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66" i="371" l="1"/>
  <c r="T66" i="371"/>
  <c r="U66" i="371" s="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T56" i="371"/>
  <c r="U56" i="371" s="1"/>
  <c r="S56" i="371"/>
  <c r="R56" i="371"/>
  <c r="Q56" i="371"/>
  <c r="T55" i="371"/>
  <c r="V55" i="371" s="1"/>
  <c r="S55" i="371"/>
  <c r="R55" i="371"/>
  <c r="Q55" i="371"/>
  <c r="V54" i="371"/>
  <c r="T54" i="371"/>
  <c r="U54" i="371" s="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T46" i="371"/>
  <c r="U46" i="371" s="1"/>
  <c r="S46" i="371"/>
  <c r="R46" i="371"/>
  <c r="Q46" i="371"/>
  <c r="V45" i="371"/>
  <c r="U45" i="371"/>
  <c r="T45" i="371"/>
  <c r="S45" i="371"/>
  <c r="R45" i="371"/>
  <c r="Q45" i="371"/>
  <c r="V44" i="371"/>
  <c r="T44" i="371"/>
  <c r="U44" i="371" s="1"/>
  <c r="S44" i="371"/>
  <c r="R44" i="371"/>
  <c r="Q44" i="371"/>
  <c r="T43" i="371"/>
  <c r="V43" i="371" s="1"/>
  <c r="S43" i="371"/>
  <c r="R43" i="371"/>
  <c r="Q43" i="371"/>
  <c r="V42" i="371"/>
  <c r="T42" i="371"/>
  <c r="U42" i="371" s="1"/>
  <c r="S42" i="371"/>
  <c r="R42" i="371"/>
  <c r="Q42" i="371"/>
  <c r="T41" i="371"/>
  <c r="V41" i="371" s="1"/>
  <c r="S41" i="371"/>
  <c r="R41" i="371"/>
  <c r="Q41" i="371"/>
  <c r="V40" i="371"/>
  <c r="T40" i="371"/>
  <c r="U40" i="371" s="1"/>
  <c r="S40" i="371"/>
  <c r="R40" i="371"/>
  <c r="Q40" i="371"/>
  <c r="T39" i="371"/>
  <c r="V39" i="371" s="1"/>
  <c r="S39" i="371"/>
  <c r="R39" i="371"/>
  <c r="Q39" i="371"/>
  <c r="V38" i="371"/>
  <c r="T38" i="371"/>
  <c r="U38" i="371" s="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T34" i="371"/>
  <c r="U34" i="371" s="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T29" i="371"/>
  <c r="V29" i="371" s="1"/>
  <c r="S29" i="371"/>
  <c r="R29" i="371"/>
  <c r="Q29" i="371"/>
  <c r="V28" i="371"/>
  <c r="T28" i="371"/>
  <c r="U28" i="371" s="1"/>
  <c r="S28" i="371"/>
  <c r="R28" i="371"/>
  <c r="Q28" i="371"/>
  <c r="V27" i="371"/>
  <c r="U27" i="371"/>
  <c r="T27" i="37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V23" i="371"/>
  <c r="U23" i="371"/>
  <c r="T23" i="371"/>
  <c r="S23" i="371"/>
  <c r="R23" i="371"/>
  <c r="Q23" i="371"/>
  <c r="V22" i="371"/>
  <c r="T22" i="371"/>
  <c r="U22" i="371" s="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V17" i="371"/>
  <c r="U17" i="371"/>
  <c r="T17" i="371"/>
  <c r="S17" i="371"/>
  <c r="R17" i="371"/>
  <c r="Q17" i="371"/>
  <c r="V16" i="371"/>
  <c r="T16" i="371"/>
  <c r="U16" i="371" s="1"/>
  <c r="S16" i="371"/>
  <c r="R16" i="371"/>
  <c r="Q16" i="371"/>
  <c r="T15" i="371"/>
  <c r="V15" i="371" s="1"/>
  <c r="S15" i="371"/>
  <c r="R15" i="371"/>
  <c r="Q15" i="371"/>
  <c r="V14" i="371"/>
  <c r="T14" i="371"/>
  <c r="U14" i="371" s="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T8" i="371"/>
  <c r="U8" i="371" s="1"/>
  <c r="S8" i="371"/>
  <c r="R8" i="371"/>
  <c r="Q8" i="371"/>
  <c r="T7" i="371"/>
  <c r="V7" i="371" s="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U7" i="371" l="1"/>
  <c r="U11" i="371"/>
  <c r="U15" i="371"/>
  <c r="U19" i="371"/>
  <c r="U21" i="371"/>
  <c r="U25" i="371"/>
  <c r="U29" i="371"/>
  <c r="U31" i="371"/>
  <c r="U33" i="371"/>
  <c r="U35" i="371"/>
  <c r="U39" i="371"/>
  <c r="U41" i="371"/>
  <c r="U43" i="371"/>
  <c r="U47" i="371"/>
  <c r="U49" i="371"/>
  <c r="U51" i="371"/>
  <c r="U53" i="371"/>
  <c r="U55" i="371"/>
  <c r="U57" i="371"/>
  <c r="U61" i="371"/>
  <c r="A7" i="339"/>
  <c r="B3" i="418" l="1"/>
  <c r="L6" i="419" l="1"/>
  <c r="H6" i="419"/>
  <c r="E6" i="419"/>
  <c r="K6" i="419"/>
  <c r="G6" i="419"/>
  <c r="D6" i="419"/>
  <c r="B6" i="419"/>
  <c r="J6" i="419"/>
  <c r="F6" i="419"/>
  <c r="C6" i="419"/>
  <c r="I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15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H3" i="387"/>
  <c r="G3" i="387"/>
  <c r="F3" i="387"/>
  <c r="N3" i="220"/>
  <c r="L3" i="220" s="1"/>
  <c r="D21" i="414"/>
  <c r="C21" i="414"/>
  <c r="Q3" i="377" l="1"/>
  <c r="Q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11" i="383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15" i="414"/>
  <c r="D17" i="414"/>
  <c r="C4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<sst xmlns="http://schemas.openxmlformats.org/spreadsheetml/2006/main" count="17950" uniqueCount="3685">
  <si>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</si>
  <si>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</si>
  <si>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</si>
  <si>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</si>
  <si>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</si>
  <si>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</si>
  <si>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</si>
  <si>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</si>
  <si>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</si>
  <si>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</si>
  <si>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</si>
  <si>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</si>
  <si>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</si>
  <si>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</si>
  <si>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</si>
  <si>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</si>
  <si>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</si>
  <si>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</si>
  <si>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</si>
  <si>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</si>
  <si>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</si>
  <si>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</si>
  <si>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</si>
  <si>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</si>
  <si>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</si>
  <si>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</si>
  <si>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</si>
  <si>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</si>
  <si>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</si>
  <si>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</si>
  <si>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</si>
  <si>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</si>
  <si>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</si>
  <si>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</si>
  <si>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</si>
  <si>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</si>
  <si>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</si>
  <si>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</si>
  <si>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</si>
  <si>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</si>
  <si>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</si>
  <si>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</si>
  <si>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</si>
  <si>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</si>
  <si>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</si>
  <si>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</si>
  <si>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</si>
  <si>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</si>
  <si>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</si>
  <si>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</si>
  <si>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</si>
  <si>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</si>
  <si>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</si>
  <si>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</si>
  <si>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</si>
  <si>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</si>
  <si>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</si>
  <si>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</si>
  <si>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</si>
  <si>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</si>
  <si>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</si>
  <si>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</si>
  <si>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</si>
  <si>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</si>
  <si>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</si>
  <si>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</si>
  <si>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</si>
  <si>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</si>
  <si>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</si>
  <si>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</si>
  <si>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</si>
  <si>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</si>
  <si>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</si>
  <si>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</si>
  <si>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</si>
  <si>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</si>
  <si>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</si>
  <si>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</si>
  <si>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</si>
  <si>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</si>
  <si>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</si>
  <si>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</si>
  <si>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</si>
  <si>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</si>
  <si>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</si>
  <si>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</si>
  <si>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</si>
  <si>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</si>
  <si>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</si>
  <si>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</si>
  <si>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</si>
  <si>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</si>
  <si>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</si>
  <si>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</si>
  <si>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</si>
  <si>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</si>
  <si>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</si>
  <si>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</si>
  <si>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</si>
  <si>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</si>
  <si>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</si>
  <si>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</si>
  <si>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</si>
  <si>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</si>
  <si>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</si>
  <si>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</si>
  <si>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</si>
  <si>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</si>
  <si>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</si>
  <si>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</si>
  <si>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</si>
  <si>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</si>
  <si>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</si>
  <si>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</si>
  <si>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</si>
  <si>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</si>
  <si>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</si>
  <si>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</si>
  <si>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</si>
  <si>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</si>
  <si>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</si>
  <si>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</si>
  <si>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</si>
  <si>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</si>
  <si>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</si>
  <si>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</si>
  <si>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</si>
  <si>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</si>
  <si>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</si>
  <si>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</si>
  <si>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</si>
  <si>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</si>
  <si>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</si>
  <si>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</si>
  <si>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</si>
  <si>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</si>
  <si>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</si>
  <si>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</si>
  <si>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</si>
  <si>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</si>
  <si>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</si>
  <si>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</si>
  <si>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</si>
  <si>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</si>
  <si>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</si>
  <si>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</si>
  <si>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</si>
  <si>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</si>
  <si>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</si>
  <si>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</si>
  <si>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</si>
  <si>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</si>
  <si>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</si>
  <si>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</si>
  <si>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</si>
  <si>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</si>
  <si>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</si>
  <si>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</si>
  <si>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</si>
  <si>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</si>
  <si>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</si>
  <si>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</si>
  <si>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</si>
  <si>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</si>
  <si>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</si>
  <si>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</si>
  <si>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</si>
  <si>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</si>
  <si>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</si>
  <si>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</si>
  <si>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</si>
  <si>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</si>
  <si>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</si>
  <si>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</si>
  <si>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</si>
  <si>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</si>
  <si>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</si>
  <si>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</si>
  <si>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</si>
  <si>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</si>
  <si>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</si>
  <si>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</si>
  <si>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</si>
  <si>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</si>
  <si>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</si>
  <si>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</si>
  <si>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</si>
  <si>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</si>
  <si>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</si>
  <si>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</si>
  <si>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</si>
  <si>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</si>
  <si>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</si>
  <si>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</si>
  <si>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</si>
  <si>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</si>
  <si>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</si>
  <si>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</si>
  <si>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</si>
  <si>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</si>
  <si>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</si>
  <si>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</si>
  <si>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</si>
  <si>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</si>
  <si>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</si>
  <si>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</si>
  <si>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</si>
  <si>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</si>
  <si>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</si>
  <si>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</si>
  <si>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</si>
  <si>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</si>
  <si>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</si>
  <si>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</si>
  <si>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</si>
  <si>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</si>
  <si>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</si>
  <si>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</si>
  <si>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</si>
  <si>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</si>
  <si>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</si>
  <si>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</si>
  <si>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</si>
  <si>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</si>
  <si>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</si>
  <si>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</si>
  <si>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</si>
  <si>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</si>
  <si>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</si>
  <si>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</si>
  <si>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</si>
  <si>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</si>
  <si>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</si>
  <si>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</si>
  <si>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</si>
  <si>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</si>
  <si>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</si>
  <si>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</si>
  <si>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</si>
  <si>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* Legenda</t>
  </si>
  <si>
    <t>Dle vyhlášky optimum casemixu 97%, hospitalizace 93%</t>
  </si>
  <si>
    <t>333 - Cizinci</t>
  </si>
  <si>
    <t>Počet hospitalizací - případů DRG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</si>
  <si>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</si>
  <si>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</si>
  <si>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</si>
  <si>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</si>
  <si>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</si>
  <si>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</si>
  <si>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</si>
  <si>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</si>
  <si>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</si>
  <si>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</si>
  <si>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</si>
  <si>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</si>
  <si>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</si>
  <si>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</si>
  <si>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</si>
  <si>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</si>
  <si>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</si>
  <si>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</si>
  <si>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</si>
  <si>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</si>
  <si>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</si>
  <si>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</si>
  <si>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</si>
  <si>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</si>
  <si>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</si>
  <si>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</si>
  <si>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</si>
  <si>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</si>
  <si>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</si>
  <si>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</si>
  <si>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</si>
  <si>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</si>
  <si>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</si>
  <si>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</si>
  <si>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</si>
  <si>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</si>
  <si>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</si>
  <si>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</si>
  <si>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</si>
  <si>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</si>
  <si>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</si>
  <si>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</si>
  <si>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</si>
  <si>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</si>
  <si>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</si>
  <si>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</si>
  <si>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</si>
  <si>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</si>
  <si>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</si>
  <si>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</si>
  <si>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</si>
  <si>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</si>
  <si>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</si>
  <si>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</si>
  <si>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</si>
  <si>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Urologická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</si>
  <si>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</si>
  <si>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</si>
  <si>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</si>
  <si>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</si>
  <si>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</si>
  <si>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</si>
  <si>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</si>
  <si>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</si>
  <si>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</si>
  <si>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</si>
  <si>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</si>
  <si>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</si>
  <si>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50113009     léky - RTG diagnostika ZUL (LEK)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</si>
  <si>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</si>
  <si>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</si>
  <si>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</si>
  <si>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</si>
  <si>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</si>
  <si>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</si>
  <si>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</si>
  <si>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</si>
  <si>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</si>
  <si>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</si>
  <si>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</si>
  <si>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</si>
  <si>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</si>
  <si>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</si>
  <si>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</si>
  <si>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</si>
  <si>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</si>
  <si>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</si>
  <si>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</si>
  <si>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</si>
  <si>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</si>
  <si>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</si>
  <si>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</si>
  <si>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</si>
  <si>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</si>
  <si>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</si>
  <si>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</si>
  <si>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</si>
  <si>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</si>
  <si>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</si>
  <si>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</si>
  <si>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</si>
  <si>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</si>
  <si>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</si>
  <si>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</si>
  <si>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</si>
  <si>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</si>
  <si>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</si>
  <si>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</si>
  <si>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</si>
  <si>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</si>
  <si>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</si>
  <si>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</si>
  <si>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</si>
  <si>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</si>
  <si>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</si>
  <si>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</si>
  <si>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</si>
  <si>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</si>
  <si>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</si>
  <si>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</si>
  <si>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</si>
  <si>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</si>
  <si>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</si>
  <si>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</si>
  <si>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</si>
  <si>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</si>
  <si>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</si>
  <si>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</si>
  <si>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</si>
  <si>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</si>
  <si>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</si>
  <si>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</si>
  <si>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</si>
  <si>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</si>
  <si>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</si>
  <si>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</si>
  <si>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</si>
  <si>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</si>
  <si>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</si>
  <si>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</si>
  <si>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</si>
  <si>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</si>
  <si>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</si>
  <si>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</si>
  <si>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</si>
  <si>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</si>
  <si>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</si>
  <si>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</si>
  <si>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</si>
  <si>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</si>
  <si>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</si>
  <si>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</si>
  <si>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</si>
  <si>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</si>
  <si>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</si>
  <si>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</si>
  <si>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</si>
  <si>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</si>
  <si>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</si>
  <si>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</si>
  <si>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</si>
  <si>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</si>
  <si>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</si>
  <si>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</si>
  <si>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</si>
  <si>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</si>
  <si>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</si>
  <si>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</si>
  <si>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</si>
  <si>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</si>
  <si>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</si>
  <si>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</si>
  <si>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</si>
  <si>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</si>
  <si>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</si>
  <si>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</si>
  <si>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</si>
  <si>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</si>
  <si>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</si>
  <si>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</si>
  <si>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</si>
  <si>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</si>
  <si>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</si>
  <si>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</si>
  <si>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</si>
  <si>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</si>
  <si>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</si>
  <si>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</si>
  <si>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</si>
  <si>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</si>
  <si>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</si>
  <si>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</si>
  <si>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</si>
  <si>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</si>
  <si>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</si>
  <si>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</si>
  <si>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</si>
  <si>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</si>
  <si>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</si>
  <si>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</si>
  <si>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</si>
  <si>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</si>
  <si>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</si>
  <si>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</si>
  <si>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</si>
  <si>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</si>
  <si>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</si>
  <si>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</si>
  <si>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</si>
  <si>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</si>
  <si>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</si>
  <si>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</si>
  <si>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</si>
  <si>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60229245     výkony robotického centra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</si>
  <si>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</si>
  <si>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</si>
  <si>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</si>
  <si>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</si>
  <si>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</si>
  <si>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</si>
  <si>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</si>
  <si>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</si>
  <si>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</si>
  <si>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</si>
  <si>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</si>
  <si>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</si>
  <si>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</si>
  <si>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</si>
  <si>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</si>
  <si>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</si>
  <si>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</si>
  <si>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</si>
  <si>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</si>
  <si>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</si>
  <si>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</si>
  <si>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</si>
  <si>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</si>
  <si>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</si>
  <si>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</si>
  <si>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</si>
  <si>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</si>
  <si>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</si>
  <si>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</si>
  <si>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</si>
  <si>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</si>
  <si>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</si>
  <si>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</si>
  <si>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</si>
  <si>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</si>
  <si>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</si>
  <si>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</si>
  <si>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</si>
  <si>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</si>
  <si>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</si>
  <si>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</si>
  <si>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</si>
  <si>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</si>
  <si>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</si>
  <si>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</si>
  <si>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</si>
  <si>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</si>
  <si>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</si>
  <si>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12</t>
  </si>
  <si>
    <t/>
  </si>
  <si>
    <t>Urologická klinika</t>
  </si>
  <si>
    <t>50113001</t>
  </si>
  <si>
    <t>Lékárna - léčiva</t>
  </si>
  <si>
    <t>50113006</t>
  </si>
  <si>
    <t>Lékárna - enterární výživa</t>
  </si>
  <si>
    <t>50113008</t>
  </si>
  <si>
    <t>393 TO krevní deriváty IVLP (112 01 003)</t>
  </si>
  <si>
    <t>50113009</t>
  </si>
  <si>
    <t>Lékárna - RTG diagnostika</t>
  </si>
  <si>
    <t>50113011</t>
  </si>
  <si>
    <t>394 TO krevní deriváty hemofilici (112 01 003)</t>
  </si>
  <si>
    <t>50113013</t>
  </si>
  <si>
    <t>Lékárna - antibiotika</t>
  </si>
  <si>
    <t>SumaKL</t>
  </si>
  <si>
    <t>1211</t>
  </si>
  <si>
    <t>Urologická klinika, lůžkové oddělení</t>
  </si>
  <si>
    <t>SumaNS</t>
  </si>
  <si>
    <t>mezeraNS</t>
  </si>
  <si>
    <t>1221</t>
  </si>
  <si>
    <t>Urologická klinika, ambulance</t>
  </si>
  <si>
    <t>187425</t>
  </si>
  <si>
    <t>LETROX 50</t>
  </si>
  <si>
    <t>POR TBL NOB 100X50RG II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</si>
  <si>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</si>
  <si>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</si>
  <si>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</si>
  <si>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</si>
  <si>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</si>
  <si>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</si>
  <si>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</si>
  <si>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</si>
  <si>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</si>
  <si>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</si>
  <si>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</si>
  <si>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</si>
  <si>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</si>
  <si>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</si>
  <si>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</si>
  <si>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</si>
  <si>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</si>
  <si>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</si>
  <si>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</si>
  <si>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</si>
  <si>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</si>
  <si>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</si>
  <si>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</si>
  <si>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</si>
  <si>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</si>
  <si>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</si>
  <si>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</si>
  <si>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</si>
  <si>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</si>
  <si>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</si>
  <si>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</si>
  <si>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</si>
  <si>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</si>
  <si>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</si>
  <si>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</si>
  <si>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</si>
  <si>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</si>
  <si>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</si>
  <si>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</si>
  <si>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</si>
  <si>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</si>
  <si>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</si>
  <si>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</si>
  <si>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</si>
  <si>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</si>
  <si>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</si>
  <si>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</si>
  <si>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</si>
  <si>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</si>
  <si>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</si>
  <si>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</si>
  <si>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</si>
  <si>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</si>
  <si>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</si>
  <si>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</si>
  <si>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</si>
  <si>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</si>
  <si>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</si>
  <si>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</si>
  <si>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</si>
  <si>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</si>
  <si>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117992</t>
  </si>
  <si>
    <t>17992</t>
  </si>
  <si>
    <t>MAGNESII LACTICI 0.5 TBL.MVM</t>
  </si>
  <si>
    <t>PORTBLNOB100X0.5GM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</si>
  <si>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</si>
  <si>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</si>
  <si>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</si>
  <si>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</si>
  <si>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</si>
  <si>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</si>
  <si>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</si>
  <si>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147193</t>
  </si>
  <si>
    <t>47193</t>
  </si>
  <si>
    <t>HUMULIN R 100 M.J./ML</t>
  </si>
  <si>
    <t>INJ 1X10ML/1KU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</si>
  <si>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</si>
  <si>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</si>
  <si>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</si>
  <si>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</si>
  <si>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</si>
  <si>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</si>
  <si>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</si>
  <si>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</si>
  <si>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</si>
  <si>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</si>
  <si>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</si>
  <si>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</si>
  <si>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</si>
  <si>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</si>
  <si>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</si>
  <si>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</si>
  <si>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</si>
  <si>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</si>
  <si>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</si>
  <si>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162320</t>
  </si>
  <si>
    <t>62320</t>
  </si>
  <si>
    <t>BETADINE</t>
  </si>
  <si>
    <t>UNG 1X20GM</t>
  </si>
  <si>
    <t>176064</t>
  </si>
  <si>
    <t>76064</t>
  </si>
  <si>
    <t>ACIDUM FOLICUM LECIVA</t>
  </si>
  <si>
    <t>DRG 30X10MG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</si>
  <si>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</si>
  <si>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</si>
  <si>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</si>
  <si>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</si>
  <si>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</si>
  <si>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</si>
  <si>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</si>
  <si>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</si>
  <si>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192729</t>
  </si>
  <si>
    <t>92729</t>
  </si>
  <si>
    <t>ACIDUM ASCORBICUM</t>
  </si>
  <si>
    <t>INJ 5X5ML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</si>
  <si>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</si>
  <si>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</si>
  <si>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</si>
  <si>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</si>
  <si>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</si>
  <si>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</si>
  <si>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</si>
  <si>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</si>
  <si>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</si>
  <si>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</si>
  <si>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194292</t>
  </si>
  <si>
    <t>94292</t>
  </si>
  <si>
    <t>ZOLPIDEM-RATIOPHARM 10 MG</t>
  </si>
  <si>
    <t>POR TBL FLM 20X10MG</t>
  </si>
  <si>
    <t>196303</t>
  </si>
  <si>
    <t>96303</t>
  </si>
  <si>
    <t>ASCORUTIN (BLISTR)</t>
  </si>
  <si>
    <t>TBL OBD 50</t>
  </si>
  <si>
    <t>197026</t>
  </si>
  <si>
    <t>97026</t>
  </si>
  <si>
    <t>ENELBIN RETARD</t>
  </si>
  <si>
    <t>TBL OBD 50X100MG</t>
  </si>
  <si>
    <t>197522</t>
  </si>
  <si>
    <t>97522</t>
  </si>
  <si>
    <t>DETRALEX</t>
  </si>
  <si>
    <t>TBL OBD 30</t>
  </si>
  <si>
    <t>395997</t>
  </si>
  <si>
    <t>DZ SOFTASEPT N BEZBARVÝ 250 ml</t>
  </si>
  <si>
    <t>844081</t>
  </si>
  <si>
    <t>Máta peprná 20x1.5g nálev.sáčky LEROS</t>
  </si>
  <si>
    <t>845008</t>
  </si>
  <si>
    <t>107806</t>
  </si>
  <si>
    <t>AESCIN-TEVA</t>
  </si>
  <si>
    <t>POR TBL FLM 30X20MG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</si>
  <si>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</si>
  <si>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</si>
  <si>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</si>
  <si>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</si>
  <si>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</si>
  <si>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</si>
  <si>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</si>
  <si>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</si>
  <si>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</si>
  <si>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</si>
  <si>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</si>
  <si>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</si>
  <si>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849831</t>
  </si>
  <si>
    <t>162008</t>
  </si>
  <si>
    <t>PRESTARIUM NEO COMBI 10 MG/2,5 MG</t>
  </si>
  <si>
    <t>POR TBL FLM 30</t>
  </si>
  <si>
    <t>849941</t>
  </si>
  <si>
    <t>162142</t>
  </si>
  <si>
    <t>POR TBL NOB 24X500MG</t>
  </si>
  <si>
    <t>905097</t>
  </si>
  <si>
    <t>23987</t>
  </si>
  <si>
    <t>DZ OCTENISEPT 250 ml</t>
  </si>
  <si>
    <t>DPH 15%</t>
  </si>
  <si>
    <t>930444</t>
  </si>
  <si>
    <t>KL AQUA PURIF. KULICH 1 kg</t>
  </si>
  <si>
    <t>51384</t>
  </si>
  <si>
    <t>INF SOL 10X1000MLPLAH</t>
  </si>
  <si>
    <t>100612</t>
  </si>
  <si>
    <t>612</t>
  </si>
  <si>
    <t>SYNTOSTIGMIN</t>
  </si>
  <si>
    <t>INJ 10X1ML/0.5MG</t>
  </si>
  <si>
    <t>110086</t>
  </si>
  <si>
    <t>10086</t>
  </si>
  <si>
    <t>NEODOLPASSE</t>
  </si>
  <si>
    <t>INF 10X250ML</t>
  </si>
  <si>
    <t>121887</t>
  </si>
  <si>
    <t>21887</t>
  </si>
  <si>
    <t>AKINETON</t>
  </si>
  <si>
    <t>POR TBL NOB 50X2MG</t>
  </si>
  <si>
    <t>125969</t>
  </si>
  <si>
    <t>25969</t>
  </si>
  <si>
    <t>PROCORALAN 5 MG</t>
  </si>
  <si>
    <t>POR TBL FLM 56X5MG</t>
  </si>
  <si>
    <t>155824</t>
  </si>
  <si>
    <t>55824</t>
  </si>
  <si>
    <t>INJ 5X5ML/2500MG</t>
  </si>
  <si>
    <t>175567</t>
  </si>
  <si>
    <t>75567</t>
  </si>
  <si>
    <t>SALOFALK 500</t>
  </si>
  <si>
    <t>TBLOBD ENT100X500MG</t>
  </si>
  <si>
    <t>193724</t>
  </si>
  <si>
    <t>93724</t>
  </si>
  <si>
    <t>INDOMETACIN 100 BERLIN-CHEMIE</t>
  </si>
  <si>
    <t>SUP 10X100MG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</si>
  <si>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</si>
  <si>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</si>
  <si>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</si>
  <si>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</si>
  <si>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</si>
  <si>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</si>
  <si>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</si>
  <si>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</si>
  <si>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197698</t>
  </si>
  <si>
    <t>97698</t>
  </si>
  <si>
    <t>PENTOMER RETARD 400MG</t>
  </si>
  <si>
    <t>TBL OBD 20X400MG</t>
  </si>
  <si>
    <t>846980</t>
  </si>
  <si>
    <t>124129</t>
  </si>
  <si>
    <t>PRESTANCE 10 MG/10 MG</t>
  </si>
  <si>
    <t>POR TBL NOB 30</t>
  </si>
  <si>
    <t>900240</t>
  </si>
  <si>
    <t>DZ TRIXO LIND 500ML</t>
  </si>
  <si>
    <t>102684</t>
  </si>
  <si>
    <t>2684</t>
  </si>
  <si>
    <t>MESOCAIN</t>
  </si>
  <si>
    <t>GEL 1X20GM</t>
  </si>
  <si>
    <t>109415</t>
  </si>
  <si>
    <t>9415</t>
  </si>
  <si>
    <t>NASIVIN</t>
  </si>
  <si>
    <t>SPR NAS 10ML 0.05%</t>
  </si>
  <si>
    <t>911927</t>
  </si>
  <si>
    <t>KL ETHANOL.C.BENZINO 200G</t>
  </si>
  <si>
    <t>102963</t>
  </si>
  <si>
    <t>2963</t>
  </si>
  <si>
    <t>PREDNISON 20 LECIVA</t>
  </si>
  <si>
    <t>TBL 20X20MG(BLISTR)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</si>
  <si>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</si>
  <si>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</si>
  <si>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</si>
  <si>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</si>
  <si>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</si>
  <si>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</si>
  <si>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</si>
  <si>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</si>
  <si>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</si>
  <si>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</si>
  <si>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</si>
  <si>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</si>
  <si>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</si>
  <si>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</si>
  <si>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</si>
  <si>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846609</t>
  </si>
  <si>
    <t>112584</t>
  </si>
  <si>
    <t>NEBIVOLOL SANDOZ 5 MG</t>
  </si>
  <si>
    <t>POR TBL NOB 14X5MG</t>
  </si>
  <si>
    <t>146692</t>
  </si>
  <si>
    <t>46692</t>
  </si>
  <si>
    <t>EUTHYROX 75</t>
  </si>
  <si>
    <t>TBL 100X75RG</t>
  </si>
  <si>
    <t>58880</t>
  </si>
  <si>
    <t>DOLMINA 100 SR</t>
  </si>
  <si>
    <t>POR TBL PRO 20X100MG</t>
  </si>
  <si>
    <t>127953</t>
  </si>
  <si>
    <t>27953</t>
  </si>
  <si>
    <t>LANTUS 100 JEDNOTEK/ML SOLOSTAR</t>
  </si>
  <si>
    <t xml:space="preserve">SDR INJ SOL 5X3ML </t>
  </si>
  <si>
    <t>847149</t>
  </si>
  <si>
    <t>124115</t>
  </si>
  <si>
    <t>PRESTANCE 10 MG/5 MG</t>
  </si>
  <si>
    <t>175025</t>
  </si>
  <si>
    <t>75025</t>
  </si>
  <si>
    <t>THIAMIN LECIVA</t>
  </si>
  <si>
    <t>TBL 20X50MG(BLISTR)</t>
  </si>
  <si>
    <t>395019</t>
  </si>
  <si>
    <t>KL CHLADIVE MAZANI 450 g FAGRON</t>
  </si>
  <si>
    <t>849053</t>
  </si>
  <si>
    <t>Cyto-chlorid sodný 0,9% 1x 10ml</t>
  </si>
  <si>
    <t>930255</t>
  </si>
  <si>
    <t>KL CHLADIVE MAZANI 450 g FAG.,KUL.</t>
  </si>
  <si>
    <t>DPH 21%</t>
  </si>
  <si>
    <t>850729</t>
  </si>
  <si>
    <t>157875</t>
  </si>
  <si>
    <t>PARACETAMOL KABI 10MG/ML</t>
  </si>
  <si>
    <t>INF SOL 10X100ML/1000MG</t>
  </si>
  <si>
    <t>921281</t>
  </si>
  <si>
    <t>KL BENZINUM 200g</t>
  </si>
  <si>
    <t>100966</t>
  </si>
  <si>
    <t>966</t>
  </si>
  <si>
    <t>SPECIES UROLOGICAE PLANTA</t>
  </si>
  <si>
    <t>SPC 1X100GM</t>
  </si>
  <si>
    <t>146270</t>
  </si>
  <si>
    <t>46270</t>
  </si>
  <si>
    <t>MAALOX</t>
  </si>
  <si>
    <t>SUS 1X250ML-PE</t>
  </si>
  <si>
    <t>900012</t>
  </si>
  <si>
    <t>KL SOL.HYD.PEROX.3% 200G</t>
  </si>
  <si>
    <t>100616</t>
  </si>
  <si>
    <t>616</t>
  </si>
  <si>
    <t>INJ 10X2ML/100MG</t>
  </si>
  <si>
    <t>501201</t>
  </si>
  <si>
    <t>TISSEEL FROZ  2 ml</t>
  </si>
  <si>
    <t>850152</t>
  </si>
  <si>
    <t>153349</t>
  </si>
  <si>
    <t>Tisseel Lyo 2 ml</t>
  </si>
  <si>
    <t>105693</t>
  </si>
  <si>
    <t>5693</t>
  </si>
  <si>
    <t>CTB 40</t>
  </si>
  <si>
    <t>900106</t>
  </si>
  <si>
    <t>IR  0.9%SOD.CHLOR.FOR IRR. 6X1000 ML</t>
  </si>
  <si>
    <t>IR-Fres. 6X1000 ML</t>
  </si>
  <si>
    <t>123342</t>
  </si>
  <si>
    <t>23342</t>
  </si>
  <si>
    <t>ANDROCUR DEPOT</t>
  </si>
  <si>
    <t>INJ SOL 3X3ML/300MG</t>
  </si>
  <si>
    <t>159750</t>
  </si>
  <si>
    <t>59750</t>
  </si>
  <si>
    <t>MÁTOVÝ ČAJ</t>
  </si>
  <si>
    <t>SPC 20X2.0GM(SCCKY)</t>
  </si>
  <si>
    <t>180534</t>
  </si>
  <si>
    <t>MITOMYCIN C KYOWA</t>
  </si>
  <si>
    <t>INJ+INF PLV SOL 5X20MG</t>
  </si>
  <si>
    <t>501075</t>
  </si>
  <si>
    <t>IR  NaCl 0,9% 3000 ml vak Bieffe</t>
  </si>
  <si>
    <t>for irrig. 1x3000 ml 15%</t>
  </si>
  <si>
    <t>840254</t>
  </si>
  <si>
    <t>Heřmánek her.50g LEROS</t>
  </si>
  <si>
    <t>neleč.</t>
  </si>
  <si>
    <t>850608</t>
  </si>
  <si>
    <t>169303</t>
  </si>
  <si>
    <t>ARTEOPTIC 2%</t>
  </si>
  <si>
    <t>OPH GTT SOL 3X5ML</t>
  </si>
  <si>
    <t>501198</t>
  </si>
  <si>
    <t>Duplospray Mis aplicatot -Tisseel -0600029</t>
  </si>
  <si>
    <t>107678</t>
  </si>
  <si>
    <t>KALIUMCHLORID 7.45% BRAUN</t>
  </si>
  <si>
    <t>INF CNC SOL 20X20ML</t>
  </si>
  <si>
    <t>989039</t>
  </si>
  <si>
    <t>Menalind Profess.čist.pěna 400ml+čist.těl.ml.500ml</t>
  </si>
  <si>
    <t>P</t>
  </si>
  <si>
    <t>115316</t>
  </si>
  <si>
    <t>15316</t>
  </si>
  <si>
    <t>LOZAP H</t>
  </si>
  <si>
    <t>116913</t>
  </si>
  <si>
    <t>16913</t>
  </si>
  <si>
    <t>MOXOSTAD 0.2 MG</t>
  </si>
  <si>
    <t>POR TBL FLM30X0.2MG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</si>
  <si>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</si>
  <si>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</si>
  <si>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</si>
  <si>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</si>
  <si>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</si>
  <si>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</si>
  <si>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</si>
  <si>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</si>
  <si>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</si>
  <si>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</si>
  <si>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</si>
  <si>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</si>
  <si>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</si>
  <si>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</si>
  <si>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</si>
  <si>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844554</t>
  </si>
  <si>
    <t>114065</t>
  </si>
  <si>
    <t>LOZAP 50 ZENTIVA</t>
  </si>
  <si>
    <t>POR TBL FLM 30X50MG</t>
  </si>
  <si>
    <t>849561</t>
  </si>
  <si>
    <t>125060</t>
  </si>
  <si>
    <t>APO-AMLO 5</t>
  </si>
  <si>
    <t>POR TBL NOB 30X5MG</t>
  </si>
  <si>
    <t>112891</t>
  </si>
  <si>
    <t>12891</t>
  </si>
  <si>
    <t>AULIN</t>
  </si>
  <si>
    <t>TBL 15X100MG</t>
  </si>
  <si>
    <t>128216</t>
  </si>
  <si>
    <t>28216</t>
  </si>
  <si>
    <t>LYRICA 75 MG</t>
  </si>
  <si>
    <t>POR CPSDUR14X75MG</t>
  </si>
  <si>
    <t>149531</t>
  </si>
  <si>
    <t>49531</t>
  </si>
  <si>
    <t>CONTROLOC I.V.</t>
  </si>
  <si>
    <t>INJ PLV SOL 1X40MG</t>
  </si>
  <si>
    <t>848251</t>
  </si>
  <si>
    <t>122632</t>
  </si>
  <si>
    <t>SORTIS 80 MG</t>
  </si>
  <si>
    <t>POR TBL FLM 30X80MG</t>
  </si>
  <si>
    <t>132058</t>
  </si>
  <si>
    <t>32058</t>
  </si>
  <si>
    <t>INJ SOL 10X0.3ML</t>
  </si>
  <si>
    <t>132059</t>
  </si>
  <si>
    <t>32059</t>
  </si>
  <si>
    <t>INJ SOL 10X0.4ML</t>
  </si>
  <si>
    <t>190959</t>
  </si>
  <si>
    <t>90959</t>
  </si>
  <si>
    <t>XANAX</t>
  </si>
  <si>
    <t>TBL 30X0.5MG</t>
  </si>
  <si>
    <t>103414</t>
  </si>
  <si>
    <t>3414</t>
  </si>
  <si>
    <t>NUTRIFLEX PERI</t>
  </si>
  <si>
    <t>INF 5X2000ML</t>
  </si>
  <si>
    <t>103513</t>
  </si>
  <si>
    <t>3513</t>
  </si>
  <si>
    <t>NUTRIFLEX BASAL</t>
  </si>
  <si>
    <t>149415</t>
  </si>
  <si>
    <t>49415</t>
  </si>
  <si>
    <t>AMINOPLASMAL B.BRAUN 10%</t>
  </si>
  <si>
    <t>INF SOL 10X500ML</t>
  </si>
  <si>
    <t>149409</t>
  </si>
  <si>
    <t>49409</t>
  </si>
  <si>
    <t>AMINOPLASMAL B.BRAUN 5% E</t>
  </si>
  <si>
    <t>133331</t>
  </si>
  <si>
    <t>33331</t>
  </si>
  <si>
    <t>NUTRIDRINK BALÍČEK 5+1</t>
  </si>
  <si>
    <t>POR SOL 6X200ML</t>
  </si>
  <si>
    <t>133340</t>
  </si>
  <si>
    <t>33340</t>
  </si>
  <si>
    <t>DIASIP S PŘÍCHUTÍ VANILKOVOU (SOL)</t>
  </si>
  <si>
    <t>POR SOL 1X200ML</t>
  </si>
  <si>
    <t>133474</t>
  </si>
  <si>
    <t>33474</t>
  </si>
  <si>
    <t>NUTRIDRINK JUICE STYLE S PŘÍCHUTÍ JABLEČNOU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</si>
  <si>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</si>
  <si>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</si>
  <si>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</si>
  <si>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</si>
  <si>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</si>
  <si>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</si>
  <si>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</si>
  <si>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</si>
  <si>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</si>
  <si>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</si>
  <si>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</si>
  <si>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</si>
  <si>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</si>
  <si>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</si>
  <si>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</si>
  <si>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</si>
  <si>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</si>
  <si>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</si>
  <si>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</si>
  <si>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120605</t>
  </si>
  <si>
    <t>20605</t>
  </si>
  <si>
    <t>COLOMYCIN INJEKCE 1000000 IU</t>
  </si>
  <si>
    <t>INJ PLV SOL 10X1MU</t>
  </si>
  <si>
    <t>850012</t>
  </si>
  <si>
    <t>154748</t>
  </si>
  <si>
    <t>NITROFURANTOIN - RATIOPHARM 100 MG</t>
  </si>
  <si>
    <t>POR CPS PRO 50X100MG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</si>
  <si>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</si>
  <si>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</si>
  <si>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</si>
  <si>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</si>
  <si>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</si>
  <si>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</si>
  <si>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</si>
  <si>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</si>
  <si>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162496</t>
  </si>
  <si>
    <t>TAZIP 4 G/0,5 G</t>
  </si>
  <si>
    <t>INJ+INF PLV SOL 10X4,5GM</t>
  </si>
  <si>
    <t>113453</t>
  </si>
  <si>
    <t>PIPERACILLIN/TAZOBACTAM KABI 4 G/0,5 G</t>
  </si>
  <si>
    <t>INF PLV SOL 10X4.5GM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</si>
  <si>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</si>
  <si>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</si>
  <si>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</si>
  <si>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</si>
  <si>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</si>
  <si>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</si>
  <si>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</si>
  <si>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</si>
  <si>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</si>
  <si>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</si>
  <si>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</si>
  <si>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</si>
  <si>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</si>
  <si>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</si>
  <si>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</si>
  <si>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</si>
  <si>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</si>
  <si>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</si>
  <si>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</si>
  <si>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</si>
  <si>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</si>
  <si>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</si>
  <si>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</si>
  <si>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</si>
  <si>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</si>
  <si>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</si>
  <si>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</si>
  <si>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</si>
  <si>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</si>
  <si>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</si>
  <si>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129767</t>
  </si>
  <si>
    <t>IMIPENEM/CILASTATIN KABI 500 MG/500 MG</t>
  </si>
  <si>
    <t>INF PLV SOL 10LAH/20ML</t>
  </si>
  <si>
    <t>177044</t>
  </si>
  <si>
    <t>77044</t>
  </si>
  <si>
    <t>INJ SIC 1X750MG</t>
  </si>
  <si>
    <t>0088336</t>
  </si>
  <si>
    <t>Haemate P 500 I.U.</t>
  </si>
  <si>
    <t>87239</t>
  </si>
  <si>
    <t>Fanhdi 50 I.U./ml(500 I.U) GRIFOLS</t>
  </si>
  <si>
    <t>100362</t>
  </si>
  <si>
    <t>362</t>
  </si>
  <si>
    <t>ADRENALIN LECIVA</t>
  </si>
  <si>
    <t>INJ 5X1ML/1MG</t>
  </si>
  <si>
    <t>100502</t>
  </si>
  <si>
    <t>502</t>
  </si>
  <si>
    <t>INJ 10X10ML 1%</t>
  </si>
  <si>
    <t>114933</t>
  </si>
  <si>
    <t>14933</t>
  </si>
  <si>
    <t>INHIBACE PLUS</t>
  </si>
  <si>
    <t>POR TBL FLM 28</t>
  </si>
  <si>
    <t>132917</t>
  </si>
  <si>
    <t>32917</t>
  </si>
  <si>
    <t>PREDUCTAL MR</t>
  </si>
  <si>
    <t>POR TBL RET 60X35MG</t>
  </si>
  <si>
    <t>149012</t>
  </si>
  <si>
    <t>49012</t>
  </si>
  <si>
    <t>SOTAHEXAL 80</t>
  </si>
  <si>
    <t>POR TBL NOB 20X80MG</t>
  </si>
  <si>
    <t>162318</t>
  </si>
  <si>
    <t>62318</t>
  </si>
  <si>
    <t>BETADINE (CHIRURG.) - hnědá</t>
  </si>
  <si>
    <t>LIQ 1X120ML</t>
  </si>
  <si>
    <t>169654</t>
  </si>
  <si>
    <t>KAPIDIN 20 MG</t>
  </si>
  <si>
    <t>184284</t>
  </si>
  <si>
    <t>CONCOR COMBI 5 MG/5 MG</t>
  </si>
  <si>
    <t>395210</t>
  </si>
  <si>
    <t>Aqua Touch Jelly 25x6ml</t>
  </si>
  <si>
    <t>840169</t>
  </si>
  <si>
    <t>Indulona  Nechtíková 100g</t>
  </si>
  <si>
    <t>841059</t>
  </si>
  <si>
    <t>Indulona olivová ung.100g</t>
  </si>
  <si>
    <t>845369</t>
  </si>
  <si>
    <t>107987</t>
  </si>
  <si>
    <t>ANALGIN</t>
  </si>
  <si>
    <t>INJ SOL 5X5ML</t>
  </si>
  <si>
    <t>850010</t>
  </si>
  <si>
    <t>149543</t>
  </si>
  <si>
    <t>CLOPIDOGREL APOTEX 75 MG</t>
  </si>
  <si>
    <t>POR TBL FLM 30X75MG</t>
  </si>
  <si>
    <t>905098</t>
  </si>
  <si>
    <t>23989</t>
  </si>
  <si>
    <t>DZ OCTENISEPT 1 l</t>
  </si>
  <si>
    <t>DPH 15 %</t>
  </si>
  <si>
    <t>705608</t>
  </si>
  <si>
    <t>Indulona A/64 ung.100ml modrá</t>
  </si>
  <si>
    <t>900814</t>
  </si>
  <si>
    <t>KL SOL.FORMAL.K FIXACI TKANI,1000G</t>
  </si>
  <si>
    <t>102123</t>
  </si>
  <si>
    <t>2123</t>
  </si>
  <si>
    <t>PAMBA</t>
  </si>
  <si>
    <t>TBL 10X250MG</t>
  </si>
  <si>
    <t>394712</t>
  </si>
  <si>
    <t>IR  AQUA STERILE OPLACH.1x1000 ml ECOTAINER</t>
  </si>
  <si>
    <t>IR OPLACH</t>
  </si>
  <si>
    <t>500701</t>
  </si>
  <si>
    <t>IR  AQUA STERILE OPLACH 1000 ml Pour Bottle Prom.</t>
  </si>
  <si>
    <t>108499</t>
  </si>
  <si>
    <t>8499</t>
  </si>
  <si>
    <t>DIPIDOLOR</t>
  </si>
  <si>
    <t>INJ 5X2ML 7.5MG/ML</t>
  </si>
  <si>
    <t>930589</t>
  </si>
  <si>
    <t>KL ETHANOLUM BENZ.DENAT. 900 ml / 720g/</t>
  </si>
  <si>
    <t>UN 1170</t>
  </si>
  <si>
    <t>185812</t>
  </si>
  <si>
    <t>85812</t>
  </si>
  <si>
    <t>LIDOCAIN</t>
  </si>
  <si>
    <t>INJ 10X2ML 2%</t>
  </si>
  <si>
    <t>198880</t>
  </si>
  <si>
    <t>98880</t>
  </si>
  <si>
    <t>FYZIOLOGICKÝ ROZTOK VIAFLO</t>
  </si>
  <si>
    <t>155911</t>
  </si>
  <si>
    <t>PEROXID VODIKU 3%</t>
  </si>
  <si>
    <t>LIQ  1X100ML</t>
  </si>
  <si>
    <t>121393</t>
  </si>
  <si>
    <t>21393</t>
  </si>
  <si>
    <t>PATENTBLAU V</t>
  </si>
  <si>
    <t>INJ 5X2ML/50MG</t>
  </si>
  <si>
    <t>395211</t>
  </si>
  <si>
    <t>Aqua Touch Jelly 25x11ml</t>
  </si>
  <si>
    <t>840446</t>
  </si>
  <si>
    <t>IR  GLYCINE 1,5% 3000 ml</t>
  </si>
  <si>
    <t>IR 3000 ml</t>
  </si>
  <si>
    <t>106215</t>
  </si>
  <si>
    <t>6215</t>
  </si>
  <si>
    <t>DIPHERELINE S.R. 11.25 MG</t>
  </si>
  <si>
    <t>INJPSULQF 11.25MG+S</t>
  </si>
  <si>
    <t>125299</t>
  </si>
  <si>
    <t>ELIGARD 22,5 MG</t>
  </si>
  <si>
    <t>INJ PSO LQF 1X22.5MG VAN</t>
  </si>
  <si>
    <t>168721</t>
  </si>
  <si>
    <t>XGEVA 120 MG</t>
  </si>
  <si>
    <t>INJ SOL 1X1.7ML/120MG</t>
  </si>
  <si>
    <t>921538</t>
  </si>
  <si>
    <t>KL VASELINUM FLAVUM, 50G</t>
  </si>
  <si>
    <t>930217</t>
  </si>
  <si>
    <t>KL MESOCAIN GEL, 500G v kelímku 500ml</t>
  </si>
  <si>
    <t>NESTERILNÍ</t>
  </si>
  <si>
    <t>988667</t>
  </si>
  <si>
    <t>500646</t>
  </si>
  <si>
    <t>FIRMAGON 80 MG</t>
  </si>
  <si>
    <t>INJ PSO LQF 1X80MG+1X6ML</t>
  </si>
  <si>
    <t>176954</t>
  </si>
  <si>
    <t>POR GTT SOL 1X50ML</t>
  </si>
  <si>
    <t>132090</t>
  </si>
  <si>
    <t>32090</t>
  </si>
  <si>
    <t>TRALGIT 50 INJ</t>
  </si>
  <si>
    <t>INJ SOL 5X1ML/50MG</t>
  </si>
  <si>
    <t>147144</t>
  </si>
  <si>
    <t>47144</t>
  </si>
  <si>
    <t>LETROX 100</t>
  </si>
  <si>
    <t>TBL 100X100RG</t>
  </si>
  <si>
    <t>147741</t>
  </si>
  <si>
    <t>47741</t>
  </si>
  <si>
    <t>RIVOCOR 10</t>
  </si>
  <si>
    <t>POR TBL FLM 30X10MG</t>
  </si>
  <si>
    <t>193013</t>
  </si>
  <si>
    <t>93013</t>
  </si>
  <si>
    <t>SORTIS 10MG</t>
  </si>
  <si>
    <t>TBL OBD 30X10MG</t>
  </si>
  <si>
    <t>849453</t>
  </si>
  <si>
    <t>163077</t>
  </si>
  <si>
    <t>AMARYL 2 MG</t>
  </si>
  <si>
    <t>POR TBL NOB 30X2MG</t>
  </si>
  <si>
    <t>850124</t>
  </si>
  <si>
    <t>125082</t>
  </si>
  <si>
    <t>APO-SIMVA 20</t>
  </si>
  <si>
    <t>128007</t>
  </si>
  <si>
    <t>28007</t>
  </si>
  <si>
    <t>ZOMETA 4 MG</t>
  </si>
  <si>
    <t>INF CNC SOL 1X4MG</t>
  </si>
  <si>
    <t>107860</t>
  </si>
  <si>
    <t>APO-GAB 100</t>
  </si>
  <si>
    <t>POR CPS DUR 50X100MG</t>
  </si>
  <si>
    <t>177018</t>
  </si>
  <si>
    <t>77018</t>
  </si>
  <si>
    <t>ULTRAVIST-370</t>
  </si>
  <si>
    <t>INJ 10X50ML</t>
  </si>
  <si>
    <t>101076</t>
  </si>
  <si>
    <t>1076</t>
  </si>
  <si>
    <t>OPHTHALMO-FRAMYKOIN</t>
  </si>
  <si>
    <t>UNG OPH 1X5GM</t>
  </si>
  <si>
    <t>1221 - Urologická klinika, ambulance</t>
  </si>
  <si>
    <t>1211 - Urologická klinika, lůžkové oddělení</t>
  </si>
  <si>
    <t>H03AA01 - Levothyroxin, sodná sůl</t>
  </si>
  <si>
    <t>J01DH51 - Imipenem a enzymový inhibitor</t>
  </si>
  <si>
    <t>N05BA12 - Alprazolam</t>
  </si>
  <si>
    <t>M05BA08 - Kyselina zoledronová</t>
  </si>
  <si>
    <t>B01AB06 - Nadroparin</t>
  </si>
  <si>
    <t>J01CR02 - Amoxicilin a enzymový inhibitor</t>
  </si>
  <si>
    <t>B01AC04 - Klopidogrel</t>
  </si>
  <si>
    <t>J01MA02 - Ciprofloxacin</t>
  </si>
  <si>
    <t>C02AC05 - Moxonidin</t>
  </si>
  <si>
    <t>N03AX12 - Gabapentin</t>
  </si>
  <si>
    <t>C07AB05 - Betaxolol</t>
  </si>
  <si>
    <t>A10BB12 - Glimepirid</t>
  </si>
  <si>
    <t>C07AB07 - Bisoprolol</t>
  </si>
  <si>
    <t>J01DC02 - Cefuroxim</t>
  </si>
  <si>
    <t>C08CA01 - Amlodipin</t>
  </si>
  <si>
    <t>J01MA01 - Ofloxacin</t>
  </si>
  <si>
    <t>C09CA01 - Losartan</t>
  </si>
  <si>
    <t>M01AX17 - Nimesulid</t>
  </si>
  <si>
    <t>C09DA01 - Losartan a diuretika</t>
  </si>
  <si>
    <t>N02AX02 - Tramadol</t>
  </si>
  <si>
    <t>C10AA01 - Simvastatin</t>
  </si>
  <si>
    <t>N03AX16 - Pregabalin</t>
  </si>
  <si>
    <t>C10AA05 - Atorvastatin</t>
  </si>
  <si>
    <t>V06XX - Potraviny pro zvláštní lékařské účely (PZLÚ)</t>
  </si>
  <si>
    <t>V08AB05 - Jopromid</t>
  </si>
  <si>
    <t>A02BC02 - Pantoprazol</t>
  </si>
  <si>
    <t>J01CR01 - Ampicilin a enzymový inhibitor</t>
  </si>
  <si>
    <t>A02BC02</t>
  </si>
  <si>
    <t>B01AB06</t>
  </si>
  <si>
    <t>INJ SOL 10X5ML/47.5KU</t>
  </si>
  <si>
    <t>C02AC05</t>
  </si>
  <si>
    <t>MOXOSTAD 0,2 MG</t>
  </si>
  <si>
    <t>POR TBL FLM 30X0.2MG</t>
  </si>
  <si>
    <t>C07AB05</t>
  </si>
  <si>
    <t>C08CA01</t>
  </si>
  <si>
    <t>C09CA01</t>
  </si>
  <si>
    <t>C09DA01</t>
  </si>
  <si>
    <t>C10AA05</t>
  </si>
  <si>
    <t>H03AA01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</si>
  <si>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</si>
  <si>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</si>
  <si>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</si>
  <si>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</si>
  <si>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</si>
  <si>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</si>
  <si>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</si>
  <si>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</si>
  <si>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J01DC02</t>
  </si>
  <si>
    <t>POR TBL FLM 10X500MG</t>
  </si>
  <si>
    <t>ZINACEF 1,5 G</t>
  </si>
  <si>
    <t>ZINACEF 750 MG</t>
  </si>
  <si>
    <t>INJ PLV SOL 1X750MG</t>
  </si>
  <si>
    <t>J01DH51</t>
  </si>
  <si>
    <t>J01MA01</t>
  </si>
  <si>
    <t>POR TBL FLM 10X200MG</t>
  </si>
  <si>
    <t>J01MA02</t>
  </si>
  <si>
    <t>M01AX17</t>
  </si>
  <si>
    <t>POR TBL NOB 15X100MG</t>
  </si>
  <si>
    <t>N03AX16</t>
  </si>
  <si>
    <t>POR CPS DUR 14X75MG</t>
  </si>
  <si>
    <t>N05BA12</t>
  </si>
  <si>
    <t>XANAX 0,5 MG</t>
  </si>
  <si>
    <t>POR TBL NOB 30X0.5MG</t>
  </si>
  <si>
    <t>V06XX</t>
  </si>
  <si>
    <t>DIASIP S PŘÍCHUTÍ VANILKOVOU</t>
  </si>
  <si>
    <t>A10BB12</t>
  </si>
  <si>
    <t>B01AC04</t>
  </si>
  <si>
    <t>C07AB07</t>
  </si>
  <si>
    <t>C10AA01</t>
  </si>
  <si>
    <t>SORTIS 10 MG</t>
  </si>
  <si>
    <t>POR TBL NOB 100X100RG I</t>
  </si>
  <si>
    <t>M05BA08</t>
  </si>
  <si>
    <t>ZOMETA 4 MG/5 ML</t>
  </si>
  <si>
    <t>INF CNC SOL 1X5ML/4MG</t>
  </si>
  <si>
    <t>N02AX02</t>
  </si>
  <si>
    <t>N03AX12</t>
  </si>
  <si>
    <t>V08AB05</t>
  </si>
  <si>
    <t>ULTRAVIST 370</t>
  </si>
  <si>
    <t>INJ SOL 10X50ML</t>
  </si>
  <si>
    <t>Přehled plnění pozitivního listu - spotřeba léčivých přípravků - orientační přehled</t>
  </si>
  <si>
    <t>HVLP</t>
  </si>
  <si>
    <t>IPLP</t>
  </si>
  <si>
    <t>PZT</t>
  </si>
  <si>
    <t>89301121</t>
  </si>
  <si>
    <t>Standardní lůžková péče Celkem</t>
  </si>
  <si>
    <t>89301122</t>
  </si>
  <si>
    <t>Ambulance urologická Celkem</t>
  </si>
  <si>
    <t>89301124</t>
  </si>
  <si>
    <t>Uroradiologické centrum Celkem</t>
  </si>
  <si>
    <t>89301125</t>
  </si>
  <si>
    <t>Dětská urologie Celkem</t>
  </si>
  <si>
    <t>Urologická klinika Celkem</t>
  </si>
  <si>
    <t>Brázda Břetislav</t>
  </si>
  <si>
    <t>Burešová Eva</t>
  </si>
  <si>
    <t>Grepl Michal</t>
  </si>
  <si>
    <t>Hartmann Igor</t>
  </si>
  <si>
    <t>Hluší Pavla</t>
  </si>
  <si>
    <t>Hradil David</t>
  </si>
  <si>
    <t>Hruška František</t>
  </si>
  <si>
    <t>Král Milan</t>
  </si>
  <si>
    <t>Kratochvíl Pavel</t>
  </si>
  <si>
    <t>Kudláčková Šárka</t>
  </si>
  <si>
    <t>Látalová Barbora</t>
  </si>
  <si>
    <t>Mucha Zdenek</t>
  </si>
  <si>
    <t>Pernička Jaroslav</t>
  </si>
  <si>
    <t>Rajmon Pavel</t>
  </si>
  <si>
    <t>Šarapatka Jan</t>
  </si>
  <si>
    <t>Šmakal Oldřich</t>
  </si>
  <si>
    <t>Študent Vladimír</t>
  </si>
  <si>
    <t>Vidlář Aleš</t>
  </si>
  <si>
    <t>Vrána Jan</t>
  </si>
  <si>
    <t>Záťura František</t>
  </si>
  <si>
    <t>Amoxicilin a enzymový inhibitor</t>
  </si>
  <si>
    <t>Cefuroxim</t>
  </si>
  <si>
    <t>Jiná antibiotika pro lokální aplikaci</t>
  </si>
  <si>
    <t>DRM UNG 1X10GM</t>
  </si>
  <si>
    <t>Nadroparin</t>
  </si>
  <si>
    <t>Nitrofurantoin</t>
  </si>
  <si>
    <t>Sulfamethoxazol a trimethoprim</t>
  </si>
  <si>
    <t>3377</t>
  </si>
  <si>
    <t>POR TBL NOB 20X480MG</t>
  </si>
  <si>
    <t>Tamsulosin a dutasterid</t>
  </si>
  <si>
    <t>145988</t>
  </si>
  <si>
    <t>DUODART 0,5 MG/0,4 MG</t>
  </si>
  <si>
    <t>POR CPS DUR 90</t>
  </si>
  <si>
    <t>Pomůcky ortopedickoprotetické</t>
  </si>
  <si>
    <t>5113</t>
  </si>
  <si>
    <t>PÁS BŘIŠNÍ VERBA 932 520 5</t>
  </si>
  <si>
    <t>OBDVOD TRUPU 95-105CM,VEL.4</t>
  </si>
  <si>
    <t>Prostředky pro inkontinenci,kondomy urinál.,sběrné sáčky urinál.</t>
  </si>
  <si>
    <t>3459</t>
  </si>
  <si>
    <t>SÁČEK URINÁLNÍ SBĚRNÝ NOČNÍ CONVEEN</t>
  </si>
  <si>
    <t>1500ML,SPOJOVACÍ HADICE 900MM,10KS</t>
  </si>
  <si>
    <t>Sodná sůl metamizolu</t>
  </si>
  <si>
    <t>NOVALGIN TABLETY</t>
  </si>
  <si>
    <t>POR TBL FLM 20X500MG</t>
  </si>
  <si>
    <t>87506</t>
  </si>
  <si>
    <t>VLOŽKY ABSORPČNÍ TENA MEN LEVEL 2</t>
  </si>
  <si>
    <t>450ML,20KS</t>
  </si>
  <si>
    <t>Ciprofloxacin</t>
  </si>
  <si>
    <t>15658</t>
  </si>
  <si>
    <t>CIPLOX 500</t>
  </si>
  <si>
    <t>Cyproteron</t>
  </si>
  <si>
    <t>59354</t>
  </si>
  <si>
    <t>ANDROCUR 100</t>
  </si>
  <si>
    <t>POR TBL NOB 50X100MG</t>
  </si>
  <si>
    <t>Indometacin</t>
  </si>
  <si>
    <t>RCT SUP 10X100MG</t>
  </si>
  <si>
    <t>Kyselina aminomethylbenzoová</t>
  </si>
  <si>
    <t>98168</t>
  </si>
  <si>
    <t>POR TBL NOB 20X250MG</t>
  </si>
  <si>
    <t>Pitofenon a analgetika</t>
  </si>
  <si>
    <t>Propiverin</t>
  </si>
  <si>
    <t>92254</t>
  </si>
  <si>
    <t>MICTONORM</t>
  </si>
  <si>
    <t>POR TBL OBD 30X15MG</t>
  </si>
  <si>
    <t>Různé jiné kombinace železa</t>
  </si>
  <si>
    <t>97402</t>
  </si>
  <si>
    <t>SORBIFER DURULES</t>
  </si>
  <si>
    <t>POR TBL FLM 50X100MG</t>
  </si>
  <si>
    <t>Sodná sůl dokusátu, včetně kombinací</t>
  </si>
  <si>
    <t>RCT SOL 2X67.5ML</t>
  </si>
  <si>
    <t>Alprazolam</t>
  </si>
  <si>
    <t>96977</t>
  </si>
  <si>
    <t>XANAX 1 MG</t>
  </si>
  <si>
    <t>POR TBL NOB 30X1MG</t>
  </si>
  <si>
    <t>5950</t>
  </si>
  <si>
    <t>POR TBL FLM 10X1GM</t>
  </si>
  <si>
    <t>Diklofenak</t>
  </si>
  <si>
    <t>Hydrokortison</t>
  </si>
  <si>
    <t>180826</t>
  </si>
  <si>
    <t>HYDROCORTISON 10 MG JENAPHARM</t>
  </si>
  <si>
    <t>POR TBL NOB 50X10MG</t>
  </si>
  <si>
    <t>Tamsulosin</t>
  </si>
  <si>
    <t>14439</t>
  </si>
  <si>
    <t>FOKUSIN</t>
  </si>
  <si>
    <t>POR CPS RDR 30X0.4MG</t>
  </si>
  <si>
    <t>Tramadol</t>
  </si>
  <si>
    <t>32083</t>
  </si>
  <si>
    <t>TRALGIT GTT.</t>
  </si>
  <si>
    <t>POR GTT SOL 1X10ML</t>
  </si>
  <si>
    <t>3462</t>
  </si>
  <si>
    <t>SÁČEK URINÁLNÍ SBĚRNÝ LÝTKOVÝ CONVEEN</t>
  </si>
  <si>
    <t>500ML,SPOJOVACÍ HADICE 400MM,10KS</t>
  </si>
  <si>
    <t>47725</t>
  </si>
  <si>
    <t>ZINNAT 250 MG</t>
  </si>
  <si>
    <t>POR TBL FLM 10X250MG</t>
  </si>
  <si>
    <t>32062</t>
  </si>
  <si>
    <t>INJ SOL 2X0.8ML</t>
  </si>
  <si>
    <t>Ofloxacin</t>
  </si>
  <si>
    <t>32056</t>
  </si>
  <si>
    <t>INJ SOL 10X0.2ML</t>
  </si>
  <si>
    <t>42776</t>
  </si>
  <si>
    <t>TRALGIT SR 150</t>
  </si>
  <si>
    <t>POR TBL PRO 30X150MG</t>
  </si>
  <si>
    <t>Bikalutamid</t>
  </si>
  <si>
    <t>128125</t>
  </si>
  <si>
    <t>BINABIC 150 MG</t>
  </si>
  <si>
    <t>POR TBL FLM 28X150MG</t>
  </si>
  <si>
    <t>58142</t>
  </si>
  <si>
    <t>DICLOFENAC AL 50</t>
  </si>
  <si>
    <t>32064</t>
  </si>
  <si>
    <t>INJ SOL 10X1ML</t>
  </si>
  <si>
    <t>Kyselina ursodeoxycholová</t>
  </si>
  <si>
    <t>97864</t>
  </si>
  <si>
    <t>URSOSAN</t>
  </si>
  <si>
    <t>POR CPS DUR 50X250MG</t>
  </si>
  <si>
    <t>Sultamicilin</t>
  </si>
  <si>
    <t>POR TBL FLM 12X375MG</t>
  </si>
  <si>
    <t>Alprostadil</t>
  </si>
  <si>
    <t>70426</t>
  </si>
  <si>
    <t>KARON</t>
  </si>
  <si>
    <t>INJ SOL 0.2ML/100RG+SOL</t>
  </si>
  <si>
    <t>Baklofen</t>
  </si>
  <si>
    <t>40274</t>
  </si>
  <si>
    <t>BACLOFEN-POLPHARMA 10 MG</t>
  </si>
  <si>
    <t>40275</t>
  </si>
  <si>
    <t>BACLOFEN-POLPHARMA 25 MG</t>
  </si>
  <si>
    <t>POR TBL NOB 50X25MG</t>
  </si>
  <si>
    <t>Desmopresin</t>
  </si>
  <si>
    <t>18563</t>
  </si>
  <si>
    <t>MINIRIN MELT 60 MCG</t>
  </si>
  <si>
    <t>POR LYO 30X60RG</t>
  </si>
  <si>
    <t>18566</t>
  </si>
  <si>
    <t>MINIRIN MELT 120 MCG</t>
  </si>
  <si>
    <t>POR LYO 30X120RG</t>
  </si>
  <si>
    <t>Diosmin, kombinace</t>
  </si>
  <si>
    <t>14075</t>
  </si>
  <si>
    <t>POR TBL FLM 60X500MG</t>
  </si>
  <si>
    <t>Fesoterodin</t>
  </si>
  <si>
    <t>500369</t>
  </si>
  <si>
    <t>TOVIAZ 8 MG</t>
  </si>
  <si>
    <t>POR TBL PRO 84X8MG</t>
  </si>
  <si>
    <t>500370</t>
  </si>
  <si>
    <t>TOVIAZ 4 MG</t>
  </si>
  <si>
    <t>POR TBL PRO 84X4MG</t>
  </si>
  <si>
    <t>Gestoden a ethinylestradiol</t>
  </si>
  <si>
    <t>46706</t>
  </si>
  <si>
    <t>LOGEST</t>
  </si>
  <si>
    <t>POR TBL OBD 1X21</t>
  </si>
  <si>
    <t>Hořčík (různé sole v kombinaci)</t>
  </si>
  <si>
    <t>66555</t>
  </si>
  <si>
    <t>MAGNOSOLV</t>
  </si>
  <si>
    <t>POR GRA SOL 30</t>
  </si>
  <si>
    <t>Hydroxyzin</t>
  </si>
  <si>
    <t>85060</t>
  </si>
  <si>
    <t>ATARAX</t>
  </si>
  <si>
    <t>POR TBL FLM 25X25MG</t>
  </si>
  <si>
    <t>Jiná imunostimulancia</t>
  </si>
  <si>
    <t>17805</t>
  </si>
  <si>
    <t>URO-VAXOM</t>
  </si>
  <si>
    <t>POR CPS DUR 30X6MG</t>
  </si>
  <si>
    <t>Nimesulid</t>
  </si>
  <si>
    <t>12892</t>
  </si>
  <si>
    <t>POR TBL NOB 30X100MG</t>
  </si>
  <si>
    <t>Norfloxacin</t>
  </si>
  <si>
    <t>93465</t>
  </si>
  <si>
    <t>NOLICIN</t>
  </si>
  <si>
    <t>POR TBL FLM 20X400MG</t>
  </si>
  <si>
    <t>161522</t>
  </si>
  <si>
    <t>MICTONORM UNO 30 MG</t>
  </si>
  <si>
    <t>POR CPS RDR 28X30MG</t>
  </si>
  <si>
    <t>66817</t>
  </si>
  <si>
    <t>POR TBL OBD 50X15MG</t>
  </si>
  <si>
    <t>161523</t>
  </si>
  <si>
    <t>POR CPS RDR 30X30MG</t>
  </si>
  <si>
    <t>161537</t>
  </si>
  <si>
    <t>Pseudoefedrin, kombinace</t>
  </si>
  <si>
    <t>83059</t>
  </si>
  <si>
    <t>CLARINASE REPETABS</t>
  </si>
  <si>
    <t>POR TBL RET 14</t>
  </si>
  <si>
    <t>Sildenafil</t>
  </si>
  <si>
    <t>26912</t>
  </si>
  <si>
    <t>VIAGRA 100 MG</t>
  </si>
  <si>
    <t>POR TBL FLM 4X100MG</t>
  </si>
  <si>
    <t>26914</t>
  </si>
  <si>
    <t>POR TBL FLM 12X100MG</t>
  </si>
  <si>
    <t>29751</t>
  </si>
  <si>
    <t>POR TBL FLM 2X100MG</t>
  </si>
  <si>
    <t>Solifenacin</t>
  </si>
  <si>
    <t>154031</t>
  </si>
  <si>
    <t>VESICARE 5 MG</t>
  </si>
  <si>
    <t>POR TBL FLM 100X5MG</t>
  </si>
  <si>
    <t>154032</t>
  </si>
  <si>
    <t>VESICARE 10 MG</t>
  </si>
  <si>
    <t>POR TBL FLM 100X10MG</t>
  </si>
  <si>
    <t>18279</t>
  </si>
  <si>
    <t>18287</t>
  </si>
  <si>
    <t>14498</t>
  </si>
  <si>
    <t>OMNIC TOCAS 0,4</t>
  </si>
  <si>
    <t>POR TBL PRO 100X0.4MG</t>
  </si>
  <si>
    <t>49195</t>
  </si>
  <si>
    <t>POR CPS RDR 90X0.4MG</t>
  </si>
  <si>
    <t>Tolterodin</t>
  </si>
  <si>
    <t>120484</t>
  </si>
  <si>
    <t>UROFLOW 2 MG</t>
  </si>
  <si>
    <t>POR TBL FLM 28X2MG</t>
  </si>
  <si>
    <t>Trospium</t>
  </si>
  <si>
    <t>124902</t>
  </si>
  <si>
    <t>SPASMED 30</t>
  </si>
  <si>
    <t>POR TBL FLM 30X30MG</t>
  </si>
  <si>
    <t>17162</t>
  </si>
  <si>
    <t>SPASMED 15</t>
  </si>
  <si>
    <t>POR TBL FLM 30X15MG</t>
  </si>
  <si>
    <t>17163</t>
  </si>
  <si>
    <t>POR TBL FLM 50X15MG</t>
  </si>
  <si>
    <t>Mirabegron</t>
  </si>
  <si>
    <t>193798</t>
  </si>
  <si>
    <t>BETMIGA 50 MG</t>
  </si>
  <si>
    <t>POR TBL PRO 30X50MG</t>
  </si>
  <si>
    <t>193800</t>
  </si>
  <si>
    <t>POR TBL PRO 90X50MG</t>
  </si>
  <si>
    <t>193802</t>
  </si>
  <si>
    <t>Pomůcky dále nespecifikované,paruky</t>
  </si>
  <si>
    <t>140690</t>
  </si>
  <si>
    <t>KATETR LUBRIKOVANÝ PRO INTERMITENTNÍ KATETRIZACI A</t>
  </si>
  <si>
    <t>STERILNÍ, IHNED K POUŽITÍ, PRO ŽENY, CH10,12,14, DÉLKA 9 CM, 30KS</t>
  </si>
  <si>
    <t>140693</t>
  </si>
  <si>
    <t>KATETR LUBR. ACTREEN GLYS SET S INTEGROVANÝM SÁČKE</t>
  </si>
  <si>
    <t>NELATON, STERIL., IHNED K POUŽITÍ, ANTIREFLUX. CHLOPEŇ,CH06-16, D.25 CM, 30KS</t>
  </si>
  <si>
    <t>93914</t>
  </si>
  <si>
    <t>KATÉTR POTAŽENÝ JEDNORÁZOVÝ SPEEDICATH NELATON</t>
  </si>
  <si>
    <t>CH 12,30 KS</t>
  </si>
  <si>
    <t>93919</t>
  </si>
  <si>
    <t>KATÉTR POTAŽENÝ JEDNORÁZOVÝ SPEEDICATH TIEMANN</t>
  </si>
  <si>
    <t>93944</t>
  </si>
  <si>
    <t>KATÉTR LUBRIKOVANÝ JEDNORÁZOVÝ ACTREEN LITE TIEMAN</t>
  </si>
  <si>
    <t>STERILNÍ MOČOVÝ PRO MUŽE, 228108 - 18, CH08 (2,7MM) - CH18 (6,0MM)</t>
  </si>
  <si>
    <t>93946</t>
  </si>
  <si>
    <t>KATÉTR LUBRIKOVANÝ JEDNORÁZOVÝ ACTREEN LITE NELATO</t>
  </si>
  <si>
    <t>STERILNÍ MOČOVÝ PRO ŽENY, 228306 - 16, CH06 (2,0MM) - CH16 (5,3MM)</t>
  </si>
  <si>
    <t>19400</t>
  </si>
  <si>
    <t>VLOŽKY ABSORPČNÍ TENA LADY MINI</t>
  </si>
  <si>
    <t>178ML,20KS</t>
  </si>
  <si>
    <t>87469</t>
  </si>
  <si>
    <t>PLENY ABSORPČNÍ MOLIFORM PLUS</t>
  </si>
  <si>
    <t>1210 ML, BAL 30 KS</t>
  </si>
  <si>
    <t>87627</t>
  </si>
  <si>
    <t>VLOŽKY ABSORPČNÍ TENA LADY EXTRA</t>
  </si>
  <si>
    <t>522ML,20KS</t>
  </si>
  <si>
    <t>87628</t>
  </si>
  <si>
    <t>VLOŽKY ABSORPČNÍ TENA LADY MINI PLUS</t>
  </si>
  <si>
    <t>245ML,16KS</t>
  </si>
  <si>
    <t>88141</t>
  </si>
  <si>
    <t>VLOŽKY ABSORPČNÍ TENA LADY NORMAL</t>
  </si>
  <si>
    <t>300ML,24KS</t>
  </si>
  <si>
    <t>87463</t>
  </si>
  <si>
    <t>PLENY ABSORPČNÍ SENTINA INKO FORM TAG</t>
  </si>
  <si>
    <t>618ML,25KS</t>
  </si>
  <si>
    <t>28788</t>
  </si>
  <si>
    <t>POR TBL PRO 98X4MG</t>
  </si>
  <si>
    <t>46707</t>
  </si>
  <si>
    <t>POR TBL OBD 3X21</t>
  </si>
  <si>
    <t>Chlorid draselný</t>
  </si>
  <si>
    <t>17189</t>
  </si>
  <si>
    <t>KALIUM CHLORATUM BIOMEDICA</t>
  </si>
  <si>
    <t>POR TBL FLM 100X500MG</t>
  </si>
  <si>
    <t>Tamoxifen</t>
  </si>
  <si>
    <t>44057</t>
  </si>
  <si>
    <t>TAMOXIFEN 'EBEWE' 20 MG</t>
  </si>
  <si>
    <t>POR TBL NOB 30X20MG</t>
  </si>
  <si>
    <t>49196</t>
  </si>
  <si>
    <t>POR CPS RDR 100X0.4MG</t>
  </si>
  <si>
    <t>Amidy</t>
  </si>
  <si>
    <t>URT GEL 1X20GM/200MG</t>
  </si>
  <si>
    <t>128123</t>
  </si>
  <si>
    <t>BINABIC 50 MG</t>
  </si>
  <si>
    <t>POR TBL FLM 28X50MG</t>
  </si>
  <si>
    <t>28789</t>
  </si>
  <si>
    <t>POR TBL PRO 98X8MG</t>
  </si>
  <si>
    <t>500936</t>
  </si>
  <si>
    <t>POR TBL PRO 90X4MG</t>
  </si>
  <si>
    <t>Prednison</t>
  </si>
  <si>
    <t>PREDNISON 5 LÉČIVA</t>
  </si>
  <si>
    <t>POR TBL NOB 20X5MG</t>
  </si>
  <si>
    <t>66820</t>
  </si>
  <si>
    <t>MICTONETTEN</t>
  </si>
  <si>
    <t>POR TBL OBD 100X5MG</t>
  </si>
  <si>
    <t>166799</t>
  </si>
  <si>
    <t>OLVION 100 MG</t>
  </si>
  <si>
    <t>166801</t>
  </si>
  <si>
    <t>POR TBL FLM 8X100MG</t>
  </si>
  <si>
    <t>Tadalafil</t>
  </si>
  <si>
    <t>29257</t>
  </si>
  <si>
    <t>CIALIS 20 MG</t>
  </si>
  <si>
    <t>POR TBL FLM 2X20MG</t>
  </si>
  <si>
    <t>29258</t>
  </si>
  <si>
    <t>CIALIS 5 MG</t>
  </si>
  <si>
    <t>POR TBL FLM 28X5MG</t>
  </si>
  <si>
    <t>Triamcinolon</t>
  </si>
  <si>
    <t>2828</t>
  </si>
  <si>
    <t>TRIAMCINOLON LÉČIVA CRM</t>
  </si>
  <si>
    <t>DRM CRM 1X10GM/10MG</t>
  </si>
  <si>
    <t>3456</t>
  </si>
  <si>
    <t>KONDOM URINÁLNÍ SAMOLEPÍCÍ</t>
  </si>
  <si>
    <t>30MM,30KS</t>
  </si>
  <si>
    <t>Alopurinol</t>
  </si>
  <si>
    <t>107869</t>
  </si>
  <si>
    <t>APO-ALLOPURINOL</t>
  </si>
  <si>
    <t>POR TBL NOB 100X100MG</t>
  </si>
  <si>
    <t>Atorvastatin</t>
  </si>
  <si>
    <t>93015</t>
  </si>
  <si>
    <t>Bromazepam</t>
  </si>
  <si>
    <t>LEXAURIN 1,5</t>
  </si>
  <si>
    <t>POR TBL NOB 30X1.5MG</t>
  </si>
  <si>
    <t>Hydrokortison-butyrát</t>
  </si>
  <si>
    <t>62047</t>
  </si>
  <si>
    <t>LOCOID LIPOCREAM 0,1%</t>
  </si>
  <si>
    <t>DRM CRM 1X30GM</t>
  </si>
  <si>
    <t>Klotrimazol</t>
  </si>
  <si>
    <t>58654</t>
  </si>
  <si>
    <t>CLOTRIMAZOL AL 200</t>
  </si>
  <si>
    <t>VAG TBL 3X200MG+APL</t>
  </si>
  <si>
    <t>Měkký parafin a tukové produkty</t>
  </si>
  <si>
    <t>89997</t>
  </si>
  <si>
    <t>LINOLA-FETT ÖLBAD</t>
  </si>
  <si>
    <t>DRM BAL 1X400ML</t>
  </si>
  <si>
    <t>12895</t>
  </si>
  <si>
    <t>POR GRA SUS 30SÁČ I</t>
  </si>
  <si>
    <t>Rivaroxaban</t>
  </si>
  <si>
    <t>168904</t>
  </si>
  <si>
    <t>XARELTO 20 MG</t>
  </si>
  <si>
    <t>POR TBL FLM 98X20MG</t>
  </si>
  <si>
    <t>Telmisartan</t>
  </si>
  <si>
    <t>167670</t>
  </si>
  <si>
    <t>TOLURA 40 MG</t>
  </si>
  <si>
    <t>POR TBL NOB 90X40MG</t>
  </si>
  <si>
    <t>Urea</t>
  </si>
  <si>
    <t>16462</t>
  </si>
  <si>
    <t>EXCIPIAL U LIPOLOTIO</t>
  </si>
  <si>
    <t>DRM EML 1X200ML</t>
  </si>
  <si>
    <t>Warfarin</t>
  </si>
  <si>
    <t>94113</t>
  </si>
  <si>
    <t>WARFARIN ORION 3 MG</t>
  </si>
  <si>
    <t>POR TBL NOB 100X3MG</t>
  </si>
  <si>
    <t>Zolpidem</t>
  </si>
  <si>
    <t>165278</t>
  </si>
  <si>
    <t>ZOLPIDEM VITABALANS 10 MG POTAHOVANÉ TABLETY</t>
  </si>
  <si>
    <t>DIENOGEST AND ETHINYLESTRADIOL</t>
  </si>
  <si>
    <t>126920</t>
  </si>
  <si>
    <t>DIENILLE POTAHOVANÁ TABLETA</t>
  </si>
  <si>
    <t>POR TBL FLM 3X21</t>
  </si>
  <si>
    <t>Jiná</t>
  </si>
  <si>
    <t>*1005</t>
  </si>
  <si>
    <t>Jiný</t>
  </si>
  <si>
    <t>Obvazový materiál</t>
  </si>
  <si>
    <t>19681</t>
  </si>
  <si>
    <t>GÁZA SKLÁDANÁ KOMPRESY NESTERILNÍ STERILUX ES</t>
  </si>
  <si>
    <t>10X10CM,8 VRSTEV,100KS</t>
  </si>
  <si>
    <t>80748</t>
  </si>
  <si>
    <t>VATA BUNIČITÁ PŘÍŘEZY</t>
  </si>
  <si>
    <t>20X30CM,500G</t>
  </si>
  <si>
    <t>Pomůcky stomické</t>
  </si>
  <si>
    <t>169269</t>
  </si>
  <si>
    <t>FILM OCHRANNÝ BRAVA</t>
  </si>
  <si>
    <t>SPREJ, 50ML</t>
  </si>
  <si>
    <t>169272</t>
  </si>
  <si>
    <t>ODSTRAŇOVAČ ADHEZIV BRAVA</t>
  </si>
  <si>
    <t>3337</t>
  </si>
  <si>
    <t>PÁS STOMICKÝ</t>
  </si>
  <si>
    <t>1KS</t>
  </si>
  <si>
    <t>3341</t>
  </si>
  <si>
    <t>PASTA ADHEZIVNÍ 2650</t>
  </si>
  <si>
    <t>3364</t>
  </si>
  <si>
    <t>KRÉM BARIÉROVÝ COLOPLAST 4720</t>
  </si>
  <si>
    <t>TUBA 60ML,1KS</t>
  </si>
  <si>
    <t>82587</t>
  </si>
  <si>
    <t>SPRAY OCHRANNÝ ASKINA BARRIER FILM SPRAY</t>
  </si>
  <si>
    <t>28ML, ROZPRAŠOVAČ, NA OŠETŘENÍ RAN</t>
  </si>
  <si>
    <t>82588</t>
  </si>
  <si>
    <t>PROSTŘEDEK ČISTÍCÍ B.BRAUN ADHEZIVE REMOVER</t>
  </si>
  <si>
    <t>50ML, SPRAY</t>
  </si>
  <si>
    <t>PŮLKROUŽKY HYDROKOLOIDNÍ VYROVÁVACÍ SHELTER SAFESE</t>
  </si>
  <si>
    <t>40KS</t>
  </si>
  <si>
    <t>85664</t>
  </si>
  <si>
    <t>SÁČEK 2D UROSTOMICKÝ SENSURA</t>
  </si>
  <si>
    <t>BÉŽOVÝ, 50MM, MAXI, FILTR, 30KS, 118450</t>
  </si>
  <si>
    <t>85670</t>
  </si>
  <si>
    <t>PODLOŽKA SENSURA X PRO CLICK</t>
  </si>
  <si>
    <t>PLOCHÁ S OUŠKY 50MM, 10 - 45MM, 5KS, 100250</t>
  </si>
  <si>
    <t>86050</t>
  </si>
  <si>
    <t>PASTA OCHRANNÁ</t>
  </si>
  <si>
    <t>86643</t>
  </si>
  <si>
    <t>SÁČEK 2D UROSTOMICKÝ ALMARYS TWIN PLUS 037960U</t>
  </si>
  <si>
    <t>PRŮHLEDNÝ,40MM,30KS, VÍCEKOMOROVÉ</t>
  </si>
  <si>
    <t>86819</t>
  </si>
  <si>
    <t>ROZTOK STOMICKÝ COLOPLAST 4710</t>
  </si>
  <si>
    <t>180ML,1KS</t>
  </si>
  <si>
    <t>86854</t>
  </si>
  <si>
    <t>POHLCOVAČ PACHU ALP</t>
  </si>
  <si>
    <t>200ML,1KS PP200</t>
  </si>
  <si>
    <t>86657</t>
  </si>
  <si>
    <t>PODLOŽKA ALMARYS TWIN PLUS CONVEX 036365U</t>
  </si>
  <si>
    <t>60MM K ÚPRAVĚ,OTVOR 17-40MM,5KS</t>
  </si>
  <si>
    <t>85575</t>
  </si>
  <si>
    <t>PUDR COLOPLAST</t>
  </si>
  <si>
    <t>25G</t>
  </si>
  <si>
    <t>3460</t>
  </si>
  <si>
    <t>DRŽÁK SÁČKU 5070</t>
  </si>
  <si>
    <t>Doxazosin</t>
  </si>
  <si>
    <t>103402</t>
  </si>
  <si>
    <t>CARDURA XL 4 MG</t>
  </si>
  <si>
    <t>POR TBL RET 100X4MG</t>
  </si>
  <si>
    <t>55760</t>
  </si>
  <si>
    <t>PAMYCON NA PŘÍPRAVU KAPEK</t>
  </si>
  <si>
    <t>DRM PLV SOL 1X10LAH</t>
  </si>
  <si>
    <t>POR TBL NOB 10X250MG</t>
  </si>
  <si>
    <t>Levothyroxin, sodná sůl</t>
  </si>
  <si>
    <t>Perindopril</t>
  </si>
  <si>
    <t>85158</t>
  </si>
  <si>
    <t>PRENESSA 4 MG</t>
  </si>
  <si>
    <t>POR TBL NOB 60X4MG</t>
  </si>
  <si>
    <t>66818</t>
  </si>
  <si>
    <t>POR TBL OBD 100X15MG</t>
  </si>
  <si>
    <t>18283</t>
  </si>
  <si>
    <t>29255</t>
  </si>
  <si>
    <t>CIALIS 10 MG</t>
  </si>
  <si>
    <t>POR TBL FLM 4X10MG</t>
  </si>
  <si>
    <t>2829</t>
  </si>
  <si>
    <t>TRIAMCINOLON LÉČIVA UNG</t>
  </si>
  <si>
    <t>130029</t>
  </si>
  <si>
    <t>KRÉM ZKLIDŇUJÍCÍ SENSI-CARE</t>
  </si>
  <si>
    <t>85G,ZVLHČUJÍCÍ KRÉM V UMĚLOHMOTNÁ TUBĚ</t>
  </si>
  <si>
    <t>2702</t>
  </si>
  <si>
    <t>PÁSEK</t>
  </si>
  <si>
    <t>2707</t>
  </si>
  <si>
    <t>PUDR ZÁSYPOVÝ STOMAHESIVE</t>
  </si>
  <si>
    <t>2709</t>
  </si>
  <si>
    <t>PASTA VYROVNÁVACÍ STOMAHESIVE</t>
  </si>
  <si>
    <t>60G</t>
  </si>
  <si>
    <t>3140</t>
  </si>
  <si>
    <t>SÁČEK 2D UROSTOMICKÝ C2S NOČNÍ</t>
  </si>
  <si>
    <t>PRŮHLEDNÝ,5KS</t>
  </si>
  <si>
    <t>85643</t>
  </si>
  <si>
    <t>FILM OCHRANNÝ CONVATEC SILESSE UBROUSKY</t>
  </si>
  <si>
    <t>30KS</t>
  </si>
  <si>
    <t>85646</t>
  </si>
  <si>
    <t>PODLOŽKA 2D NATURA PLOCHÁ TVAROVATELNÁ</t>
  </si>
  <si>
    <t>57/33-48MM, 10KS</t>
  </si>
  <si>
    <t>85676</t>
  </si>
  <si>
    <t>ODSTRAŇOVAČ MEDICÍNSKÝCH ADHEZIV CONVATEC NILTAC S</t>
  </si>
  <si>
    <t>50ML</t>
  </si>
  <si>
    <t>86812</t>
  </si>
  <si>
    <t>SÁČEK 2D UROSTOMICKÝ NATURA</t>
  </si>
  <si>
    <t>PRŮHLEDNÝ,57 MM,10KS,STANDARD</t>
  </si>
  <si>
    <t>45214</t>
  </si>
  <si>
    <t>ZOXON 2</t>
  </si>
  <si>
    <t>84895</t>
  </si>
  <si>
    <t>ZINNAT 125 MG</t>
  </si>
  <si>
    <t>POR TBL FLM 10X125MG</t>
  </si>
  <si>
    <t>107794</t>
  </si>
  <si>
    <t>ZOXON 4</t>
  </si>
  <si>
    <t>POR TBL NOB 90X4MG</t>
  </si>
  <si>
    <t>Finasterid</t>
  </si>
  <si>
    <t>107595</t>
  </si>
  <si>
    <t>PENESTER</t>
  </si>
  <si>
    <t>POR TBL FLM 90X5MG BLIP</t>
  </si>
  <si>
    <t>Oxybutynin</t>
  </si>
  <si>
    <t>59104</t>
  </si>
  <si>
    <t>UROXAL 5 MG</t>
  </si>
  <si>
    <t>POR TBL NOB 60X5MG</t>
  </si>
  <si>
    <t>161528</t>
  </si>
  <si>
    <t>POR CPS RDR 84X30MG</t>
  </si>
  <si>
    <t>Triamcinolon a antiseptika</t>
  </si>
  <si>
    <t>4178</t>
  </si>
  <si>
    <t>TRIAMCINOLON E LÉČIVA</t>
  </si>
  <si>
    <t>DRM UNG 1X20GM</t>
  </si>
  <si>
    <t>Vápník, kombinace s vitaminem D a/nebo jinými léčivy</t>
  </si>
  <si>
    <t>189079</t>
  </si>
  <si>
    <t>CALCICHEW D3 LEMON 400 IU</t>
  </si>
  <si>
    <t>POR TBL MND 60</t>
  </si>
  <si>
    <t>132603</t>
  </si>
  <si>
    <t>STILNOX</t>
  </si>
  <si>
    <t>*1019</t>
  </si>
  <si>
    <t>3458</t>
  </si>
  <si>
    <t>ZIP SUCHÝ PŘIPEVŇOVACÍ 5050</t>
  </si>
  <si>
    <t>1 SADA</t>
  </si>
  <si>
    <t>3463</t>
  </si>
  <si>
    <t>SÁČEK URINÁLNÍ SBĚRNÝ LÝTKOVÝ DISKRÉTNÍ CONVEEN</t>
  </si>
  <si>
    <t>600ML,SPOJOVACÍ HADICE 450MM,10KS</t>
  </si>
  <si>
    <t>Aciklovir</t>
  </si>
  <si>
    <t>84128</t>
  </si>
  <si>
    <t>HERPESIN 400</t>
  </si>
  <si>
    <t>POR TBL NOB 25X400MG</t>
  </si>
  <si>
    <t>2146</t>
  </si>
  <si>
    <t>DICLOFENAC AL RETARD</t>
  </si>
  <si>
    <t>POR TBL RET 30X100MG</t>
  </si>
  <si>
    <t>89024</t>
  </si>
  <si>
    <t>POR TBL FLM 20X50MG</t>
  </si>
  <si>
    <t>Distigmin</t>
  </si>
  <si>
    <t>2130</t>
  </si>
  <si>
    <t>UBRETID 5 MG</t>
  </si>
  <si>
    <t>POR TBL NOB 50X5MG</t>
  </si>
  <si>
    <t>Doxycyklin</t>
  </si>
  <si>
    <t>4013</t>
  </si>
  <si>
    <t>DOXYBENE 200 MG TABLETY</t>
  </si>
  <si>
    <t>POR TBL NOB 10X200MG</t>
  </si>
  <si>
    <t>12737</t>
  </si>
  <si>
    <t>DOXYHEXAL 200 TABS</t>
  </si>
  <si>
    <t>Furosemid</t>
  </si>
  <si>
    <t>98218</t>
  </si>
  <si>
    <t>FURON 40 MG</t>
  </si>
  <si>
    <t>POR TBL NOB 20X40MG</t>
  </si>
  <si>
    <t>98219</t>
  </si>
  <si>
    <t>POR TBL NOB 50X40MG</t>
  </si>
  <si>
    <t>Gentamicin</t>
  </si>
  <si>
    <t>INJ+INF SOL 10X2ML/80MG</t>
  </si>
  <si>
    <t>97557</t>
  </si>
  <si>
    <t>LINDYNETTE 20</t>
  </si>
  <si>
    <t>Kyselina alendronová</t>
  </si>
  <si>
    <t>41671</t>
  </si>
  <si>
    <t>ALENDRONATE-TEVA 70 MG</t>
  </si>
  <si>
    <t>POR TBL NOB 12X70MG</t>
  </si>
  <si>
    <t>Levocetirizin</t>
  </si>
  <si>
    <t>137177</t>
  </si>
  <si>
    <t>CEZERA 5 MG</t>
  </si>
  <si>
    <t>POR TBL FLM 90X5MG</t>
  </si>
  <si>
    <t>PREDNISON 20 LÉČIVA</t>
  </si>
  <si>
    <t>POR TBL NOB 20X20MG</t>
  </si>
  <si>
    <t>161529</t>
  </si>
  <si>
    <t>POR CPS RDR 98X30MG</t>
  </si>
  <si>
    <t>167666</t>
  </si>
  <si>
    <t>POR TBL NOB 28X40MG</t>
  </si>
  <si>
    <t>Thiokolchikosid</t>
  </si>
  <si>
    <t>107943</t>
  </si>
  <si>
    <t>MUSCORIL CPS</t>
  </si>
  <si>
    <t>POR CPS DUR 20X4MG</t>
  </si>
  <si>
    <t>93920</t>
  </si>
  <si>
    <t>CH 14,30 KS</t>
  </si>
  <si>
    <t>3358</t>
  </si>
  <si>
    <t>DESTIČKA STOMICKÁ COLOPLAST 3250</t>
  </si>
  <si>
    <t>PÁS 200CMX10CM,1KS</t>
  </si>
  <si>
    <t>85576</t>
  </si>
  <si>
    <t>FILM OCHRANNÝ PREP COLOPLAST</t>
  </si>
  <si>
    <t>ROUŠKY,30KS</t>
  </si>
  <si>
    <t>85656</t>
  </si>
  <si>
    <t>SÁČEK 1D UROSTOMICKÝ SENSURA</t>
  </si>
  <si>
    <t>PRŮHLEDNÝ, 10 -76 MAXI, FILTR, 20KS, 118040</t>
  </si>
  <si>
    <t>86725</t>
  </si>
  <si>
    <t>PODLOŽKA 2D ALTERNA EXTRA 2832</t>
  </si>
  <si>
    <t>50MM,5KS</t>
  </si>
  <si>
    <t>Bisoprolol</t>
  </si>
  <si>
    <t>47740</t>
  </si>
  <si>
    <t>RIVOCOR 5</t>
  </si>
  <si>
    <t>POR TBL FLM 30X5MG</t>
  </si>
  <si>
    <t>Ciklopirox</t>
  </si>
  <si>
    <t>58260</t>
  </si>
  <si>
    <t>DAFNEGIN</t>
  </si>
  <si>
    <t>VAG CRM 1X78GM+APL.</t>
  </si>
  <si>
    <t>47718</t>
  </si>
  <si>
    <t>DOXYCYCLIN AL 100</t>
  </si>
  <si>
    <t>POR TBL NOB 10X100MG</t>
  </si>
  <si>
    <t>149381</t>
  </si>
  <si>
    <t>POR TBL PRO 100X8MG</t>
  </si>
  <si>
    <t>6247</t>
  </si>
  <si>
    <t>LUNAFEM</t>
  </si>
  <si>
    <t>Klindamycin</t>
  </si>
  <si>
    <t>100339</t>
  </si>
  <si>
    <t>DALACIN C 300 MG</t>
  </si>
  <si>
    <t>POR CPS DUR 16X300MG</t>
  </si>
  <si>
    <t>12893</t>
  </si>
  <si>
    <t>POR TBL NOB 60X100MG</t>
  </si>
  <si>
    <t>Nystatin, kombinace</t>
  </si>
  <si>
    <t>41146</t>
  </si>
  <si>
    <t>MACMIROR COMPLEX 500</t>
  </si>
  <si>
    <t>VAG GLB 12</t>
  </si>
  <si>
    <t>Omeprazol</t>
  </si>
  <si>
    <t>132531</t>
  </si>
  <si>
    <t>HELICID 20</t>
  </si>
  <si>
    <t>85156</t>
  </si>
  <si>
    <t>POR TBL NOB 30X4MG</t>
  </si>
  <si>
    <t>Rozpouštědla močových kamenů</t>
  </si>
  <si>
    <t>115527</t>
  </si>
  <si>
    <t>URALYT U</t>
  </si>
  <si>
    <t>POR GRA 1X280GM</t>
  </si>
  <si>
    <t>52757</t>
  </si>
  <si>
    <t>KATÉTR MOČOVÝ-TIEMANN</t>
  </si>
  <si>
    <t>2 BOČ.OTVORY,DÉLKA 360MM,VELIKOST CH 08,10,12,14,16,18,20,KAT.Č.030.(XX).182</t>
  </si>
  <si>
    <t>63767</t>
  </si>
  <si>
    <t>PÁS STOMICKÝ OR 14B</t>
  </si>
  <si>
    <t>VELIKOST L,XL,XXL,XXXL</t>
  </si>
  <si>
    <t>85641</t>
  </si>
  <si>
    <t>ODSTRAŇOVAČ MEDICÍNSKÝCH ADHEZIV CONVATEC NILTAC U</t>
  </si>
  <si>
    <t>86054</t>
  </si>
  <si>
    <t>PÁSEK BIOTROL F00780</t>
  </si>
  <si>
    <t>DÉLKA 120CM,1KS</t>
  </si>
  <si>
    <t>86642</t>
  </si>
  <si>
    <t>SÁČEK 2D UROSTOMICKÝ ALMARYS TWIN PLUS 037950U</t>
  </si>
  <si>
    <t>86660</t>
  </si>
  <si>
    <t>PODLOŽKA ALMARYS TWIN PLUS 036050U</t>
  </si>
  <si>
    <t>KOMBINOVANÁ 50MM,10KS</t>
  </si>
  <si>
    <t>Amlodipin</t>
  </si>
  <si>
    <t>125052</t>
  </si>
  <si>
    <t>APO-AMLO 10</t>
  </si>
  <si>
    <t>POR TBL NOB 100X10MG</t>
  </si>
  <si>
    <t>Betaxolol</t>
  </si>
  <si>
    <t>49910</t>
  </si>
  <si>
    <t>28787</t>
  </si>
  <si>
    <t>POR TBL PRO 56X4MG</t>
  </si>
  <si>
    <t>9305</t>
  </si>
  <si>
    <t>LOCOID 0,1%</t>
  </si>
  <si>
    <t>17806</t>
  </si>
  <si>
    <t>POR CPS DUR 90X6MG</t>
  </si>
  <si>
    <t>Levonorgestrel a ethinylestradiol</t>
  </si>
  <si>
    <t>164312</t>
  </si>
  <si>
    <t>LOETTE POTAHOVANÉ TABLETY</t>
  </si>
  <si>
    <t>POR TBL FLM 3X28</t>
  </si>
  <si>
    <t>Mometason</t>
  </si>
  <si>
    <t>47301</t>
  </si>
  <si>
    <t>ELOCOM</t>
  </si>
  <si>
    <t>DRM CRM 1X50GM 0.1%</t>
  </si>
  <si>
    <t>93420</t>
  </si>
  <si>
    <t>DITROPAN</t>
  </si>
  <si>
    <t>Ramipril</t>
  </si>
  <si>
    <t>56981</t>
  </si>
  <si>
    <t>TRITACE 5 MG</t>
  </si>
  <si>
    <t>145987</t>
  </si>
  <si>
    <t>POR CPS DUR 30</t>
  </si>
  <si>
    <t>85837</t>
  </si>
  <si>
    <t>VLOŽKY ABSORPČNÍ TENA MEN LEVEL 1</t>
  </si>
  <si>
    <t>275ML, 24KS</t>
  </si>
  <si>
    <t>Betamethason</t>
  </si>
  <si>
    <t>17166</t>
  </si>
  <si>
    <t>BELOSALIC</t>
  </si>
  <si>
    <t>DRM UNG 1X30GM</t>
  </si>
  <si>
    <t>17169</t>
  </si>
  <si>
    <t>DRM SOL 1X100ML</t>
  </si>
  <si>
    <t>3802</t>
  </si>
  <si>
    <t>CONCOR COR 2,5 MG</t>
  </si>
  <si>
    <t>POR TBL FLM 56X2.5MG</t>
  </si>
  <si>
    <t>Cetirizin</t>
  </si>
  <si>
    <t>66030</t>
  </si>
  <si>
    <t>ZODAC</t>
  </si>
  <si>
    <t>53201</t>
  </si>
  <si>
    <t>CIPHIN 250</t>
  </si>
  <si>
    <t>Diazepam</t>
  </si>
  <si>
    <t>DIAZEPAM SLOVAKOFARMA 10 MG</t>
  </si>
  <si>
    <t>POR TBL NOB 20X10MG</t>
  </si>
  <si>
    <t>Estriol</t>
  </si>
  <si>
    <t>98182</t>
  </si>
  <si>
    <t>OVESTIN</t>
  </si>
  <si>
    <t>VAG CRM 1X15GM+APL.</t>
  </si>
  <si>
    <t>18702</t>
  </si>
  <si>
    <t>Hydrochlorothiazid a kalium šetřící diuretika</t>
  </si>
  <si>
    <t>125524</t>
  </si>
  <si>
    <t>APO-AMILZIDE 5/50 MG</t>
  </si>
  <si>
    <t>POR TBL NOB 100X5MG/50MG</t>
  </si>
  <si>
    <t>Kodein</t>
  </si>
  <si>
    <t>90</t>
  </si>
  <si>
    <t>CODEIN SLOVAKOFARMA 30 MG</t>
  </si>
  <si>
    <t>POR TBL NOB 10X30MG</t>
  </si>
  <si>
    <t>Kodein, kombinace kromě psycholeptik</t>
  </si>
  <si>
    <t>87906</t>
  </si>
  <si>
    <t>KORYLAN</t>
  </si>
  <si>
    <t>POR TBL NOB 10</t>
  </si>
  <si>
    <t>97186</t>
  </si>
  <si>
    <t>EUTHYROX 100 MIKROGRAMŮ</t>
  </si>
  <si>
    <t>POR TBL NOB 100X100RG</t>
  </si>
  <si>
    <t>Lisinopril</t>
  </si>
  <si>
    <t>11006</t>
  </si>
  <si>
    <t>DIROTON 10 MG</t>
  </si>
  <si>
    <t>Metformin</t>
  </si>
  <si>
    <t>144460</t>
  </si>
  <si>
    <t>METFORMIN 1000 MG ZENTIVA</t>
  </si>
  <si>
    <t>POR TBL FLM 60X1000 MG</t>
  </si>
  <si>
    <t>Metoprolol</t>
  </si>
  <si>
    <t>49941</t>
  </si>
  <si>
    <t>BETALOC ZOK 100 MG</t>
  </si>
  <si>
    <t>POR TBL PRO 100X100MG</t>
  </si>
  <si>
    <t>Naftidrofuryl</t>
  </si>
  <si>
    <t>66015</t>
  </si>
  <si>
    <t>ENELBIN 100 RETARD</t>
  </si>
  <si>
    <t>66791</t>
  </si>
  <si>
    <t>Pantoprazol</t>
  </si>
  <si>
    <t>49113</t>
  </si>
  <si>
    <t>CONTROLOC 20 MG</t>
  </si>
  <si>
    <t>POR TBL ENT 28X20MG I</t>
  </si>
  <si>
    <t>Pentoxifylin</t>
  </si>
  <si>
    <t>53480</t>
  </si>
  <si>
    <t>TRENTAL 400</t>
  </si>
  <si>
    <t>POR TBL RET 100X400MG</t>
  </si>
  <si>
    <t>Pregabalin</t>
  </si>
  <si>
    <t>28223</t>
  </si>
  <si>
    <t>LYRICA 150 MG</t>
  </si>
  <si>
    <t>POR CPS DUR 56X150MG</t>
  </si>
  <si>
    <t>161527</t>
  </si>
  <si>
    <t>POR CPS RDR 60X30MG</t>
  </si>
  <si>
    <t>161525</t>
  </si>
  <si>
    <t>POR CPS RDR 50X30MG</t>
  </si>
  <si>
    <t>Rilmenidin</t>
  </si>
  <si>
    <t>166424</t>
  </si>
  <si>
    <t>RILMENIDIN TEVA 1 MG TABLETY</t>
  </si>
  <si>
    <t>POR TBL NOB 100X1MG</t>
  </si>
  <si>
    <t>Serenový plod</t>
  </si>
  <si>
    <t>7431</t>
  </si>
  <si>
    <t>PROSTAKAN FORTE</t>
  </si>
  <si>
    <t>POR CPS MOL 120</t>
  </si>
  <si>
    <t>Silodosin</t>
  </si>
  <si>
    <t>167448</t>
  </si>
  <si>
    <t>UROREC 8 MG</t>
  </si>
  <si>
    <t>POR CPS DUR 100X8MG</t>
  </si>
  <si>
    <t>18286</t>
  </si>
  <si>
    <t>POR TBL FLM 90X10MG</t>
  </si>
  <si>
    <t>Spironolakton</t>
  </si>
  <si>
    <t>30434</t>
  </si>
  <si>
    <t>VEROSPIRON</t>
  </si>
  <si>
    <t>POR TBL NOB 100X25MG</t>
  </si>
  <si>
    <t>75023</t>
  </si>
  <si>
    <t>COTRIMOXAZOL AL FORTE</t>
  </si>
  <si>
    <t>POR TBL NOB 20X960MG</t>
  </si>
  <si>
    <t>58701</t>
  </si>
  <si>
    <t>TAMOXIFEN 'EBEWE' 10 MG</t>
  </si>
  <si>
    <t>58702</t>
  </si>
  <si>
    <t>POR TBL NOB 100X20MG</t>
  </si>
  <si>
    <t>Tiaprid</t>
  </si>
  <si>
    <t>48578</t>
  </si>
  <si>
    <t>TIAPRIDAL</t>
  </si>
  <si>
    <t>59672</t>
  </si>
  <si>
    <t>TRALGIT SR 100</t>
  </si>
  <si>
    <t>POR TBL PRO 30X100MG</t>
  </si>
  <si>
    <t>59673</t>
  </si>
  <si>
    <t>POR TBL PRO 50X100MG</t>
  </si>
  <si>
    <t>Trimethoprim</t>
  </si>
  <si>
    <t>89812</t>
  </si>
  <si>
    <t>TRIPRIM 100 MG</t>
  </si>
  <si>
    <t>89813</t>
  </si>
  <si>
    <t>POR TBL NOB 20X100MG</t>
  </si>
  <si>
    <t>89816</t>
  </si>
  <si>
    <t>TRIPRIM 200 MG</t>
  </si>
  <si>
    <t>POR TBL NOB 20X200MG</t>
  </si>
  <si>
    <t>124903</t>
  </si>
  <si>
    <t>POR TBL FLM 50X30MG</t>
  </si>
  <si>
    <t>*1021</t>
  </si>
  <si>
    <t>52383</t>
  </si>
  <si>
    <t>KATÉTR MOČOVÝ-NELATON MUŽSKÝ</t>
  </si>
  <si>
    <t>2 BOČ.OTVORY,DÉLKA 360MM,VEL.CH 06,08,10,12,14,16,18,20,22,24,KAT.Č.010.(XX).182</t>
  </si>
  <si>
    <t>130085</t>
  </si>
  <si>
    <t>SÁČEK 2D UROSTOMICKÝ ALTERNA MULTIKOMOROVÝ 14225</t>
  </si>
  <si>
    <t>BÍLÝ,50MM,MAXI,30KS</t>
  </si>
  <si>
    <t>3357</t>
  </si>
  <si>
    <t>DESTIČKA STOMICKÁ COLOPLAST 3220</t>
  </si>
  <si>
    <t>20X20CM,5KS</t>
  </si>
  <si>
    <t>85642</t>
  </si>
  <si>
    <t>FILM OCHRANNÝ CONVATEC SILESSE SPREJ</t>
  </si>
  <si>
    <t>85645</t>
  </si>
  <si>
    <t>45/22-36MM, 10KS</t>
  </si>
  <si>
    <t>85663</t>
  </si>
  <si>
    <t>BÉŽOVÝ, 40MM, MAXI, FILTR, 30KS, 118440</t>
  </si>
  <si>
    <t>85665</t>
  </si>
  <si>
    <t>BÉŽOVÝ, 60MM, MAXI, FILTR, 30KS, 118460</t>
  </si>
  <si>
    <t>85669</t>
  </si>
  <si>
    <t>PLOCHÁ S OUŠKY 40MM, 10 - 35MM, 5KS, 100150</t>
  </si>
  <si>
    <t>85675</t>
  </si>
  <si>
    <t>SÁČEK NOČNÍ URO 2D COLOPLAST,2L</t>
  </si>
  <si>
    <t>213650, 10KS</t>
  </si>
  <si>
    <t>86093</t>
  </si>
  <si>
    <t>PODLOŽKA 2D ALTERNA 1775</t>
  </si>
  <si>
    <t>86094</t>
  </si>
  <si>
    <t>PODLOŽKA 2D ALTERNA 1780</t>
  </si>
  <si>
    <t>60MM,5KS</t>
  </si>
  <si>
    <t>86811</t>
  </si>
  <si>
    <t>PRŮHLEDNÝ,45 MM,10KS,STANDARD</t>
  </si>
  <si>
    <t>86817</t>
  </si>
  <si>
    <t>PRŮHLEDNÝ,45 MM,10KS,MALÝ</t>
  </si>
  <si>
    <t>82696</t>
  </si>
  <si>
    <t>KALHOTKY ABSORPČNÍ TENA SLIP SUPER MEDIUM</t>
  </si>
  <si>
    <t>BOKY 73-122, 2570ML, 30KS, 710145</t>
  </si>
  <si>
    <t>88190</t>
  </si>
  <si>
    <t>PODLOŽKY ABSORPČNÍ MOLINEA PLUS</t>
  </si>
  <si>
    <t>60X90 CM,1700 ML,BAL 30 KS</t>
  </si>
  <si>
    <t>1711</t>
  </si>
  <si>
    <t>MILURIT 300</t>
  </si>
  <si>
    <t>POR TBL NOB 100X300MG</t>
  </si>
  <si>
    <t>Antiagregancia kromě heparinu, kombinace</t>
  </si>
  <si>
    <t>57364</t>
  </si>
  <si>
    <t>AGGRENOX</t>
  </si>
  <si>
    <t>POR CPS RDR 60</t>
  </si>
  <si>
    <t>132600</t>
  </si>
  <si>
    <t>107922</t>
  </si>
  <si>
    <t>APO-DICLO 50 MG</t>
  </si>
  <si>
    <t>POR TBL ENT 30X50MG</t>
  </si>
  <si>
    <t>Flukonazol</t>
  </si>
  <si>
    <t>64942</t>
  </si>
  <si>
    <t>DIFLUCAN 100 MG</t>
  </si>
  <si>
    <t>POR CPS DUR 28X100MG I</t>
  </si>
  <si>
    <t>Jiná střevní antiinfektiva</t>
  </si>
  <si>
    <t>2818</t>
  </si>
  <si>
    <t>ENDIARON</t>
  </si>
  <si>
    <t>POR TBL FLM 20X250MG</t>
  </si>
  <si>
    <t>18631</t>
  </si>
  <si>
    <t>SIOFOR 1000</t>
  </si>
  <si>
    <t>POR TBL FLM 90X1000MG</t>
  </si>
  <si>
    <t>26908</t>
  </si>
  <si>
    <t>VIAGRA 50 MG</t>
  </si>
  <si>
    <t>POR TBL FLM 4X50MG</t>
  </si>
  <si>
    <t>32639</t>
  </si>
  <si>
    <t>DETRUSITOL SR 4 MG</t>
  </si>
  <si>
    <t>POR CPS PRO 90X4MG</t>
  </si>
  <si>
    <t>32641</t>
  </si>
  <si>
    <t>POR CPS PRO 28X4MG</t>
  </si>
  <si>
    <t>Tramadol, kombinace</t>
  </si>
  <si>
    <t>138841</t>
  </si>
  <si>
    <t>DORETA 37,5 MG/325 MG</t>
  </si>
  <si>
    <t>163149</t>
  </si>
  <si>
    <t>HYPNOGEN</t>
  </si>
  <si>
    <t>3455</t>
  </si>
  <si>
    <t>25MM,30KS</t>
  </si>
  <si>
    <t>3461</t>
  </si>
  <si>
    <t>SÁČEK URINÁLNÍ SBĚRNÝ STEHENNÍ CONVEEN</t>
  </si>
  <si>
    <t>500ML,SPOJOVACÍ HADICE 250MM,10KS</t>
  </si>
  <si>
    <t>88324</t>
  </si>
  <si>
    <t>VLOŽKY ABSORPČNÍ TENA LADY MAXI</t>
  </si>
  <si>
    <t>915ML, 12KS</t>
  </si>
  <si>
    <t>Desloratadin</t>
  </si>
  <si>
    <t>26329</t>
  </si>
  <si>
    <t>AERIUS 5 MG</t>
  </si>
  <si>
    <t>119672</t>
  </si>
  <si>
    <t>DICLOFENAC DUO PHARMASWISS 75 MG</t>
  </si>
  <si>
    <t>POR CPS RDR 30X75MG</t>
  </si>
  <si>
    <t>103395</t>
  </si>
  <si>
    <t>POR TBL RET 30X4MG PA</t>
  </si>
  <si>
    <t>103403</t>
  </si>
  <si>
    <t>POR TBL RET 100X4MG PA</t>
  </si>
  <si>
    <t>64797</t>
  </si>
  <si>
    <t>KAMIREN 4</t>
  </si>
  <si>
    <t>Drospirenon a ethinylestradiol</t>
  </si>
  <si>
    <t>88277</t>
  </si>
  <si>
    <t>BELANETTE 0,02 MG/3 MG POTAHOVANÉ TABLETY</t>
  </si>
  <si>
    <t>65988</t>
  </si>
  <si>
    <t>Retinol</t>
  </si>
  <si>
    <t>347</t>
  </si>
  <si>
    <t>VITAMIN A-SLOVAKOFARMA</t>
  </si>
  <si>
    <t>POR CPS MOL 50X30KU</t>
  </si>
  <si>
    <t>Rutosid, kombinace</t>
  </si>
  <si>
    <t>ASCORUTIN</t>
  </si>
  <si>
    <t>POR TBL FLM 50</t>
  </si>
  <si>
    <t>159591</t>
  </si>
  <si>
    <t>AMFIDOR 100 MG</t>
  </si>
  <si>
    <t>167445</t>
  </si>
  <si>
    <t>POR CPS DUR 30X8MG</t>
  </si>
  <si>
    <t>*1014</t>
  </si>
  <si>
    <t>52384</t>
  </si>
  <si>
    <t>KATÉTR MOČOVÝ-NELATON ŽENSKÝ</t>
  </si>
  <si>
    <t>2 BOČ.OTVORY,DÉLKA 147MM,VELIKOST CH 06,08,10,12,14,16,18,KAT.Č.020.(XX).182</t>
  </si>
  <si>
    <t>93945</t>
  </si>
  <si>
    <t>STERILNÍ MOČOVÝ PRO MUŽE, 228208 - 18, CH08 (2,7MM) - CH18 (6,0MM)</t>
  </si>
  <si>
    <t>140692</t>
  </si>
  <si>
    <t>NELATON, STERIL., IHNED K POUŽITÍ, ANTIREFLUX. CHLOPEŇ,CH08-18, D.50 CM, 30KS</t>
  </si>
  <si>
    <t>130059</t>
  </si>
  <si>
    <t>PODLOŽKA 2D STOMOCUR CLIC CD 5720</t>
  </si>
  <si>
    <t>HYDROKOLOIDNÍ,DĚLÍCÍ PRSTENEC 57MM,20-50MM,5KS</t>
  </si>
  <si>
    <t>82343</t>
  </si>
  <si>
    <t>PÁSEK VYROVNÁVACÍ HYDROKOLOIDNÍ SECUPLAST S ALOE V</t>
  </si>
  <si>
    <t>30 KS</t>
  </si>
  <si>
    <t>85696</t>
  </si>
  <si>
    <t>ODSTRAŇOVAČ NÁPLASTI STOMOCUR EMPLASECTAL</t>
  </si>
  <si>
    <t>86518</t>
  </si>
  <si>
    <t>PASTA DANSAC SOFT PASTE 77550-0</t>
  </si>
  <si>
    <t>50G,1KS</t>
  </si>
  <si>
    <t>86656</t>
  </si>
  <si>
    <t>PODLOŽKA ALMARYS TWIN PLUS CONVEX 036355U</t>
  </si>
  <si>
    <t>50MM K ÚPRAVĚ,OTVOR 17-30MM,5KS</t>
  </si>
  <si>
    <t>86770</t>
  </si>
  <si>
    <t>PODLOŽKA 2D NATURA STOMAHESIVE</t>
  </si>
  <si>
    <t>45 MM,10 KS</t>
  </si>
  <si>
    <t>86855</t>
  </si>
  <si>
    <t>POHLCOVAČ PACHU ALP OIL</t>
  </si>
  <si>
    <t>30ML,1KS  PP030</t>
  </si>
  <si>
    <t>130049</t>
  </si>
  <si>
    <t>PASTA VYROVNÁVACÍ STOMOCUR CP 2050</t>
  </si>
  <si>
    <t>56G</t>
  </si>
  <si>
    <t>85695</t>
  </si>
  <si>
    <t>SÁČEK 2D UROSTOMICKÝ STOMOCUR CLIC URO UD 5757 CW</t>
  </si>
  <si>
    <t>BÉŽOVÝ S OKÉNKEM,57MM, 20KS</t>
  </si>
  <si>
    <t>27899</t>
  </si>
  <si>
    <t>129842</t>
  </si>
  <si>
    <t>YAZ 0,02 MG/3 MG POTAHOVANÉ TABLETY</t>
  </si>
  <si>
    <t>Klarithromycin</t>
  </si>
  <si>
    <t>53853</t>
  </si>
  <si>
    <t>KLACID 500</t>
  </si>
  <si>
    <t>POR TBL FLM 14X500MG</t>
  </si>
  <si>
    <t>FENOTEROL AND IPRATROPIUM BROMIDE</t>
  </si>
  <si>
    <t>2679</t>
  </si>
  <si>
    <t>BERODUAL N</t>
  </si>
  <si>
    <t>INH SOL PSS 200DÁV</t>
  </si>
  <si>
    <t>Erdostein</t>
  </si>
  <si>
    <t>199680</t>
  </si>
  <si>
    <t>ERDOMED</t>
  </si>
  <si>
    <t>POR CPS DUR 60X300MG</t>
  </si>
  <si>
    <t>10081</t>
  </si>
  <si>
    <t>18276</t>
  </si>
  <si>
    <t>POR TBL FLM 50X5MG</t>
  </si>
  <si>
    <t>Testosteron</t>
  </si>
  <si>
    <t>80218</t>
  </si>
  <si>
    <t>UNDESTOR</t>
  </si>
  <si>
    <t>POR CPS MOL 60X40MG</t>
  </si>
  <si>
    <t>Theofylin</t>
  </si>
  <si>
    <t>61238</t>
  </si>
  <si>
    <t>THEOPLUS 300</t>
  </si>
  <si>
    <t>POR TBL PRO 30X300MG</t>
  </si>
  <si>
    <t>Trimetazidin</t>
  </si>
  <si>
    <t>18567</t>
  </si>
  <si>
    <t>POR LYO 100X120RG</t>
  </si>
  <si>
    <t>EUTHYROX 75 MIKROGRAMŮ</t>
  </si>
  <si>
    <t>POR TBL NOB 100X75RG</t>
  </si>
  <si>
    <t>Mupirocin</t>
  </si>
  <si>
    <t>90778</t>
  </si>
  <si>
    <t>BACTROBAN</t>
  </si>
  <si>
    <t>DRM UNG 1X15GM</t>
  </si>
  <si>
    <t>44056</t>
  </si>
  <si>
    <t>POR TBL NOB 30X10MG</t>
  </si>
  <si>
    <t>19373</t>
  </si>
  <si>
    <t>NEBIDO</t>
  </si>
  <si>
    <t>INJ SOL 1X4ML</t>
  </si>
  <si>
    <t>16285</t>
  </si>
  <si>
    <t>POR TBL FLM 10X10MG</t>
  </si>
  <si>
    <t>Dapoxetin</t>
  </si>
  <si>
    <t>171652</t>
  </si>
  <si>
    <t>PRILIGY 30 MG POTAHOVANÉ TABLETY</t>
  </si>
  <si>
    <t>POR TBL FLM 2X30MG</t>
  </si>
  <si>
    <t>Azithromycin</t>
  </si>
  <si>
    <t>45010</t>
  </si>
  <si>
    <t>AZITROMYCIN SANDOZ 500 MG</t>
  </si>
  <si>
    <t>POR TBL FLM 3X500MG</t>
  </si>
  <si>
    <t>41633</t>
  </si>
  <si>
    <t>MIRELLE</t>
  </si>
  <si>
    <t>55759</t>
  </si>
  <si>
    <t>DRM PLV SOL 1X1LAH</t>
  </si>
  <si>
    <t>18278</t>
  </si>
  <si>
    <t>163146</t>
  </si>
  <si>
    <t>*1012</t>
  </si>
  <si>
    <t>149380</t>
  </si>
  <si>
    <t>POR TBL PRO 100X4MG</t>
  </si>
  <si>
    <t>Fluocinolon-acetonid</t>
  </si>
  <si>
    <t>3388</t>
  </si>
  <si>
    <t>FLUCINAR</t>
  </si>
  <si>
    <t>DRM UNG 1X15GM 0.025%</t>
  </si>
  <si>
    <t>Imipramin</t>
  </si>
  <si>
    <t>176807</t>
  </si>
  <si>
    <t>MELIPRAMIN</t>
  </si>
  <si>
    <t>POR TBL FLM 50X25MG</t>
  </si>
  <si>
    <t>RCT SUP 10X50MG</t>
  </si>
  <si>
    <t>86397</t>
  </si>
  <si>
    <t>CLOTRIMAZOL AL 1%</t>
  </si>
  <si>
    <t>DRM CRM 1X50GM 1%</t>
  </si>
  <si>
    <t>66819</t>
  </si>
  <si>
    <t>POR TBL OBD 50X5MG</t>
  </si>
  <si>
    <t>Terazosin</t>
  </si>
  <si>
    <t>44312</t>
  </si>
  <si>
    <t>KORNAM 5 MG</t>
  </si>
  <si>
    <t>88019</t>
  </si>
  <si>
    <t>VLOŽKY ABSORPČNÍ DEPEND MINI</t>
  </si>
  <si>
    <t>170ML,20KS</t>
  </si>
  <si>
    <t>Amiodaron</t>
  </si>
  <si>
    <t>13767</t>
  </si>
  <si>
    <t>CORDARONE</t>
  </si>
  <si>
    <t>POR TBL NOB 30X200MG</t>
  </si>
  <si>
    <t>93018</t>
  </si>
  <si>
    <t>SORTIS 20 MG</t>
  </si>
  <si>
    <t>POR TBL FLM 100X20MG</t>
  </si>
  <si>
    <t>Losartan</t>
  </si>
  <si>
    <t>114067</t>
  </si>
  <si>
    <t>POR TBL FLM 90X50MG</t>
  </si>
  <si>
    <t>11123</t>
  </si>
  <si>
    <t>METFORMIN-TEVA 850 MG</t>
  </si>
  <si>
    <t>POR TBL FLM 90X850MG</t>
  </si>
  <si>
    <t>85159</t>
  </si>
  <si>
    <t>58425</t>
  </si>
  <si>
    <t>DOLMINA 50</t>
  </si>
  <si>
    <t>POR CPS ETD 90X20MG SKLO</t>
  </si>
  <si>
    <t>Prokinetika</t>
  </si>
  <si>
    <t>166760</t>
  </si>
  <si>
    <t>KINITO 50 MG, POTAHOVANÉ TABLETY</t>
  </si>
  <si>
    <t>POR TBL FLM 100X50MG</t>
  </si>
  <si>
    <t>10246</t>
  </si>
  <si>
    <t>OMEPRAZOL AL 20</t>
  </si>
  <si>
    <t>POR CPS ETD 100X20MG</t>
  </si>
  <si>
    <t>28791</t>
  </si>
  <si>
    <t>POR TBL PRO 28X8MG</t>
  </si>
  <si>
    <t>Repaglinid</t>
  </si>
  <si>
    <t>26777</t>
  </si>
  <si>
    <t>NOVONORM 1 MG</t>
  </si>
  <si>
    <t>POR TBL NOB 90X1MG</t>
  </si>
  <si>
    <t>26782</t>
  </si>
  <si>
    <t>NOVONORM 2 MG</t>
  </si>
  <si>
    <t>POR TBL NOB 90X2MG</t>
  </si>
  <si>
    <t>Sulodexid</t>
  </si>
  <si>
    <t>96118</t>
  </si>
  <si>
    <t>VESSEL DUE F</t>
  </si>
  <si>
    <t>POR CPS MOL 50X250LSU</t>
  </si>
  <si>
    <t>124343</t>
  </si>
  <si>
    <t>88708</t>
  </si>
  <si>
    <t>ALGIFEN</t>
  </si>
  <si>
    <t>POR TBL NOB 20</t>
  </si>
  <si>
    <t>Kombinace různých antibiotik</t>
  </si>
  <si>
    <t>OPH UNG 1X5GM</t>
  </si>
  <si>
    <t>91291</t>
  </si>
  <si>
    <t>POR SIR 100ML 240MG/5ML</t>
  </si>
  <si>
    <t>200</t>
  </si>
  <si>
    <t>POR TBL OBD 50X25MG</t>
  </si>
  <si>
    <t>Jiná léčiva podporující tvorbu jizev</t>
  </si>
  <si>
    <t>128658</t>
  </si>
  <si>
    <t>INFADOLAN</t>
  </si>
  <si>
    <t>DRM UNG 1X100GM I</t>
  </si>
  <si>
    <t>52266</t>
  </si>
  <si>
    <t>DRM UNG 1X30GM I</t>
  </si>
  <si>
    <t>Jodovaný povidon</t>
  </si>
  <si>
    <t>15880</t>
  </si>
  <si>
    <t>BRAUNOL</t>
  </si>
  <si>
    <t>DRM SOL 1X500ML</t>
  </si>
  <si>
    <t>65484</t>
  </si>
  <si>
    <t>DRM CRM 1X20GM 1%</t>
  </si>
  <si>
    <t>Laktulóza</t>
  </si>
  <si>
    <t>42547</t>
  </si>
  <si>
    <t>LACTULOSE AL SIRUP</t>
  </si>
  <si>
    <t>POR SIR 1X500ML</t>
  </si>
  <si>
    <t>115318</t>
  </si>
  <si>
    <t>POR CPS ETD 90X20MG HDPE</t>
  </si>
  <si>
    <t>Penicilamin</t>
  </si>
  <si>
    <t>66755</t>
  </si>
  <si>
    <t>METALCAPTASE 150</t>
  </si>
  <si>
    <t>POR TBL FLM 50X150MG</t>
  </si>
  <si>
    <t>167016</t>
  </si>
  <si>
    <t>SILDENAFIL TEVA 100 MG</t>
  </si>
  <si>
    <t>10295</t>
  </si>
  <si>
    <t>CÉVKA NELATON</t>
  </si>
  <si>
    <t>2 BOČ.OTVORY,DÉLKA 400MM,VELIKOST CH 8,10,12,14,16,18,20,22,25</t>
  </si>
  <si>
    <t>11722</t>
  </si>
  <si>
    <t>KATÉTR PRO INTERMITENTNÍ KATETRIZACI NEPOTAHOVANÝ</t>
  </si>
  <si>
    <t>ŽENSKÝ 4340086,108124,140,167,183, CH 8,10,12,14,16,18</t>
  </si>
  <si>
    <t>140348</t>
  </si>
  <si>
    <t>SYSTÉM PROPLACH.PRO MOČOVÉ KATETRY (KYS.CITR. 3,23</t>
  </si>
  <si>
    <t>10X100ML KAT.C. FB99839</t>
  </si>
  <si>
    <t>Standardní lůžková péče</t>
  </si>
  <si>
    <t>Ambulance urologická</t>
  </si>
  <si>
    <t>Uroradiologické centrum</t>
  </si>
  <si>
    <t>Dětská urologie</t>
  </si>
  <si>
    <t>Preskripce a záchyt receptů a poukazů - orientační přehled</t>
  </si>
  <si>
    <t>Přehled plnění pozitivního listu (PL) - 
   preskripce léčivých přípravků dle objemu Kč mimo PL</t>
  </si>
  <si>
    <t>G04CA02 - Tamsulosin</t>
  </si>
  <si>
    <t>C09CA07 - Telmisartan</t>
  </si>
  <si>
    <t>C02CA04 - Doxazosin</t>
  </si>
  <si>
    <t>C09AA04 - Perindopril</t>
  </si>
  <si>
    <t>A10BA02 - Metformin</t>
  </si>
  <si>
    <t>A06AD11 - Laktulóza</t>
  </si>
  <si>
    <t>C01BD01 - Amiodaron</t>
  </si>
  <si>
    <t>J01FA09 - Klarithromycin</t>
  </si>
  <si>
    <t>C03EA01 - Hydrochlorothiazid a kalium šetřící diuretika</t>
  </si>
  <si>
    <t>L02BA01 - Tamoxifen</t>
  </si>
  <si>
    <t>A03FA - Prokinetika</t>
  </si>
  <si>
    <t>J01AA02 - Doxycyklin</t>
  </si>
  <si>
    <t>C09AA03 - Lisinopril</t>
  </si>
  <si>
    <t>J01FA10 - Azithromycin</t>
  </si>
  <si>
    <t>B01AA03 - Warfarin</t>
  </si>
  <si>
    <t>J01FF01 - Klindamycin</t>
  </si>
  <si>
    <t>C09AA05 - Ramipril</t>
  </si>
  <si>
    <t>J02AC01 - Flukonazol</t>
  </si>
  <si>
    <t>L02BB03 - Bikalutamid</t>
  </si>
  <si>
    <t>M04AA01 - Alopurinol</t>
  </si>
  <si>
    <t>M05BA04 - Kyselina alendronová</t>
  </si>
  <si>
    <t>G04BD07 - Tolterodin</t>
  </si>
  <si>
    <t>R06AE07 - Cetirizin</t>
  </si>
  <si>
    <t>R06AE09 - Levocetirizin</t>
  </si>
  <si>
    <t>G04CB01 - Finasterid</t>
  </si>
  <si>
    <t>G04BD07</t>
  </si>
  <si>
    <t>G04CA02</t>
  </si>
  <si>
    <t>L02BA01</t>
  </si>
  <si>
    <t>L02BB03</t>
  </si>
  <si>
    <t>B01AA03</t>
  </si>
  <si>
    <t>C09CA07</t>
  </si>
  <si>
    <t>M04AA01</t>
  </si>
  <si>
    <t>C02CA04</t>
  </si>
  <si>
    <t>C09AA04</t>
  </si>
  <si>
    <t>G04CB01</t>
  </si>
  <si>
    <t>A03FA</t>
  </si>
  <si>
    <t>M05BA04</t>
  </si>
  <si>
    <t>R06AE09</t>
  </si>
  <si>
    <t>J01AA02</t>
  </si>
  <si>
    <t>J01FF01</t>
  </si>
  <si>
    <t>C09AA05</t>
  </si>
  <si>
    <t>A10BA02</t>
  </si>
  <si>
    <t>C03EA01</t>
  </si>
  <si>
    <t>C09AA03</t>
  </si>
  <si>
    <t>R06AE07</t>
  </si>
  <si>
    <t>J02AC01</t>
  </si>
  <si>
    <t>J01FA09</t>
  </si>
  <si>
    <t>J01FA10</t>
  </si>
  <si>
    <t>A06AD11</t>
  </si>
  <si>
    <t>C01BD01</t>
  </si>
  <si>
    <t>Přehled plnění PL - Preskripce léčivých přípravků - orientační přehled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</si>
  <si>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</si>
  <si>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</si>
  <si>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</si>
  <si>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</si>
  <si>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</si>
  <si>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</si>
  <si>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</si>
  <si>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</si>
  <si>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50115070</t>
  </si>
  <si>
    <t>513 SZM katetry, stenty, porty (112 02 101)</t>
  </si>
  <si>
    <t>50115011</t>
  </si>
  <si>
    <t>515 SZM umělé tělní náhrady ostatní (112 02 030)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</si>
  <si>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</si>
  <si>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</si>
  <si>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</si>
  <si>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</si>
  <si>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</si>
  <si>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</si>
  <si>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50115066</t>
  </si>
  <si>
    <t>531 SZM šicí materiál - robot (112 02 112)</t>
  </si>
  <si>
    <t>50115067</t>
  </si>
  <si>
    <t>532 SZM Rukavice (112 02 108)</t>
  </si>
  <si>
    <t>1262</t>
  </si>
  <si>
    <t>Urologická klinika, operační sál - lokální</t>
  </si>
  <si>
    <t>1264</t>
  </si>
  <si>
    <t>Urologická klinika, pracoviště COS</t>
  </si>
  <si>
    <t>ZA410</t>
  </si>
  <si>
    <t>Gáza v pásu 7 cm x 40 m, 17 nití 12002</t>
  </si>
  <si>
    <t>ZA435</t>
  </si>
  <si>
    <t>Polštářek vatový v gáze 10 x 15 cm 15002</t>
  </si>
  <si>
    <t>ZA444</t>
  </si>
  <si>
    <t>Tampon 20 x 19 cm nesterilní stáčený 1320300404</t>
  </si>
  <si>
    <t>ZA446</t>
  </si>
  <si>
    <t>Vata buničitá přířezy 20 x 30 cm 1230200129</t>
  </si>
  <si>
    <t>ZA463</t>
  </si>
  <si>
    <t>Kompresa NT 10 x 20 cm / 2 ks sterilní 26620</t>
  </si>
  <si>
    <t>ZA562</t>
  </si>
  <si>
    <t>Náplast cosmopor i. v. 6 x 8 cm 9008054</t>
  </si>
  <si>
    <t>ZB084</t>
  </si>
  <si>
    <t>Náplast transpore 2,50 cm x 9,14 m 1527-1</t>
  </si>
  <si>
    <t>ZC100</t>
  </si>
  <si>
    <t>Vata buničitá dělená 2 role / 500 ks 40 x 50 mm 1230200310</t>
  </si>
  <si>
    <t>ZC702</t>
  </si>
  <si>
    <t>Náplast tegaderm 6,0 cm x 7,0 cm bal. á 100 ks 1624W</t>
  </si>
  <si>
    <t>ZD109</t>
  </si>
  <si>
    <t>Tampon menstruační bal. á 16 ks 7091164</t>
  </si>
  <si>
    <t>ZI558</t>
  </si>
  <si>
    <t>Náplast curapor   7 x   5 cm 22 120 ( náhrada za cosmopor )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</si>
  <si>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</si>
  <si>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</si>
  <si>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</si>
  <si>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</si>
  <si>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</si>
  <si>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</si>
  <si>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ZA790</t>
  </si>
  <si>
    <t>Stříkačka injekční   5 ml 4606051V</t>
  </si>
  <si>
    <t>ZA791</t>
  </si>
  <si>
    <t>Stříkačka janett 140-160 ml JNP1543(MED114408)</t>
  </si>
  <si>
    <t>ZA812</t>
  </si>
  <si>
    <t>Uzávěr do katetrů 4435001</t>
  </si>
  <si>
    <t>ZA883</t>
  </si>
  <si>
    <t>Rourka rektální CH18 délka 40 cm 19-18.100</t>
  </si>
  <si>
    <t>ZA964</t>
  </si>
  <si>
    <t>Stříkačka janett 60 ml vyplachovací MRG564</t>
  </si>
  <si>
    <t>ZB117</t>
  </si>
  <si>
    <t>Lanceta haemolance modrá, á 150 ks, DIS7575</t>
  </si>
  <si>
    <t>ZB249</t>
  </si>
  <si>
    <t>Sáček močový s křížovou výpustí sterilní 2000 ml ZAR-TNU201601</t>
  </si>
  <si>
    <t>ZB553</t>
  </si>
  <si>
    <t>Láhev redon hi-vac 400 ml-kompletní 05.000.22.803</t>
  </si>
  <si>
    <t>ZB756</t>
  </si>
  <si>
    <t>Zkumavka 3 ml K3 edta fialová 454086</t>
  </si>
  <si>
    <t>ZB771</t>
  </si>
  <si>
    <t>Držák jehly základní 450201</t>
  </si>
  <si>
    <t>ZB774</t>
  </si>
  <si>
    <t>Zkumavka červená 5 ml gel 456071</t>
  </si>
  <si>
    <t>ZC498</t>
  </si>
  <si>
    <t>Držák močových sáčků UH 800800100</t>
  </si>
  <si>
    <t>ZC648</t>
  </si>
  <si>
    <t>Elektroda EKG s gelem ovál 51 x 33 mm pro dospělé H-108006</t>
  </si>
  <si>
    <t>ZC769</t>
  </si>
  <si>
    <t>Hadička spojovací HS 1,8 x 450LL 606301</t>
  </si>
  <si>
    <t>ZC770</t>
  </si>
  <si>
    <t>Hadička spojovací 3 x 2500LL 606347</t>
  </si>
  <si>
    <t>ZC863</t>
  </si>
  <si>
    <t>Hadička spojovací HS 1,8 x 1800LL 606304</t>
  </si>
  <si>
    <t>ZD980</t>
  </si>
  <si>
    <t>Kanyla vasofix 18G zelená safety 4269136S-01</t>
  </si>
  <si>
    <t>ZE159</t>
  </si>
  <si>
    <t>Nádoba na kontaminovaný odpad 2 l 15-0003</t>
  </si>
  <si>
    <t>ZF159</t>
  </si>
  <si>
    <t>Nádoba na kontaminovaný odpad 1 l 15-0002</t>
  </si>
  <si>
    <t>ZH168</t>
  </si>
  <si>
    <t>Stříkačka tuberkulin 1 ml KD-JECT III 831786</t>
  </si>
  <si>
    <t>ZH491</t>
  </si>
  <si>
    <t>Stříkačka 50 - 60 ml LL MRG00711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</si>
  <si>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</si>
  <si>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</si>
  <si>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</si>
  <si>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</si>
  <si>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ZJ696</t>
  </si>
  <si>
    <t>Sonda žaludeční CH18 1200 mm s RTG linkou bal. á 30 ks 412018</t>
  </si>
  <si>
    <t>ZK799</t>
  </si>
  <si>
    <t>Zátka combi červená 4495101</t>
  </si>
  <si>
    <t>ZB947</t>
  </si>
  <si>
    <t>Manžeta TK dospělá 27 - 35 cm M1574A</t>
  </si>
  <si>
    <t>ZL688</t>
  </si>
  <si>
    <t>Proužky Accu-Check Inform IIStrip 50 EU1 á 50 ks 05942861</t>
  </si>
  <si>
    <t>ZL781</t>
  </si>
  <si>
    <t>Konektor bezjehlový K-NECT 7 denní M79400845</t>
  </si>
  <si>
    <t>ZA715</t>
  </si>
  <si>
    <t>Set infuzní intrafix 4062957</t>
  </si>
  <si>
    <t>ZE079</t>
  </si>
  <si>
    <t>Set transfúzní non PVC s odvzdušněním a bakteriálním filtrem ZAR-I-TS</t>
  </si>
  <si>
    <t>ZA999</t>
  </si>
  <si>
    <t>Jehla injekční 0,5 x   16 mm oranžová 4657853</t>
  </si>
  <si>
    <t>ZB556</t>
  </si>
  <si>
    <t>Jehla injekční 1,2 x   40 mm růžová 4665120</t>
  </si>
  <si>
    <t>ZL072</t>
  </si>
  <si>
    <t>Rukavice operační gammex bez pudru PF EnLite vel. 7,0 353384</t>
  </si>
  <si>
    <t>ZL073</t>
  </si>
  <si>
    <t>Rukavice operační gammex bez pudru PF EnLite vel. 7,5 353385</t>
  </si>
  <si>
    <t>ZL948</t>
  </si>
  <si>
    <t>Rukavice nitril promedica bez p. M bílé 6N á 100 ks 9399W3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</si>
  <si>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</si>
  <si>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</si>
  <si>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</si>
  <si>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</si>
  <si>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</si>
  <si>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</si>
  <si>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ZA339</t>
  </si>
  <si>
    <t>Obinadlo hydrofilní   8 cm x   5 m 13006</t>
  </si>
  <si>
    <t>ZA451</t>
  </si>
  <si>
    <t>Náplast omniplast 5 cm x 9,2 m 9004540 (900429)</t>
  </si>
  <si>
    <t>ZA593</t>
  </si>
  <si>
    <t>Tampon stáčený sterilní 20 x 20 cm / 5 ks 28003</t>
  </si>
  <si>
    <t>ZH012</t>
  </si>
  <si>
    <t>Náplast micropore 2,50 cm x 5,00 m 840W</t>
  </si>
  <si>
    <t>ZI599</t>
  </si>
  <si>
    <t>Náplast curapor 10 x   8 cm 22121 ( náhrada za cosmopor )</t>
  </si>
  <si>
    <t>ZL684</t>
  </si>
  <si>
    <t>Náplast santiband standard poinjekční jednotl. baleno 19 mm x 72 mm 652</t>
  </si>
  <si>
    <t>KD754</t>
  </si>
  <si>
    <t>drát guadewire-coated 035/150 OPT 1106-0125</t>
  </si>
  <si>
    <t>ZA756</t>
  </si>
  <si>
    <t>Prst vyšetřovací s manžetou 9031</t>
  </si>
  <si>
    <t>ZA762</t>
  </si>
  <si>
    <t>Pohár na moč 100 ml UH 712252</t>
  </si>
  <si>
    <t>ZB757</t>
  </si>
  <si>
    <t>Zkumavka 6 ml K3 edta fialová 456036</t>
  </si>
  <si>
    <t>ZB761</t>
  </si>
  <si>
    <t>Zkumavka červená 4 ml 454092</t>
  </si>
  <si>
    <t>ZB762</t>
  </si>
  <si>
    <t>Zkumavka červená 6 ml 456092</t>
  </si>
  <si>
    <t>ZB767</t>
  </si>
  <si>
    <t>Jehla vakuová 226/38 mm černá 450075</t>
  </si>
  <si>
    <t>ZB768</t>
  </si>
  <si>
    <t>Jehla vakuová 216/38 mm zelená 450076</t>
  </si>
  <si>
    <t>ZB772</t>
  </si>
  <si>
    <t>Přechodka adaptér luer 450070</t>
  </si>
  <si>
    <t>ZB775</t>
  </si>
  <si>
    <t>Zkumavka koagulace 4 ml modrá 454328</t>
  </si>
  <si>
    <t>ZB780</t>
  </si>
  <si>
    <t>Kontejner 120 ml sterilní 331690250350</t>
  </si>
  <si>
    <t>ZD616</t>
  </si>
  <si>
    <t>Mediset pro močovou katetriz.+ aqua 4753881</t>
  </si>
  <si>
    <t>ZD873</t>
  </si>
  <si>
    <t>Katetr cystometrický 2 cestný 395 751</t>
  </si>
  <si>
    <t>ZG515</t>
  </si>
  <si>
    <t>Zkumavka močová vacuette 10,5 ml bal. á 50 ks 331980455007</t>
  </si>
  <si>
    <t>ZH493</t>
  </si>
  <si>
    <t>Katetr močový foley CH16 180605-000160</t>
  </si>
  <si>
    <t>ZH817</t>
  </si>
  <si>
    <t>Katetr močový foley CH18 180605-000180</t>
  </si>
  <si>
    <t>ZK457</t>
  </si>
  <si>
    <t>Set promývací dvoucestný pro urologii M060770S</t>
  </si>
  <si>
    <t>ZC803</t>
  </si>
  <si>
    <t>Drén nefrostom CH18 KNEF18F45PI</t>
  </si>
  <si>
    <t>ZK640</t>
  </si>
  <si>
    <t>Těsnění bal. á 10 ks 8801</t>
  </si>
  <si>
    <t>KC451</t>
  </si>
  <si>
    <t>drát 0,035 150J D00RE420780</t>
  </si>
  <si>
    <t>ZA899</t>
  </si>
  <si>
    <t>Drát roadrunner PC Wire Guide RPC 038145-0-5</t>
  </si>
  <si>
    <t>KD842</t>
  </si>
  <si>
    <t>jehla punkční Renodrain D00RE440720</t>
  </si>
  <si>
    <t>KD594</t>
  </si>
  <si>
    <t>cévka nelaton Ch14 MPI:110014</t>
  </si>
  <si>
    <t>KD600</t>
  </si>
  <si>
    <t>cévka tiemann Ch  8 MPI:120008</t>
  </si>
  <si>
    <t>KD601</t>
  </si>
  <si>
    <t>cévka tiemann CH10 MPI:120010</t>
  </si>
  <si>
    <t>KD602</t>
  </si>
  <si>
    <t>cévka tiemann Ch12 MPI:120012</t>
  </si>
  <si>
    <t>KD603</t>
  </si>
  <si>
    <t>cévka tiemann Ch14/40 MPI:120014</t>
  </si>
  <si>
    <t>KD604</t>
  </si>
  <si>
    <t>cévka tiemann Ch16/40 MPI:120016</t>
  </si>
  <si>
    <t>KD605</t>
  </si>
  <si>
    <t>cévka tiemann Ch18/40 MPI:120018</t>
  </si>
  <si>
    <t>ZC633</t>
  </si>
  <si>
    <t>Katetr pollack open - end bal. á 10 ks 021305</t>
  </si>
  <si>
    <t>KB692</t>
  </si>
  <si>
    <t>dufour 22ch 30/50 vypl.AB3722</t>
  </si>
  <si>
    <t>KB755</t>
  </si>
  <si>
    <t>cévka k sigmoid.5ch AC4105</t>
  </si>
  <si>
    <t>KB759</t>
  </si>
  <si>
    <t>nd   8,0 ch výměnný D00RP410850</t>
  </si>
  <si>
    <t>KB765</t>
  </si>
  <si>
    <t>adaptér univ. ND D00RE450106</t>
  </si>
  <si>
    <t>KB775</t>
  </si>
  <si>
    <t>nd 9 set D00RP400950</t>
  </si>
  <si>
    <t>KD606</t>
  </si>
  <si>
    <t>cévka tiemann Ch20/40 MPI:120020</t>
  </si>
  <si>
    <t>KH799</t>
  </si>
  <si>
    <t>stent D-J 6/26 EN-360626</t>
  </si>
  <si>
    <t>KB688</t>
  </si>
  <si>
    <t>katetr N   6ch 1,5 ml AA6106</t>
  </si>
  <si>
    <t>KH800</t>
  </si>
  <si>
    <t>stent D-J 6/28 EN-360628</t>
  </si>
  <si>
    <t>KB708</t>
  </si>
  <si>
    <t>cévka 5N AC5005</t>
  </si>
  <si>
    <t>KH808</t>
  </si>
  <si>
    <t>sada punkční EPI 14 Ch SU-121640</t>
  </si>
  <si>
    <t>ZM109</t>
  </si>
  <si>
    <t>Stent ureterální SOT-628-G</t>
  </si>
  <si>
    <t>KH807</t>
  </si>
  <si>
    <t>sada punkční EPI 12 Ch SU-101240</t>
  </si>
  <si>
    <t>KB706</t>
  </si>
  <si>
    <t>cévka 4N AC5004</t>
  </si>
  <si>
    <t>KB711</t>
  </si>
  <si>
    <t>cévka 7F AC5207</t>
  </si>
  <si>
    <t>KB722</t>
  </si>
  <si>
    <t>cévka k sigm. 6ch/155 AC4106</t>
  </si>
  <si>
    <t>ZB839</t>
  </si>
  <si>
    <t>Šití merslen zelený 1 bal. á 36 ks EH6416H</t>
  </si>
  <si>
    <t>ZA833</t>
  </si>
  <si>
    <t>Jehla injekční 0,8 x   40 mm zelená 4657527</t>
  </si>
  <si>
    <t>ZA834</t>
  </si>
  <si>
    <t>Jehla injekční 0,7 x   40 mm černá 4660021</t>
  </si>
  <si>
    <t>ZF238</t>
  </si>
  <si>
    <t xml:space="preserve">Jehla bioptická VG18G délka 20 cm bal. á 20 ks 04001545 </t>
  </si>
  <si>
    <t>ZK478</t>
  </si>
  <si>
    <t>Rukavice operační latexové s pudrem ansell medigrip plus vel. 8,5 302927</t>
  </si>
  <si>
    <t>ZL074</t>
  </si>
  <si>
    <t>Rukavice operační gammex bez pudru PF EnLite vel. 8,0 353386</t>
  </si>
  <si>
    <t>ZL075</t>
  </si>
  <si>
    <t>Rukavice operační gammex bez pudru PF EnLite vel. 8,5 353387</t>
  </si>
  <si>
    <t>ZL949</t>
  </si>
  <si>
    <t>Rukavice nitril promedica bez p. L bílé 6N á 100 ks 9399W4</t>
  </si>
  <si>
    <t>ZI764</t>
  </si>
  <si>
    <t>Špičky eppendorf Standard bal. 2x500 2ul-200ul 330030000870</t>
  </si>
  <si>
    <t>ZG464</t>
  </si>
  <si>
    <t>Sáček laparoskopický 210 ml EJ022SU</t>
  </si>
  <si>
    <t>KD959</t>
  </si>
  <si>
    <t>páska tiloop á 3 ks PSM 6000477</t>
  </si>
  <si>
    <t>ZA523</t>
  </si>
  <si>
    <t>Klip hem-o-lok L WK544240</t>
  </si>
  <si>
    <t>ZK870</t>
  </si>
  <si>
    <t>Trokar s ostřím a fixačním balonkem 12 x 100 mm CFB73</t>
  </si>
  <si>
    <t>ZK872</t>
  </si>
  <si>
    <t>Trokar s ostřím vroubkovaný rukávec 11 x 100 mm CTB33</t>
  </si>
  <si>
    <t>ZF644</t>
  </si>
  <si>
    <t>Klip titanový + bombička bal. á 12 ks PL574T</t>
  </si>
  <si>
    <t>ZK871</t>
  </si>
  <si>
    <t>Trokar s ostřím a fixačním balonkem 12 x 150 mm CFB71</t>
  </si>
  <si>
    <t>KB769</t>
  </si>
  <si>
    <t>endo D-J 5,0-12 D00EN320512</t>
  </si>
  <si>
    <t>KB772</t>
  </si>
  <si>
    <t>endo D-J 6,0-12 D00EN320612</t>
  </si>
  <si>
    <t>KB773</t>
  </si>
  <si>
    <t>endo D-J 6,0-15 D00EN320615</t>
  </si>
  <si>
    <t>KH803</t>
  </si>
  <si>
    <t>stent D-J 7/28 EN-330728</t>
  </si>
  <si>
    <t>KH804</t>
  </si>
  <si>
    <t>stent D-J 7/30 EN-330730</t>
  </si>
  <si>
    <t>ZI400</t>
  </si>
  <si>
    <t>Šití V-LOC délka stehu 15 cm bal. á 12 ks VLOCM0604</t>
  </si>
  <si>
    <t>ZJ032</t>
  </si>
  <si>
    <t>Páska ATOMS ATS5011</t>
  </si>
  <si>
    <t>Spotřeba zdravotnického materiálu - orientační přehled</t>
  </si>
  <si>
    <t>ON Data</t>
  </si>
  <si>
    <t>706 - Pracoviště urologie</t>
  </si>
  <si>
    <t>707 - Pracoviště dětské urologie</t>
  </si>
  <si>
    <t>7F6 - Pracov. standardní ústavní lůžkové péče urologické</t>
  </si>
  <si>
    <t>7F7 - Prac. standard. ústav. lůžkové péče dětské urologi</t>
  </si>
  <si>
    <t>809 - Pracoviště radiodiagnostiky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</si>
  <si>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</si>
  <si>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</si>
  <si>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</si>
  <si>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706</t>
  </si>
  <si>
    <t>1</t>
  </si>
  <si>
    <t>0000502</t>
  </si>
  <si>
    <t>MESOCAIN 1%</t>
  </si>
  <si>
    <t>0006215</t>
  </si>
  <si>
    <t>DIPHERELINE S.R. 11,25 MG</t>
  </si>
  <si>
    <t>0008499</t>
  </si>
  <si>
    <t>0017241</t>
  </si>
  <si>
    <t>0028007</t>
  </si>
  <si>
    <t>0077018</t>
  </si>
  <si>
    <t>0103394</t>
  </si>
  <si>
    <t>IMMUCYST</t>
  </si>
  <si>
    <t>0168721</t>
  </si>
  <si>
    <t>0500646</t>
  </si>
  <si>
    <t>3</t>
  </si>
  <si>
    <t>0028338</t>
  </si>
  <si>
    <t>SET RENÁLNÍ A NEFROSTOMICKÝ RE400740,400840,400940</t>
  </si>
  <si>
    <t>0028347</t>
  </si>
  <si>
    <t>KATETR RENODRAIN SAAMOSTATNÝ PIGTAIL, TYP YELLOW</t>
  </si>
  <si>
    <t>0028370</t>
  </si>
  <si>
    <t>SET RENÁLNÍ A NEFROSTOMICKÝ RE 421112</t>
  </si>
  <si>
    <t>0028411</t>
  </si>
  <si>
    <t>SET RENÁLNÍ A NEFROSTOMICKÝ RE 450105..106..110</t>
  </si>
  <si>
    <t>0046612</t>
  </si>
  <si>
    <t>DRÁT VODÍCÍ LUNDERQUIST RE-420780..180..380</t>
  </si>
  <si>
    <t>0051334</t>
  </si>
  <si>
    <t>KATETR URETERÁLNÍ,POLLACK,FLEXI-TIP U-021305</t>
  </si>
  <si>
    <t>0051990</t>
  </si>
  <si>
    <t>KATETR URETER.PŘÍMÉ OLIV.,FLÉT.,CYL. ZAK.- AC50..5</t>
  </si>
  <si>
    <t>0052477</t>
  </si>
  <si>
    <t>KATETR PRO URODYNAMICKÉ VYŠ.,TROJC. - AH53..AH56..</t>
  </si>
  <si>
    <t>0052832</t>
  </si>
  <si>
    <t>STENT PERIFERNÍ URETERÁLNÍ OPTIPUR,POLYURETAN</t>
  </si>
  <si>
    <t>0052834</t>
  </si>
  <si>
    <t>STENT PERIFERNÍ URETERÁLNÍ OPTIMED,POLYURETAN</t>
  </si>
  <si>
    <t>0054525</t>
  </si>
  <si>
    <t>DRÁT VODÍCÍ</t>
  </si>
  <si>
    <t>0058624</t>
  </si>
  <si>
    <t>SET NEFROSTOMICKÝ PUNKČNÍ RENODRAIN TYP YELLOW</t>
  </si>
  <si>
    <t>V</t>
  </si>
  <si>
    <t>09137</t>
  </si>
  <si>
    <t>UZ VYŠETŘENÍ DVOU ORGÁNŮ V NĚKOLIKA ROVINÁCH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</si>
  <si>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</si>
  <si>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</si>
  <si>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</si>
  <si>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</si>
  <si>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</si>
  <si>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</si>
  <si>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</si>
  <si>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</si>
  <si>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09532</t>
  </si>
  <si>
    <t>PROHLÍDKA OSOBY DISPENZARIZOVANÉ</t>
  </si>
  <si>
    <t>76012</t>
  </si>
  <si>
    <t>76022</t>
  </si>
  <si>
    <t>CÍLENÉ VYŠETŘENÍ UROLOGEM</t>
  </si>
  <si>
    <t>76023</t>
  </si>
  <si>
    <t>KONTROLNÍ VYŠETŘENÍ UROLOGEM</t>
  </si>
  <si>
    <t>76123</t>
  </si>
  <si>
    <t>URETROCYSTOGRAFIE (JEN KLINICKÝ VÝKON BEZ RTG)</t>
  </si>
  <si>
    <t>76127</t>
  </si>
  <si>
    <t>CYSTOMETRIE PLNÍCÍ</t>
  </si>
  <si>
    <t>76129</t>
  </si>
  <si>
    <t>SYNCHRONNÍ URODYNAMICKÝ ZÁZNAM</t>
  </si>
  <si>
    <t>76133</t>
  </si>
  <si>
    <t>KALIBRACE URETRY ŽENY</t>
  </si>
  <si>
    <t>76213</t>
  </si>
  <si>
    <t>KATETRIZACE MOČOVÉHO MĚCHÝŘE PERMANENTNÍ CÉVKOU DL</t>
  </si>
  <si>
    <t>76217</t>
  </si>
  <si>
    <t xml:space="preserve">VÝPLACH MĚCHÝŘE, ODSTRANĚNÍ KOAGUL, EV. INSTILACE </t>
  </si>
  <si>
    <t>76223</t>
  </si>
  <si>
    <t>DILATACE STRIKTURY URETRY MUŽE</t>
  </si>
  <si>
    <t>76233</t>
  </si>
  <si>
    <t>ASPIRACE HYDROKELY</t>
  </si>
  <si>
    <t>76317</t>
  </si>
  <si>
    <t>VÝMĚNA EPICYSTOSTOMIE</t>
  </si>
  <si>
    <t>76319</t>
  </si>
  <si>
    <t>FRENULOPLASTIKA JAKO SAMOSTATNÝ VÝKON</t>
  </si>
  <si>
    <t>76497</t>
  </si>
  <si>
    <t>VÝMĚNA NEFROSTOMIE</t>
  </si>
  <si>
    <t>77022</t>
  </si>
  <si>
    <t>CÍLENÉ VYŠETŘENÍ DĚTSKÝM UROLOGEM</t>
  </si>
  <si>
    <t>77023</t>
  </si>
  <si>
    <t>KONTROLNÍ VYŠETŘENÍ DĚTSKÝM UROLOGEM</t>
  </si>
  <si>
    <t>89143</t>
  </si>
  <si>
    <t>RTG BŘICHA</t>
  </si>
  <si>
    <t>89163</t>
  </si>
  <si>
    <t>VYLUČOVACÍ UROGRAFIE</t>
  </si>
  <si>
    <t>89167</t>
  </si>
  <si>
    <t>CYSTOGRAFIE</t>
  </si>
  <si>
    <t>89173</t>
  </si>
  <si>
    <t>ANTEGRÁDNÍ PYELOGRAFIE JEDNOSTRANNÁ</t>
  </si>
  <si>
    <t>89198</t>
  </si>
  <si>
    <t>SKIASKOPIE</t>
  </si>
  <si>
    <t>89517</t>
  </si>
  <si>
    <t>UZ DUPLEXNÍ VYŠETŘENÍ DVOU A VÍCE CÉV, T. J. MORFO</t>
  </si>
  <si>
    <t>09547</t>
  </si>
  <si>
    <t>REGULAČNÍ POPLATEK -- POJIŠTĚNEC OD ÚHRADY POPLATK</t>
  </si>
  <si>
    <t>09543</t>
  </si>
  <si>
    <t>REGULAČNÍ POPLATEK ZA NÁVŠTĚVU -- POPLATEK UHRAZEN</t>
  </si>
  <si>
    <t>09139</t>
  </si>
  <si>
    <t>UZ VYŠETŘENÍ TŘÍ A VÍCE ORGÁNŮ V NĚKOLIKA ROVINÁCH</t>
  </si>
  <si>
    <t>76121</t>
  </si>
  <si>
    <t>NEFROSTOMOGRAM (JEN KLINICKÝ VÝKON)</t>
  </si>
  <si>
    <t>09233</t>
  </si>
  <si>
    <t>INJEKČNÍ OKRSKOVÁ ANESTÉZIE</t>
  </si>
  <si>
    <t>09135</t>
  </si>
  <si>
    <t>UZ VYŠETŘENÍ POUZE JEDNOHO ORGÁNU V NĚKOLIKA ROVIN</t>
  </si>
  <si>
    <t>09215</t>
  </si>
  <si>
    <t>INJEKCE I. M., S. C., I. D.</t>
  </si>
  <si>
    <t>89515</t>
  </si>
  <si>
    <t>UZ DUPLEXNÍ VYŠETŘENÍ POUZE JEDNÉ CÉVY, T. J. MORF</t>
  </si>
  <si>
    <t>77021</t>
  </si>
  <si>
    <t>KOMPLEXNÍ VYŠETŘENÍ DĚTSKÝM UROLOGEM</t>
  </si>
  <si>
    <t>09223</t>
  </si>
  <si>
    <t>INTRAVENÓZNÍ INFÚZE U DOSPĚLÉHO NEBO DÍTĚTE NAD 10</t>
  </si>
  <si>
    <t>89169</t>
  </si>
  <si>
    <t>CYSTOURETROGRAFIE</t>
  </si>
  <si>
    <t>09513</t>
  </si>
  <si>
    <t>TELEFONICKÁ KONZULTACE OŠETŘUJÍCÍHO LÉKAŘE PACIENT</t>
  </si>
  <si>
    <t>76255</t>
  </si>
  <si>
    <t>PUNKČNÍ BIOPSIE PROSTATY</t>
  </si>
  <si>
    <t>76555</t>
  </si>
  <si>
    <t>KOAGULACE V MĚCHÝŘI NEBO URETŘE, DISCIZE URETER. Ú</t>
  </si>
  <si>
    <t>09219</t>
  </si>
  <si>
    <t xml:space="preserve">INTRAVENÓZNÍ INJEKCE U DOSPĚLÉHO ČI DÍTĚTE NAD 10 </t>
  </si>
  <si>
    <t>76531</t>
  </si>
  <si>
    <t>CYSTOURETROSKOPIE</t>
  </si>
  <si>
    <t>76215</t>
  </si>
  <si>
    <t>KATETRIZACE URETERU, NEBO EXTRAKCE KONKREMENTU Z M</t>
  </si>
  <si>
    <t>89455</t>
  </si>
  <si>
    <t>PERKUTÁNNÍ NEFROSTOMIE JEDNOSTRANNÁ</t>
  </si>
  <si>
    <t>76235</t>
  </si>
  <si>
    <t>EXTRAKORPORÁLNÍ LITOTRYPSE SOLITÁRNÍHO KONKREMENTU</t>
  </si>
  <si>
    <t>76125</t>
  </si>
  <si>
    <t>UROFLOWMETRIE</t>
  </si>
  <si>
    <t>89511</t>
  </si>
  <si>
    <t>UZ INTRAKAVITÁLNÍ VYŠETŘENÍ</t>
  </si>
  <si>
    <t>09249</t>
  </si>
  <si>
    <t>KATETRIZACE MOČOVÉHO MĚCHÝŘE U MUŽE JEDNORÁZOVÁ</t>
  </si>
  <si>
    <t>76021</t>
  </si>
  <si>
    <t>KOMPLEXNÍ VYŠETŘENÍ UROLOGEM</t>
  </si>
  <si>
    <t>76511</t>
  </si>
  <si>
    <t>VÝKON FLEXIBILNÍM CYSTOSKOPEM</t>
  </si>
  <si>
    <t>76565</t>
  </si>
  <si>
    <t>BIOPSIE EV. EXTRAKCE Z MĚCHÝŘE - CIZÍ TĚLESO, KONK</t>
  </si>
  <si>
    <t>89165</t>
  </si>
  <si>
    <t>RETROGRÁDNÍ PYELOGRAFIE JEDNOSTRANNÁ</t>
  </si>
  <si>
    <t>76131</t>
  </si>
  <si>
    <t>URETRÁLNÍ TLAKOVÝ PROFIL</t>
  </si>
  <si>
    <t>76211</t>
  </si>
  <si>
    <t>KATETRIZACE MOČOVÉHO MĚCHÝŘE PERMANENTNÍ CÉVKOU</t>
  </si>
  <si>
    <t>89189</t>
  </si>
  <si>
    <t>FISTULOGRAFIE</t>
  </si>
  <si>
    <t>89171</t>
  </si>
  <si>
    <t>URETROGRAFIE RETROGRÁDNÍ</t>
  </si>
  <si>
    <t>707</t>
  </si>
  <si>
    <t>09253</t>
  </si>
  <si>
    <t>UVOLNĚNÍ PREPUCIA, VČETNĚ NEOPERAČNÍ REPOZICE PARA</t>
  </si>
  <si>
    <t>09555</t>
  </si>
  <si>
    <t>OŠETŘENÍ DÍTĚTE DO 6 LET</t>
  </si>
  <si>
    <t>7F6</t>
  </si>
  <si>
    <t>7F7</t>
  </si>
  <si>
    <t>809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</si>
  <si>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</si>
  <si>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</si>
  <si>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</si>
  <si>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</si>
  <si>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</si>
  <si>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</si>
  <si>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</si>
  <si>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</si>
  <si>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</si>
  <si>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</si>
  <si>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</si>
  <si>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</si>
  <si>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</si>
  <si>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</si>
  <si>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</si>
  <si>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</si>
  <si>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</si>
  <si>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</si>
  <si>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</si>
  <si>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</si>
  <si>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</si>
  <si>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</si>
  <si>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</si>
  <si>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</si>
  <si>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</si>
  <si>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</si>
  <si>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</si>
  <si>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</si>
  <si>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</si>
  <si>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</si>
  <si>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</si>
  <si>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</si>
  <si>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76345</t>
  </si>
  <si>
    <t>REIMPLANTACE URETERU (UCNA)</t>
  </si>
  <si>
    <t>06</t>
  </si>
  <si>
    <t>07</t>
  </si>
  <si>
    <t>08</t>
  </si>
  <si>
    <t>09</t>
  </si>
  <si>
    <t>10</t>
  </si>
  <si>
    <t>11</t>
  </si>
  <si>
    <t>501</t>
  </si>
  <si>
    <t>51371</t>
  </si>
  <si>
    <t>CHOLECYSTEKTOMIE</t>
  </si>
  <si>
    <t>5F1</t>
  </si>
  <si>
    <t>51353</t>
  </si>
  <si>
    <t>PUNKCE, ODSÁTÍ TENKÉHO STŘEVA, MANIPULACE SE STŘEV</t>
  </si>
  <si>
    <t>51369</t>
  </si>
  <si>
    <t>APENDEKTOMIE PŘI PERFORAČNÍ APENDICITIDĚ S PERITON</t>
  </si>
  <si>
    <t>07546</t>
  </si>
  <si>
    <t>(DRG) OTEVŘENÝ PŘÍSTUP</t>
  </si>
  <si>
    <t>07510</t>
  </si>
  <si>
    <t>(VZP) OPERACE NA V. CAVA INFERIOR OTEVŘENÁ PŘÍSTUP</t>
  </si>
  <si>
    <t>07543</t>
  </si>
  <si>
    <t>(DRG) PRIMOOPERACE</t>
  </si>
  <si>
    <t>54190</t>
  </si>
  <si>
    <t>OSTATNÍ REKONSTRUKCE TEPEN A BY-PASSY</t>
  </si>
  <si>
    <t>07562</t>
  </si>
  <si>
    <t>(DRG) PLÁNOVANÁ OPERACE KVCH</t>
  </si>
  <si>
    <t>07552</t>
  </si>
  <si>
    <t>(DRG) OPERAČNÍ VÝKON BEZ MIMOTĚLNÍHO OBĚHU</t>
  </si>
  <si>
    <t>0058756</t>
  </si>
  <si>
    <t>VODIČ DRÁTĚNÝ ROADRUNNER</t>
  </si>
  <si>
    <t>NÁHRADA KOLENNÍHO KLOUBU SEARCH EVOLUTION,FEMOR.KO</t>
  </si>
  <si>
    <t>0003952</t>
  </si>
  <si>
    <t>AMIKIN 500 MG</t>
  </si>
  <si>
    <t>0011785</t>
  </si>
  <si>
    <t>AMIKIN 1 G</t>
  </si>
  <si>
    <t>0016600</t>
  </si>
  <si>
    <t>0020605</t>
  </si>
  <si>
    <t>0052545</t>
  </si>
  <si>
    <t>0052547</t>
  </si>
  <si>
    <t>0065989</t>
  </si>
  <si>
    <t>MYCOMAX INF</t>
  </si>
  <si>
    <t>0068998</t>
  </si>
  <si>
    <t>AMPICILIN 1,0 BIOTIKA</t>
  </si>
  <si>
    <t>0072972</t>
  </si>
  <si>
    <t>0076353</t>
  </si>
  <si>
    <t>FORTUM 1 G</t>
  </si>
  <si>
    <t>0076360</t>
  </si>
  <si>
    <t>0077044</t>
  </si>
  <si>
    <t>0083417</t>
  </si>
  <si>
    <t>MERONEM 1 G</t>
  </si>
  <si>
    <t>0083487</t>
  </si>
  <si>
    <t>MERONEM 500 MG</t>
  </si>
  <si>
    <t>0087239</t>
  </si>
  <si>
    <t>FANHDI 50 I.U./ML</t>
  </si>
  <si>
    <t>0092290</t>
  </si>
  <si>
    <t>EDICIN 1 G</t>
  </si>
  <si>
    <t>0094155</t>
  </si>
  <si>
    <t>ABAKTAL 400 MG/5 ML</t>
  </si>
  <si>
    <t>0096413</t>
  </si>
  <si>
    <t>GENTAMICIN LEK 40 MG/2 ML</t>
  </si>
  <si>
    <t>0096414</t>
  </si>
  <si>
    <t>0097000</t>
  </si>
  <si>
    <t>METRONIDAZOLE 0.5%-POLPHARMA</t>
  </si>
  <si>
    <t>0097687</t>
  </si>
  <si>
    <t>0142077</t>
  </si>
  <si>
    <t>TIENAM 500 MG/500 MG I.V.</t>
  </si>
  <si>
    <t>0164350</t>
  </si>
  <si>
    <t>TAZOCIN 4 G/0,5 G</t>
  </si>
  <si>
    <t>0136083</t>
  </si>
  <si>
    <t>AMPICILLIN AND SULBACTAM IBI 1 G + 500 MG PRÁŠEK P</t>
  </si>
  <si>
    <t>2</t>
  </si>
  <si>
    <t>0007917</t>
  </si>
  <si>
    <t>Erytrocyty bez buffy coatu</t>
  </si>
  <si>
    <t>0207921</t>
  </si>
  <si>
    <t>Plazma čerstvá zmrazená</t>
  </si>
  <si>
    <t>0012886</t>
  </si>
  <si>
    <t>JEHLA ULTRA VERESSIHO                  (PN 150)</t>
  </si>
  <si>
    <t>0012892</t>
  </si>
  <si>
    <t>APLIKÁTOR KLIPŮ ENDOSKOPIC.ROTAČNÍ ER 220.320.420</t>
  </si>
  <si>
    <t>0027930</t>
  </si>
  <si>
    <t>STENT PERIFERNÍ URETERÁLNÍ WHITE STAR INTRAOPERATI</t>
  </si>
  <si>
    <t>0028382</t>
  </si>
  <si>
    <t>SET RENÁLNÍ A NEFROSTOMICKÝ RE 440720</t>
  </si>
  <si>
    <t>0029181</t>
  </si>
  <si>
    <t>SET NEFROSTOMICKÝ PUNKČNÍ, 340012,.13,.14;341200</t>
  </si>
  <si>
    <t>0029254</t>
  </si>
  <si>
    <t>KATETR TAMPONÁŽNÍ BALÓNKOVÝ, 202201..202600</t>
  </si>
  <si>
    <t>0034333</t>
  </si>
  <si>
    <t>JEHLA PUNKČNÍ, MITTY-POLACKOVA,ECHOTIP</t>
  </si>
  <si>
    <t>0034907</t>
  </si>
  <si>
    <t>KATETR DVOUCESTNÝ VČETNĚ ZAVÁDĚCÍHO SETU    K 43/2</t>
  </si>
  <si>
    <t>0047574</t>
  </si>
  <si>
    <t>DRÁT DIAGNOST.ZAVÁDĚCÍ ST J1.5, J3.0, J6.0, DE</t>
  </si>
  <si>
    <t>0047666</t>
  </si>
  <si>
    <t>STENT URETERÁLNÍ ECO,POLYURETHAN</t>
  </si>
  <si>
    <t>0051181</t>
  </si>
  <si>
    <t>TROKAR S OSTŘÍM XCEL, PRŮMĚR 11,12MM, DÉLKA 100MM</t>
  </si>
  <si>
    <t>0051795</t>
  </si>
  <si>
    <t>KATETR DOUBLE LOOP ŘID.VODIČ S FIX.PL.-ACB1..ACB9</t>
  </si>
  <si>
    <t>0056344</t>
  </si>
  <si>
    <t>SADA PUNKČNÍ SUPRAPUBICKÁ - EASYCYST, 170718..1707</t>
  </si>
  <si>
    <t>0058383</t>
  </si>
  <si>
    <t>VARIKOKÉLA DRG 90837</t>
  </si>
  <si>
    <t>0058396</t>
  </si>
  <si>
    <t>ADRENALEKTOMIE DRG 90857</t>
  </si>
  <si>
    <t>0058401</t>
  </si>
  <si>
    <t>NEFREKTOMIE DRG 90866</t>
  </si>
  <si>
    <t>0058622</t>
  </si>
  <si>
    <t>STENT PERIFERNÍ URETERÁLNÍ WHITE STAR STENOSIS</t>
  </si>
  <si>
    <t>0067171</t>
  </si>
  <si>
    <t>IMPLANTÁT UROLOGICKÝ ZÁVĚS.TVT PÁSKA</t>
  </si>
  <si>
    <t>0151180</t>
  </si>
  <si>
    <t>KAUTER MONOPOLÁRNÍ - 8MM - ZAHNUTÉ NŮŽKY</t>
  </si>
  <si>
    <t>0151183</t>
  </si>
  <si>
    <t>KAUTER BIPOLÁRNÍ - 8MM - KLEŠTĚ MARYLAND</t>
  </si>
  <si>
    <t>0151189</t>
  </si>
  <si>
    <t>JEHELEC - 8MM - VELKÝ</t>
  </si>
  <si>
    <t>0151193</t>
  </si>
  <si>
    <t>KLEŠTĚ - 8MM</t>
  </si>
  <si>
    <t>0151210</t>
  </si>
  <si>
    <t>PŘÍSLUŠENSTVÍ - KRYTKA NA MONOPOLÁRNÍ NŮŽKY (PRO P</t>
  </si>
  <si>
    <t>0151218</t>
  </si>
  <si>
    <t>PŘÍSLUŠENSTVÍ - ROUŠKY STERILNÍ ROBOTICKÉ - NÁSTRO</t>
  </si>
  <si>
    <t>0151220</t>
  </si>
  <si>
    <t>PŘÍSLUŠENSTVÍ - ROUŠKY STERILNÍ ROBOTICKÉ - KAMERO</t>
  </si>
  <si>
    <t>0151221</t>
  </si>
  <si>
    <t>PŘÍSLUŠENSTVÍ - ROUŠKY STERILNÍ ROBOTICKÉ - KAMERA</t>
  </si>
  <si>
    <t>0069986</t>
  </si>
  <si>
    <t>IMPLANTÁT UROLOGICKÝ ZÁVĚS. BULBOURETRÁLNÍ BIO-SLI</t>
  </si>
  <si>
    <t>0058361</t>
  </si>
  <si>
    <t>VÝKON NA LYMFATICKÉM SYSTÉMU DRG 90794</t>
  </si>
  <si>
    <t>09227</t>
  </si>
  <si>
    <t>I. V. APLIKACE KRVE NEBO KREVNÍCH DERIVÁTŮ</t>
  </si>
  <si>
    <t>51359</t>
  </si>
  <si>
    <t>RESEKCE A ANASTOMÓZA TLUSTÉHO STŘEVA NEBO REKTOSIG</t>
  </si>
  <si>
    <t>51392</t>
  </si>
  <si>
    <t>RELAPAROTOMIE PRO POOPERAČNÍ KRVÁCENÍ, PERITONITID</t>
  </si>
  <si>
    <t>76253</t>
  </si>
  <si>
    <t>BIOPSIE Z PENISU</t>
  </si>
  <si>
    <t>76323</t>
  </si>
  <si>
    <t>SPONGIOKAVERNÓZNÍ ZKRAT</t>
  </si>
  <si>
    <t>76337</t>
  </si>
  <si>
    <t>PYELOPLASTIKA</t>
  </si>
  <si>
    <t>76363</t>
  </si>
  <si>
    <t xml:space="preserve">CYSTOTOMIE EV. CYSTOSTOMIE (EXTRAKCE KONKREMENTU, </t>
  </si>
  <si>
    <t>76373</t>
  </si>
  <si>
    <t>CYSTEKTOMIE KOMPLETNÍ (BEZ NÁHRADY MĚCHÝŘE)</t>
  </si>
  <si>
    <t>76387</t>
  </si>
  <si>
    <t>UZAVŘENÍ VEZIKOVAGINÁLNÍ PÍŠTĚLE VAGINÁLNÍ CESTOU</t>
  </si>
  <si>
    <t>76389</t>
  </si>
  <si>
    <t>UZAVŘENÍ VEZIKOVAGINÁLNÍ PÍŠTĚLE CESTOU TRANSVEZIK</t>
  </si>
  <si>
    <t>76419</t>
  </si>
  <si>
    <t>IMPLANTACE ARTEFICIÁLNÍHO SFINKTERU (EPICYSTOSTOMI</t>
  </si>
  <si>
    <t>76427</t>
  </si>
  <si>
    <t>CIRKUMCIZE, DĚTI OD 3 LET A DOSPĚLÍ</t>
  </si>
  <si>
    <t>76429</t>
  </si>
  <si>
    <t>PARCIÁLNÍ AMPUTACE PENISU</t>
  </si>
  <si>
    <t>76439</t>
  </si>
  <si>
    <t>ORCHIECTOMIE JEDNOSTRANNÁ</t>
  </si>
  <si>
    <t>76453</t>
  </si>
  <si>
    <t>EPIDIDYMEKTOMIE JEDNOSTRANNÁ</t>
  </si>
  <si>
    <t>76459</t>
  </si>
  <si>
    <t>LIGATURA VAS DEFERENS (VAZEKTOMIE) JEDNOSTRANNÁ</t>
  </si>
  <si>
    <t>76467</t>
  </si>
  <si>
    <t>PROSTATEKTOMIE SUPRAPUBICKÁ</t>
  </si>
  <si>
    <t>76469</t>
  </si>
  <si>
    <t>PROSTATEKTOMIE RETROPUBICKÁ RADIKÁLNÍ S  VEZIKULEK</t>
  </si>
  <si>
    <t>76473</t>
  </si>
  <si>
    <t>ADRENALEKTOMIE JEDNOSTRANNÁ (JAKO SAMOSTATNÝ VÝKON</t>
  </si>
  <si>
    <t>76477</t>
  </si>
  <si>
    <t>NEFREKTOMIE LUMBÁLNÍ JEDNOSTRANNÁ</t>
  </si>
  <si>
    <t>76479</t>
  </si>
  <si>
    <t>NEFREKTOMIE TRANSPERITONEÁLNÍ</t>
  </si>
  <si>
    <t>76483</t>
  </si>
  <si>
    <t>RESEKCE LEDVINY NEBO HEMINEFREKTOMIE JEDNOSTRANNÁ</t>
  </si>
  <si>
    <t>76513</t>
  </si>
  <si>
    <t>VÝKON FLEXIBILNÍM URETERORENOSKOPEM</t>
  </si>
  <si>
    <t>76527</t>
  </si>
  <si>
    <t>URETERORENOSKOPIE</t>
  </si>
  <si>
    <t>76529</t>
  </si>
  <si>
    <t>URETEROSKOPIE S TRIPSÍ KONKREMENTU NEBO EXTRAKCÍ V</t>
  </si>
  <si>
    <t>76533</t>
  </si>
  <si>
    <t>TRANSURETRÁLNÍ PROSTATEKTOMIE</t>
  </si>
  <si>
    <t>76543</t>
  </si>
  <si>
    <t>NEFROSKOPIE PERKUTÁNNÍ JEDNOSTRANNÁ (BEZ CYSTOSKOP</t>
  </si>
  <si>
    <t>76547</t>
  </si>
  <si>
    <t>PERKUTÁNNÍ EXTRAKCE KONKREMENTU JEDNOSTRANNÁ S TRI</t>
  </si>
  <si>
    <t>76553</t>
  </si>
  <si>
    <t>DILATACE URETERU JEDNOSTRANNÁ (PŘIČTI K ZÁKLADNÍMU</t>
  </si>
  <si>
    <t>76557</t>
  </si>
  <si>
    <t xml:space="preserve">TRANSURETRÁLNÍ RESEKCE TUMORU MOČOVÉHO MĚCHÝŘE DO </t>
  </si>
  <si>
    <t>76559</t>
  </si>
  <si>
    <t>TRANSURETRÁLNÍ RESEKCE TUMORU MOČOVÉHO MĚCHÝŘE NAD</t>
  </si>
  <si>
    <t>76563</t>
  </si>
  <si>
    <t>TRANSURETRÁLNÍ RESEKCE NEBO DISCIZE HRDLA MĚCHÝŘE,</t>
  </si>
  <si>
    <t>76569</t>
  </si>
  <si>
    <t>TRIPSE KONKREMENTU V MOČOVÉM MĚCHÝŘI S EXTRAKCÍ FR</t>
  </si>
  <si>
    <t>77129</t>
  </si>
  <si>
    <t>JEDNODOBÁ URETROPLASTIKA BEZ CHORDEKTOMIE NEBO II.</t>
  </si>
  <si>
    <t>89313</t>
  </si>
  <si>
    <t xml:space="preserve">PERKUTÁNNÍ PUNKCE NEBO BIOPSIE ŘÍZENÁ RDG METODOU </t>
  </si>
  <si>
    <t>89327</t>
  </si>
  <si>
    <t>KONTROLNÍ NÁSTŘIK DRENÁŽNÍHO KATÉTRU</t>
  </si>
  <si>
    <t>00880</t>
  </si>
  <si>
    <t>ROZLIŠENÍ VYKÁZANÉ HOSPITALIZACE JAKO: = NOVÁ HOSP</t>
  </si>
  <si>
    <t>00881</t>
  </si>
  <si>
    <t>ROZLIŠENÍ VYKÁZANÉ HOSPITALIZACE JAKO: = POKRAČOVÁ</t>
  </si>
  <si>
    <t>90857</t>
  </si>
  <si>
    <t>(DRG) ADRENALEKTOMIE LAPAROSKOPICKY</t>
  </si>
  <si>
    <t>90936</t>
  </si>
  <si>
    <t>(VZP) PYELOPLASTIKA LAPAROSKOPICKY</t>
  </si>
  <si>
    <t>90837</t>
  </si>
  <si>
    <t>(DRG) LAPAROSKOPICKÁ OPERACE VARIKOKÉLY</t>
  </si>
  <si>
    <t>90935</t>
  </si>
  <si>
    <t>(VZP) PROSTATEKTOMIE LAPAROSKOPICKY</t>
  </si>
  <si>
    <t>90866</t>
  </si>
  <si>
    <t>(DRG) NEFREKTOMIE LAPAROSKOPICKY</t>
  </si>
  <si>
    <t>90937</t>
  </si>
  <si>
    <t>(VZP) RESEKCE LEDVINY LAPAROSKOPICKY</t>
  </si>
  <si>
    <t>89311</t>
  </si>
  <si>
    <t xml:space="preserve">INTERVENČNÍ VÝKON ŘÍZENÝ RDG METODOU (SKIASKOPIE, </t>
  </si>
  <si>
    <t>09225</t>
  </si>
  <si>
    <t>KANYLACE CENTRÁLNÍ ŽÍLY ZA KONTROLY CELKOVÉHO STAV</t>
  </si>
  <si>
    <t>09544</t>
  </si>
  <si>
    <t>REGULAČNÍ POPLATEK ZA KAŽDÝ DEN LŮŽKOVÉ PÉČE -- PO</t>
  </si>
  <si>
    <t>00602</t>
  </si>
  <si>
    <t>OD TYPU 02 - PRO NEMOCNICE TYPU 3, (KATEGORIE 6)</t>
  </si>
  <si>
    <t>51825</t>
  </si>
  <si>
    <t>SEKUNDÁRNÍ SUTURA RÁNY</t>
  </si>
  <si>
    <t>51711</t>
  </si>
  <si>
    <t>VÝKON LAPAROSKOPICKÝ A TORAKOSKOPICKÝ</t>
  </si>
  <si>
    <t>76365</t>
  </si>
  <si>
    <t>PUNKČNÍ EPICYSTOSTOMIE</t>
  </si>
  <si>
    <t>76571</t>
  </si>
  <si>
    <t>OPTICKÁ URETROTOMIE</t>
  </si>
  <si>
    <t>76441</t>
  </si>
  <si>
    <t>LYMFADENEKTOMIE RETROPERITONEÁLNÍ</t>
  </si>
  <si>
    <t>76440</t>
  </si>
  <si>
    <t>ORCHIEKTOMIE RADIKÁLNÍ JEDNOSTRANNÁ</t>
  </si>
  <si>
    <t>76601</t>
  </si>
  <si>
    <t>MINIMÁLNĚ INVAZIVNÍ URETROPEXE K LÉČBĚ STRESSOVÉ I</t>
  </si>
  <si>
    <t>76471</t>
  </si>
  <si>
    <t>LYMFADENEKTOMIE PÁNEVNÍ</t>
  </si>
  <si>
    <t>76451</t>
  </si>
  <si>
    <t>EXCIZE SPERMATOKÉLY NEBO OPERACE HYDROKÉLY JEDNOST</t>
  </si>
  <si>
    <t>51391</t>
  </si>
  <si>
    <t>LAPAROTOMIE A OŠETŘENÍ VÍCEČETNÉHO VISCERÁLNÍHO PO</t>
  </si>
  <si>
    <t>76481</t>
  </si>
  <si>
    <t>NEFREKTOMIE TORAKOABDOMINÁLNÍ RADIKÁLNÍ NEBO NEFRO</t>
  </si>
  <si>
    <t>76221</t>
  </si>
  <si>
    <t>DILATACE STRIKTURY URETRY ŽENY</t>
  </si>
  <si>
    <t>77131</t>
  </si>
  <si>
    <t>JEDNODOBÁ URETROPLASTIKA S ŽIVÝM LALOKEM NEBO SLIZ</t>
  </si>
  <si>
    <t>76375</t>
  </si>
  <si>
    <t>CYSTEKTOMIE KOMPLETNÍ S URETEROILEÁLNÍM KONDUITEM</t>
  </si>
  <si>
    <t>76395</t>
  </si>
  <si>
    <t>MEATOTOMIE A REKONSTRUKCE</t>
  </si>
  <si>
    <t>76651</t>
  </si>
  <si>
    <t>(VZP) roboticky asistovana radikalni prostatektomi</t>
  </si>
  <si>
    <t>76399</t>
  </si>
  <si>
    <t>OPERACE KARUNKULY NEBO PROLAPSU URETRY (VČETNĚ ZAV</t>
  </si>
  <si>
    <t>76311</t>
  </si>
  <si>
    <t>CYSTEKTOMIE KOMPLETNÍ S KONTINENTNÍM STŘEVNÍM KOND</t>
  </si>
  <si>
    <t>76411</t>
  </si>
  <si>
    <t>EXTIRPACE DIVERTIKLU URETRY</t>
  </si>
  <si>
    <t>76445</t>
  </si>
  <si>
    <t>KOREKCE TORZE VARLETE VČETNĚ FIXACE DRUHÉHO, POKUD</t>
  </si>
  <si>
    <t>90794</t>
  </si>
  <si>
    <t xml:space="preserve">(DRG) VÝKON NA LYMFATICKÉM SYSTÉMU LAPAROSKOPICKY </t>
  </si>
  <si>
    <t>76415</t>
  </si>
  <si>
    <t>RETROPUBICKÁ URETROPEXE</t>
  </si>
  <si>
    <t>76425</t>
  </si>
  <si>
    <t>REPOZICE PARAFIMOZY NEBO UVOLNĚNÍ PREPUCIA, DĚTI O</t>
  </si>
  <si>
    <t>89113</t>
  </si>
  <si>
    <t>RTG LEBKY, CÍLENÉ SNÍMKY</t>
  </si>
  <si>
    <t>89121</t>
  </si>
  <si>
    <t>RTG KŘÍŽOVÉ KOSTI A SI KLOUBŮ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</si>
  <si>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</si>
  <si>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</si>
  <si>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</si>
  <si>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</si>
  <si>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</si>
  <si>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</si>
  <si>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</si>
  <si>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</si>
  <si>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</si>
  <si>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</si>
  <si>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</si>
  <si>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</si>
  <si>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</si>
  <si>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</si>
  <si>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</si>
  <si>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06302</t>
  </si>
  <si>
    <t>A</t>
  </si>
  <si>
    <t xml:space="preserve">MALIGNÍ ONEMOCNĚNÍ TRÁVICÍHO SYSTÉMU S CC                                                           </t>
  </si>
  <si>
    <t>06381</t>
  </si>
  <si>
    <t xml:space="preserve">JINÉ PORUCHY TRÁVICÍHO SYSTÉMU BEZ CC                                                               </t>
  </si>
  <si>
    <t>09322</t>
  </si>
  <si>
    <t xml:space="preserve">FLEGMÓNA S CC                  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</si>
  <si>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</si>
  <si>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</si>
  <si>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10012</t>
  </si>
  <si>
    <t xml:space="preserve">VÝKONY NA NADLEDVINKÁCH A PODVĚSKU MOZKOVÉM S CC                                                    </t>
  </si>
  <si>
    <t>10013</t>
  </si>
  <si>
    <t xml:space="preserve">VÝKONY NA NADLEDVINKÁCH A PODVĚSKU MOZKOVÉM S MCC                                                   </t>
  </si>
  <si>
    <t>11021</t>
  </si>
  <si>
    <t xml:space="preserve">VELKÉ VÝKONY NA MOČOVÉM MĚCHÝŘI BEZ CC                                                              </t>
  </si>
  <si>
    <t>11022</t>
  </si>
  <si>
    <t xml:space="preserve">VELKÉ VÝKONY NA MOČOVÉM MĚCHÝŘI S CC                                                                </t>
  </si>
  <si>
    <t>11023</t>
  </si>
  <si>
    <t xml:space="preserve">VELKÉ VÝKONY NA MOČOVÉM MĚCHÝŘI S MCC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</si>
  <si>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</si>
  <si>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</si>
  <si>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</si>
  <si>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</si>
  <si>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</si>
  <si>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</si>
  <si>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11041</t>
  </si>
  <si>
    <t xml:space="preserve">DIALÝZA A ELIMINAČNÍ METODY BEZ CC                                                                  </t>
  </si>
  <si>
    <t>11051</t>
  </si>
  <si>
    <t xml:space="preserve">MENŠÍ VÝKONY NA LEDVINÁCH. MOČOVÝCH CESTÁCH A MOČOVÉM MĚCHÝŘI BEZ CC                                </t>
  </si>
  <si>
    <t>11052</t>
  </si>
  <si>
    <t xml:space="preserve">MENŠÍ VÝKONY NA LEDVINÁCH. MOČOVÝCH CESTÁCH A MOČOVÉM MĚCHÝŘI S CC                                  </t>
  </si>
  <si>
    <t>11053</t>
  </si>
  <si>
    <t xml:space="preserve">MENŠÍ VÝKONY NA LEDVINÁCH. MOČOVÝCH CESTÁCH A MOČOVÉM MĚCHÝŘI S MCC                                 </t>
  </si>
  <si>
    <t>11071</t>
  </si>
  <si>
    <t xml:space="preserve">URETRÁLNÍ A TRANSURETRÁLNÍ VÝKONY BEZ CC                                                            </t>
  </si>
  <si>
    <t>11072</t>
  </si>
  <si>
    <t xml:space="preserve">URETRÁLNÍ A TRANSURETRÁLNÍ VÝKONY S CC                                                              </t>
  </si>
  <si>
    <t>11073</t>
  </si>
  <si>
    <t xml:space="preserve">URETRÁLNÍ A TRANSURETRÁLNÍ VÝKONY S MCC                                                             </t>
  </si>
  <si>
    <t>11081</t>
  </si>
  <si>
    <t xml:space="preserve">JINÉ VÝKONY PŘI PORUCHÁCH A ONEMOCNĚNÍCH LEDVIN A MOČOVÝCH CEST BEZ CC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</si>
  <si>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</si>
  <si>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</si>
  <si>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</si>
  <si>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</si>
  <si>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</si>
  <si>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</si>
  <si>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</si>
  <si>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</si>
  <si>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</si>
  <si>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</si>
  <si>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</si>
  <si>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</si>
  <si>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11331</t>
  </si>
  <si>
    <t xml:space="preserve">MOČOVÉ KAMENY S LITOTRYPSÍ MIMOTĚLNÍ ŠOKOVOU VLNOU BEZ CC                                           </t>
  </si>
  <si>
    <t>11332</t>
  </si>
  <si>
    <t xml:space="preserve">MOČOVÉ KAMENY S LITOTRYPSÍ MIMOTĚLNÍ ŠOKOVOU VLNOU S CC                                             </t>
  </si>
  <si>
    <t>11341</t>
  </si>
  <si>
    <t xml:space="preserve">MOČOVÉ KAMENY BEZ EXTRAKORPORÁLNÍ LITOTRYPSE BEZ CC                                                 </t>
  </si>
  <si>
    <t>11342</t>
  </si>
  <si>
    <t xml:space="preserve">MOČOVÉ KAMENY BEZ EXTRAKORPORÁLNÍ LITOTRYPSE S CC                                                   </t>
  </si>
  <si>
    <t>11361</t>
  </si>
  <si>
    <t xml:space="preserve">PŘÍZNAKY A SYMPTOMY NA LEDVINÁCH A MOČOVÝCH CESTÁCH BEZ CC                                          </t>
  </si>
  <si>
    <t>11362</t>
  </si>
  <si>
    <t xml:space="preserve">PŘÍZNAKY A SYMPTOMY NA LEDVINÁCH A MOČOVÝCH CESTÁCH S CC                                            </t>
  </si>
  <si>
    <t>11363</t>
  </si>
  <si>
    <t xml:space="preserve">PŘÍZNAKY A SYMPTOMY NA LEDVINÁCH A MOČOVÝCH CESTÁCH S MCC                                           </t>
  </si>
  <si>
    <t>11371</t>
  </si>
  <si>
    <t xml:space="preserve">JINÉ PORUCHY LEDVIN A MOČOVÝCH CEST BEZ CC                                                          </t>
  </si>
  <si>
    <t>11372</t>
  </si>
  <si>
    <t xml:space="preserve">JINÉ PORUCHY LEDVIN A MOČOVÝCH CEST S CC                                                            </t>
  </si>
  <si>
    <t>12011</t>
  </si>
  <si>
    <t xml:space="preserve">VELKÉ VÝKONY V OBLASTI PÁNVE U MUŽE BEZ CC                                                          </t>
  </si>
  <si>
    <t>12012</t>
  </si>
  <si>
    <t xml:space="preserve">VELKÉ VÝKONY V OBLASTI PÁNVE U MUŽE S CC                                                            </t>
  </si>
  <si>
    <t>12021</t>
  </si>
  <si>
    <t xml:space="preserve">VÝKONY NA PENISU BEZ CC                                                                             </t>
  </si>
  <si>
    <t>12031</t>
  </si>
  <si>
    <t xml:space="preserve">TRANSURETRÁLNÍ PROSTATEKTOMIE BEZ CC                                                                </t>
  </si>
  <si>
    <t>12032</t>
  </si>
  <si>
    <t xml:space="preserve">TRANSURETRÁLNÍ PROSTATEKTOMIE S CC                                                                  </t>
  </si>
  <si>
    <t>12033</t>
  </si>
  <si>
    <t xml:space="preserve">TRANSURETRÁLNÍ PROSTATEKTOMIE S MCC                                                                 </t>
  </si>
  <si>
    <t>12041</t>
  </si>
  <si>
    <t xml:space="preserve">VÝKONY NA VARLATECH BEZ CC                                                                          </t>
  </si>
  <si>
    <t>12042</t>
  </si>
  <si>
    <t xml:space="preserve">VÝKONY NA VARLATECH S CC                                                                            </t>
  </si>
  <si>
    <t>12043</t>
  </si>
  <si>
    <t xml:space="preserve">VÝKONY NA VARLATECH S MCC                                                                           </t>
  </si>
  <si>
    <t>12051</t>
  </si>
  <si>
    <t xml:space="preserve">CIRKUMCIZE BEZ CC                                                                                   </t>
  </si>
  <si>
    <t>12052</t>
  </si>
  <si>
    <t xml:space="preserve">CIRKUMCIZE S CC                                                                                     </t>
  </si>
  <si>
    <t>12061</t>
  </si>
  <si>
    <t xml:space="preserve">JINÉ VÝKONY NA MUŽSKÉM REPRODUKČNÍM SYSTÉMU BEZ CC                                                  </t>
  </si>
  <si>
    <t>12062</t>
  </si>
  <si>
    <t xml:space="preserve">JINÉ VÝKONY NA MUŽSKÉM REPRODUKČNÍM SYSTÉMU S CC                                                    </t>
  </si>
  <si>
    <t>12301</t>
  </si>
  <si>
    <t xml:space="preserve">MALIGNÍ ONEMOCNĚNÍ MUŽSKÉHO REPRODUKČNÍHO SYSTÉMU BEZ CC                                            </t>
  </si>
  <si>
    <t>12302</t>
  </si>
  <si>
    <t xml:space="preserve">MALIGNÍ ONEMOCNĚNÍ MUŽSKÉHO REPRODUKČNÍHO SYSTÉMU S CC                                              </t>
  </si>
  <si>
    <t>12303</t>
  </si>
  <si>
    <t xml:space="preserve">MALIGNÍ ONEMOCNĚNÍ MUŽSKÉHO REPRODUKČNÍHO SYSTÉMU S MCC                                             </t>
  </si>
  <si>
    <t>12311</t>
  </si>
  <si>
    <t xml:space="preserve">PORUCHY MUŽSKÉHO REPRODUKČNÍHO SYSTÉMU. KROMĚ MALIGNÍHO ONEMOCNĚNÍ BEZ CC                           </t>
  </si>
  <si>
    <t>12312</t>
  </si>
  <si>
    <t xml:space="preserve">PORUCHY MUŽSKÉHO REPRODUKČNÍHO SYSTÉMU. KROMĚ MALIGNÍHO ONEMOCNĚNÍ S CC                             </t>
  </si>
  <si>
    <t>12313</t>
  </si>
  <si>
    <t xml:space="preserve">PORUCHY MUŽSKÉHO REPRODUKČNÍHO SYSTÉMU. KROMĚ MALIGNÍHO ONEMOCNĚNÍ S MCC                            </t>
  </si>
  <si>
    <t>13101</t>
  </si>
  <si>
    <t xml:space="preserve">JINÉ VÝKONY PŘI PORUCHÁCH A ONEMOCNĚNÍCH ŽENSKÉHO REPRODUKČNÍHO SYSTÉMU BEZ CC                      </t>
  </si>
  <si>
    <t>16022</t>
  </si>
  <si>
    <t xml:space="preserve">JINÉ VÝKONY PRO KREVNÍ ONEMOCNĚNÍ A NA KRVETVORNÝCH ORGÁNECH S CC                                   </t>
  </si>
  <si>
    <t>18302</t>
  </si>
  <si>
    <t xml:space="preserve">SEPTIKÉMIE S CC                                                                                     </t>
  </si>
  <si>
    <t>88871</t>
  </si>
  <si>
    <t xml:space="preserve">ROZSÁHLÉ VÝKONY. KTERÉ SE NETÝKAJÍ HLAVNÍ DIAGNÓZY BEZ CC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</si>
  <si>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</si>
  <si>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</si>
  <si>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</si>
  <si>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</si>
  <si>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88882</t>
  </si>
  <si>
    <t xml:space="preserve">PROSTATICKÉ VÝKONY. KTERÉ SE NETÝKAJÍ HLAVNÍ DIAGNÓZY S CC                                          </t>
  </si>
  <si>
    <t>88891</t>
  </si>
  <si>
    <t xml:space="preserve">VÝKONY OMEZENÉHO ROZSAHU. KTERÉ SE NETÝKAJÍ HLAVNÍ DIAGNÓZY BEZ CC                                  </t>
  </si>
  <si>
    <t>Porovnání jednotlivých IR DRG skupin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</si>
  <si>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</si>
  <si>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</si>
  <si>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</si>
  <si>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</si>
  <si>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</si>
  <si>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</si>
  <si>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407</t>
  </si>
  <si>
    <t>0093626</t>
  </si>
  <si>
    <t>0095609</t>
  </si>
  <si>
    <t>MICROPAQUE CT</t>
  </si>
  <si>
    <t>0002018</t>
  </si>
  <si>
    <t>99mTc-makrosalb inj.</t>
  </si>
  <si>
    <t>0002028</t>
  </si>
  <si>
    <t>99mTc-DMSA inj.</t>
  </si>
  <si>
    <t>0002035</t>
  </si>
  <si>
    <t>99mTc-MAG3 inj.</t>
  </si>
  <si>
    <t>0002073</t>
  </si>
  <si>
    <t>99mTc-oxidronát disodný inj.</t>
  </si>
  <si>
    <t>0002087</t>
  </si>
  <si>
    <t>18F-FDG</t>
  </si>
  <si>
    <t>47215</t>
  </si>
  <si>
    <t>SCINTIGRAFIE LEDVIN S VÝPOČTEM RELATIVNÍ FUNKCE</t>
  </si>
  <si>
    <t>47219</t>
  </si>
  <si>
    <t xml:space="preserve">SCINTIGRAFIE LEDVIN DYNAMICKÁ VČETNĚ STANOVENÍ GF </t>
  </si>
  <si>
    <t>47269</t>
  </si>
  <si>
    <t>TOMOGRAFICKÁ SCINTIGRAFIE - SPECT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</si>
  <si>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</si>
  <si>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</si>
  <si>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</si>
  <si>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</si>
  <si>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</si>
  <si>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</si>
  <si>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</si>
  <si>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</si>
  <si>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</si>
  <si>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</si>
  <si>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</si>
  <si>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</si>
  <si>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</si>
  <si>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</si>
  <si>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</si>
  <si>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</si>
  <si>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</si>
  <si>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</si>
  <si>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</si>
  <si>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</si>
  <si>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</si>
  <si>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</si>
  <si>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</si>
  <si>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</si>
  <si>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</si>
  <si>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</si>
  <si>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</si>
  <si>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</si>
  <si>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</si>
  <si>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</si>
  <si>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</si>
  <si>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</si>
  <si>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</si>
  <si>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</si>
  <si>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</si>
  <si>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</si>
  <si>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</si>
  <si>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96863</t>
  </si>
  <si>
    <t>STANOVENÍ POČTU ERYTROBLASTŮ NA AUTOMATICKÉM ANALY</t>
  </si>
  <si>
    <t>96239</t>
  </si>
  <si>
    <t>DESTIČKOVÝ NEUTRALIZAČNÍ TEST (PNP)</t>
  </si>
  <si>
    <t>96839</t>
  </si>
  <si>
    <t>FAKTOR XII - STANOVENÍ AKTIVITY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</si>
  <si>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</si>
  <si>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</si>
  <si>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</si>
  <si>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</si>
  <si>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</si>
  <si>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</si>
  <si>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</si>
  <si>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</si>
  <si>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</si>
  <si>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</si>
  <si>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</si>
  <si>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</si>
  <si>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</si>
  <si>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</si>
  <si>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</si>
  <si>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</si>
  <si>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</si>
  <si>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</si>
  <si>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</si>
  <si>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</si>
  <si>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</si>
  <si>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</si>
  <si>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</si>
  <si>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</si>
  <si>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</si>
  <si>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</si>
  <si>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</si>
  <si>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</si>
  <si>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</si>
  <si>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</si>
  <si>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</si>
  <si>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</si>
  <si>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81317</t>
  </si>
  <si>
    <t>INSULIN - LIKE GROWTH FACTOR - BINDING PROTEIN 3 (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</si>
  <si>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</si>
  <si>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</si>
  <si>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</si>
  <si>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</si>
  <si>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</si>
  <si>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</si>
  <si>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</si>
  <si>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</si>
  <si>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</si>
  <si>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</si>
  <si>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</si>
  <si>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</si>
  <si>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</si>
  <si>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</si>
  <si>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81681</t>
  </si>
  <si>
    <t>25-HYDROXYVITAMIN D (25 OHD)</t>
  </si>
  <si>
    <t>81707</t>
  </si>
  <si>
    <t>CHORIOGONADOTROPIN V SÉRU - VOLNÁ \BETA - PODJEDNO</t>
  </si>
  <si>
    <t>81731</t>
  </si>
  <si>
    <t>STANOVENÍ NATRIURETICKÝCH PEPTIDŮ V SÉRU A V PLAZM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</si>
  <si>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</si>
  <si>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</si>
  <si>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</si>
  <si>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</si>
  <si>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</si>
  <si>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</si>
  <si>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</si>
  <si>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</si>
  <si>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93171</t>
  </si>
  <si>
    <t>PARATHORMON</t>
  </si>
  <si>
    <t>93191</t>
  </si>
  <si>
    <t>TESTOSTERON</t>
  </si>
  <si>
    <t>93267</t>
  </si>
  <si>
    <t>VOLNÝ TESTOSTERON</t>
  </si>
  <si>
    <t>81135</t>
  </si>
  <si>
    <t>SODÍK STATIM</t>
  </si>
  <si>
    <t>81473</t>
  </si>
  <si>
    <t>CHOLESTEROL HDL</t>
  </si>
  <si>
    <t>81563</t>
  </si>
  <si>
    <t>OSMOLALITA (SÉRUM, MOČ)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</si>
  <si>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</si>
  <si>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</si>
  <si>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</si>
  <si>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</si>
  <si>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</si>
  <si>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</si>
  <si>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</si>
  <si>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</si>
  <si>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</si>
  <si>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</si>
  <si>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</si>
  <si>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</si>
  <si>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</si>
  <si>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</si>
  <si>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</si>
  <si>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</si>
  <si>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</si>
  <si>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</si>
  <si>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</si>
  <si>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</si>
  <si>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</si>
  <si>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</si>
  <si>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</si>
  <si>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</si>
  <si>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</si>
  <si>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</si>
  <si>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</si>
  <si>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</si>
  <si>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</si>
  <si>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</si>
  <si>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</si>
  <si>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</si>
  <si>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</si>
  <si>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</si>
  <si>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</si>
  <si>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</si>
  <si>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</si>
  <si>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</si>
  <si>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</si>
  <si>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</si>
  <si>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</si>
  <si>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</si>
  <si>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</si>
  <si>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</si>
  <si>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</si>
  <si>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</si>
  <si>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</si>
  <si>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</si>
  <si>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81533</t>
  </si>
  <si>
    <t>LIPÁZA</t>
  </si>
  <si>
    <t>91499</t>
  </si>
  <si>
    <t>AUTOPROTILÁTKY IA2</t>
  </si>
  <si>
    <t>81369</t>
  </si>
  <si>
    <t>BÍLKOVINA KVANTITATIVNĚ (MOČ, MOZKOM. MOK, VÝPOTEK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</si>
  <si>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</si>
  <si>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</si>
  <si>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</si>
  <si>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</si>
  <si>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</si>
  <si>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</si>
  <si>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93145</t>
  </si>
  <si>
    <t>C-PEPTID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</si>
  <si>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</si>
  <si>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</si>
  <si>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</si>
  <si>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</si>
  <si>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</si>
  <si>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</si>
  <si>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93135</t>
  </si>
  <si>
    <t>MYOGLOBIN V SÉRII</t>
  </si>
  <si>
    <t>93259</t>
  </si>
  <si>
    <t>CROSSLAPS</t>
  </si>
  <si>
    <t>81443</t>
  </si>
  <si>
    <t>GLUKOZOVÝ TOLERANČNÍ TEST (WHO)</t>
  </si>
  <si>
    <t>93169</t>
  </si>
  <si>
    <t>OSTEOKALCIN</t>
  </si>
  <si>
    <t>813</t>
  </si>
  <si>
    <t>91197</t>
  </si>
  <si>
    <t>STANOVENÍ CYTOKINU ELISA</t>
  </si>
  <si>
    <t>94119</t>
  </si>
  <si>
    <t>IZOLACE A UCHOVÁNÍ LIDSKÉ DNA (RNA)</t>
  </si>
  <si>
    <t>34</t>
  </si>
  <si>
    <t>0022075</t>
  </si>
  <si>
    <t>IOMERON 400</t>
  </si>
  <si>
    <t>0042433</t>
  </si>
  <si>
    <t>VISIPAQUE 320 MG I/ML</t>
  </si>
  <si>
    <t>0077019</t>
  </si>
  <si>
    <t>0077024</t>
  </si>
  <si>
    <t>ULTRAVIST 300</t>
  </si>
  <si>
    <t>0095607</t>
  </si>
  <si>
    <t>MICROPAQUE</t>
  </si>
  <si>
    <t>0038462</t>
  </si>
  <si>
    <t>DRÁT VODÍCÍ GUIDE WIRE M</t>
  </si>
  <si>
    <t>0038503</t>
  </si>
  <si>
    <t>SOUPRAVA ZAVÁDĚCÍ INTRODUCER</t>
  </si>
  <si>
    <t>0057827</t>
  </si>
  <si>
    <t>KATETR ANGIOGRAFICKÝ VYSOKOTLAKÝ, PRŮMĚR 4 A 5 FR</t>
  </si>
  <si>
    <t>0057844</t>
  </si>
  <si>
    <t>TĚLÍSKO EMBOLIZAČNÍ TORNADO</t>
  </si>
  <si>
    <t>0059795</t>
  </si>
  <si>
    <t>DRÁT VODÍCÍ ANGIODYN J3 FC-FS 150-0,35</t>
  </si>
  <si>
    <t>0075314</t>
  </si>
  <si>
    <t>JEHLA BIOPTICKÁ MN1610</t>
  </si>
  <si>
    <t>0075316</t>
  </si>
  <si>
    <t>JEHLA BIOPTICKÁ MN1616</t>
  </si>
  <si>
    <t>0092125</t>
  </si>
  <si>
    <t>MIKROKATETR PROGREAT PC2411-2813, PP27111-27131</t>
  </si>
  <si>
    <t>0057846</t>
  </si>
  <si>
    <t>TĚLÍSKO EMBOLIZAČNÍ HILAL</t>
  </si>
  <si>
    <t>0075340</t>
  </si>
  <si>
    <t>JEHLA BIOPTICKÁ C1610B,C1616B,C1620B</t>
  </si>
  <si>
    <t>0099956</t>
  </si>
  <si>
    <t>JEHLA BIOPTICKÁ DO DĚLA - TOP CUT M</t>
  </si>
  <si>
    <t>89117</t>
  </si>
  <si>
    <t>RTG KRKU A KRČNÍ PÁTEŘE</t>
  </si>
  <si>
    <t>89119</t>
  </si>
  <si>
    <t>RTG HRUDNÍ NEBO BEDERNÍ PÁTEŘE</t>
  </si>
  <si>
    <t>89129</t>
  </si>
  <si>
    <t>RTG ŽEBER A STERNA</t>
  </si>
  <si>
    <t>89147</t>
  </si>
  <si>
    <t>RTG ŽALUDKU A DUODENA</t>
  </si>
  <si>
    <t>89323</t>
  </si>
  <si>
    <t>TERAPEUTICKÁ EMBOLIZACE V CÉVNÍM ŘEČIŠTI</t>
  </si>
  <si>
    <t>89417</t>
  </si>
  <si>
    <t xml:space="preserve">PŘEHLEDNÁ ČI SELEKTIVNÍ ANGIOGRAFIE NAVAZUJÍCÍ NA </t>
  </si>
  <si>
    <t>89617</t>
  </si>
  <si>
    <t>CT VYŠETŘENÍ KTERÉHOKOLIV ORGÁNU NEBO OBLASTI S AP</t>
  </si>
  <si>
    <t>89619</t>
  </si>
  <si>
    <t>CT VYŠETŘENÍ TĚLA S PODÁNÍM K. L. PER OS, EVENT. P</t>
  </si>
  <si>
    <t>89131</t>
  </si>
  <si>
    <t>RTG HRUDNÍKU</t>
  </si>
  <si>
    <t>89615</t>
  </si>
  <si>
    <t>CT VYŠETŘENÍ S VĚTŠÍM POČTEM SKENŮ (NAD 30), BEZ P</t>
  </si>
  <si>
    <t>89715</t>
  </si>
  <si>
    <t>MR ZOBRAZENÍ KRKU, HRUDNÍKU, BŘICHA, PÁNVE (VČETNĚ</t>
  </si>
  <si>
    <t>89151</t>
  </si>
  <si>
    <t>PASÁŽ TRÁVICÍ TRUBICÍ</t>
  </si>
  <si>
    <t>89201</t>
  </si>
  <si>
    <t>SKIASKOPIE NA OPERAČNÍM ČI ZÁKROKOVÉM SÁLE MOBILNÍ</t>
  </si>
  <si>
    <t>89145</t>
  </si>
  <si>
    <t>RTG JÍCNU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</si>
  <si>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</si>
  <si>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</si>
  <si>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</si>
  <si>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</si>
  <si>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</si>
  <si>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</si>
  <si>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</si>
  <si>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</si>
  <si>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</si>
  <si>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</si>
  <si>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</si>
  <si>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</si>
  <si>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</si>
  <si>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</si>
  <si>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</si>
  <si>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</si>
  <si>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</si>
  <si>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</si>
  <si>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</si>
  <si>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</si>
  <si>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</si>
  <si>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</si>
  <si>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</si>
  <si>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</si>
  <si>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</si>
  <si>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</si>
  <si>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</si>
  <si>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</si>
  <si>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</si>
  <si>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</si>
  <si>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</si>
  <si>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</si>
  <si>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</si>
  <si>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</si>
  <si>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</si>
  <si>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</si>
  <si>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</si>
  <si>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</si>
  <si>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</si>
  <si>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</si>
  <si>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</si>
  <si>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</si>
  <si>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</si>
  <si>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</si>
  <si>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</si>
  <si>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</si>
  <si>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</si>
  <si>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</si>
  <si>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</si>
  <si>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</si>
  <si>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</si>
  <si>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</si>
  <si>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</si>
  <si>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</si>
  <si>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</si>
  <si>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</si>
  <si>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</si>
  <si>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</si>
  <si>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</si>
  <si>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</si>
  <si>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</si>
  <si>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</si>
  <si>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</si>
  <si>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</si>
  <si>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</si>
  <si>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</si>
  <si>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</si>
  <si>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</si>
  <si>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</si>
  <si>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</si>
  <si>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</si>
  <si>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</si>
  <si>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</si>
  <si>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</si>
  <si>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</si>
  <si>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</si>
  <si>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</si>
  <si>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</si>
  <si>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</si>
  <si>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</si>
  <si>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</si>
  <si>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</si>
  <si>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</si>
  <si>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</si>
  <si>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</si>
  <si>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</si>
  <si>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</si>
  <si>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</si>
  <si>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</si>
  <si>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</si>
  <si>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</si>
  <si>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</si>
  <si>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</si>
  <si>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87125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</si>
  <si>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</si>
  <si>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</si>
  <si>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</si>
  <si>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</si>
  <si>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</si>
  <si>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</si>
  <si>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</si>
  <si>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</si>
  <si>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82057</t>
  </si>
  <si>
    <t>IDENTIFIKACE KMENE ORIENTAČNÍ JEDNODUCHÝM TESTEM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</si>
  <si>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</si>
  <si>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</si>
  <si>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</si>
  <si>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</si>
  <si>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</si>
  <si>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</si>
  <si>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</si>
  <si>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</si>
  <si>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</si>
  <si>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</si>
  <si>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</si>
  <si>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</si>
  <si>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</si>
  <si>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</si>
  <si>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</si>
  <si>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</si>
  <si>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</si>
  <si>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</si>
  <si>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</si>
  <si>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</si>
  <si>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41</t>
  </si>
  <si>
    <t>91493</t>
  </si>
  <si>
    <t>IMUNOANALYTICKÉ STANOVENÍ AUTOPROTILÁTEK PROTI SPE</t>
  </si>
  <si>
    <t>94193</t>
  </si>
  <si>
    <t>ELEKTROFORÉZA NUKLEOVÝCH KYSELIN</t>
  </si>
  <si>
    <t>91489</t>
  </si>
  <si>
    <t>IMUNOANALYTICKÉ STANOVENÍ AUTOPROTILÁTEK PROTI LKM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</si>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</sst>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55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2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2" fontId="31" fillId="3" borderId="30" xfId="81" applyNumberFormat="1" applyFont="1" applyFill="1" applyBorder="1"/>
    <xf numFmtId="172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5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4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7" xfId="26" applyNumberFormat="1" applyFont="1" applyFill="1" applyBorder="1"/>
    <xf numFmtId="9" fontId="32" fillId="0" borderId="28" xfId="26" applyNumberFormat="1" applyFont="1" applyFill="1" applyBorder="1"/>
    <xf numFmtId="171" fontId="32" fillId="0" borderId="51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9" xfId="26" applyNumberFormat="1" applyFont="1" applyFill="1" applyBorder="1"/>
    <xf numFmtId="171" fontId="32" fillId="0" borderId="24" xfId="26" applyNumberFormat="1" applyFont="1" applyFill="1" applyBorder="1"/>
    <xf numFmtId="9" fontId="32" fillId="0" borderId="25" xfId="26" applyNumberFormat="1" applyFont="1" applyFill="1" applyBorder="1"/>
    <xf numFmtId="171" fontId="32" fillId="0" borderId="53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7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4" borderId="22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9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8" fontId="34" fillId="2" borderId="23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8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8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9" xfId="26" applyNumberFormat="1" applyFont="1" applyFill="1" applyBorder="1"/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8" fontId="34" fillId="3" borderId="23" xfId="86" applyNumberFormat="1" applyFont="1" applyFill="1" applyBorder="1" applyAlignment="1">
      <alignment horizontal="right"/>
    </xf>
    <xf numFmtId="168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8" fontId="34" fillId="4" borderId="23" xfId="26" applyNumberFormat="1" applyFont="1" applyFill="1" applyBorder="1" applyAlignment="1">
      <alignment horizontal="center"/>
    </xf>
    <xf numFmtId="3" fontId="34" fillId="4" borderId="29" xfId="26" applyNumberFormat="1" applyFont="1" applyFill="1" applyBorder="1"/>
    <xf numFmtId="3" fontId="34" fillId="4" borderId="30" xfId="26" applyNumberFormat="1" applyFont="1" applyFill="1" applyBorder="1"/>
    <xf numFmtId="168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8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50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2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4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3" xfId="53" applyFont="1" applyFill="1" applyBorder="1" applyAlignment="1">
      <alignment horizontal="right"/>
    </xf>
    <xf numFmtId="165" fontId="34" fillId="0" borderId="78" xfId="53" applyNumberFormat="1" applyFont="1" applyFill="1" applyBorder="1"/>
    <xf numFmtId="165" fontId="34" fillId="0" borderId="79" xfId="53" applyNumberFormat="1" applyFont="1" applyFill="1" applyBorder="1"/>
    <xf numFmtId="9" fontId="34" fillId="0" borderId="80" xfId="83" applyNumberFormat="1" applyFont="1" applyFill="1" applyBorder="1"/>
    <xf numFmtId="170" fontId="34" fillId="0" borderId="78" xfId="53" applyNumberFormat="1" applyFont="1" applyFill="1" applyBorder="1"/>
    <xf numFmtId="170" fontId="34" fillId="0" borderId="79" xfId="53" applyNumberFormat="1" applyFont="1" applyFill="1" applyBorder="1"/>
    <xf numFmtId="3" fontId="34" fillId="0" borderId="8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4" xfId="26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2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4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4" fillId="2" borderId="54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9" fontId="5" fillId="0" borderId="0" xfId="26" applyNumberFormat="1" applyFont="1" applyFill="1"/>
    <xf numFmtId="167" fontId="3" fillId="2" borderId="33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50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8" xfId="26" applyNumberFormat="1" applyFont="1" applyFill="1" applyBorder="1"/>
    <xf numFmtId="3" fontId="32" fillId="7" borderId="84" xfId="26" applyNumberFormat="1" applyFont="1" applyFill="1" applyBorder="1"/>
    <xf numFmtId="3" fontId="32" fillId="7" borderId="64" xfId="26" applyNumberFormat="1" applyFont="1" applyFill="1" applyBorder="1"/>
    <xf numFmtId="168" fontId="34" fillId="7" borderId="72" xfId="86" applyNumberFormat="1" applyFont="1" applyFill="1" applyBorder="1" applyAlignment="1">
      <alignment horizontal="right"/>
    </xf>
    <xf numFmtId="3" fontId="32" fillId="7" borderId="85" xfId="26" applyNumberFormat="1" applyFont="1" applyFill="1" applyBorder="1"/>
    <xf numFmtId="168" fontId="34" fillId="7" borderId="72" xfId="86" applyNumberFormat="1" applyFont="1" applyFill="1" applyBorder="1"/>
    <xf numFmtId="3" fontId="32" fillId="0" borderId="84" xfId="26" applyNumberFormat="1" applyFont="1" applyFill="1" applyBorder="1" applyAlignment="1">
      <alignment horizontal="center"/>
    </xf>
    <xf numFmtId="3" fontId="32" fillId="0" borderId="72" xfId="26" applyNumberFormat="1" applyFont="1" applyFill="1" applyBorder="1" applyAlignment="1">
      <alignment horizontal="center"/>
    </xf>
    <xf numFmtId="3" fontId="32" fillId="7" borderId="84" xfId="26" applyNumberFormat="1" applyFont="1" applyFill="1" applyBorder="1" applyAlignment="1">
      <alignment horizontal="center"/>
    </xf>
    <xf numFmtId="3" fontId="32" fillId="7" borderId="7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4" xfId="0" applyFont="1" applyFill="1" applyBorder="1" applyAlignment="1"/>
    <xf numFmtId="0" fontId="35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7" xfId="0" applyNumberFormat="1" applyFont="1" applyFill="1" applyBorder="1"/>
    <xf numFmtId="3" fontId="42" fillId="2" borderId="59" xfId="0" applyNumberFormat="1" applyFont="1" applyFill="1" applyBorder="1"/>
    <xf numFmtId="9" fontId="42" fillId="2" borderId="66" xfId="0" applyNumberFormat="1" applyFont="1" applyFill="1" applyBorder="1"/>
    <xf numFmtId="0" fontId="53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2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3" fillId="4" borderId="62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4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70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70" fontId="42" fillId="0" borderId="31" xfId="0" applyNumberFormat="1" applyFont="1" applyFill="1" applyBorder="1" applyAlignment="1"/>
    <xf numFmtId="9" fontId="42" fillId="0" borderId="56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4" xfId="0" applyNumberFormat="1" applyFont="1" applyFill="1" applyBorder="1" applyAlignment="1"/>
    <xf numFmtId="9" fontId="35" fillId="0" borderId="54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4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9" fontId="3" fillId="0" borderId="47" xfId="26" applyNumberFormat="1" applyFont="1" applyFill="1" applyBorder="1" applyAlignment="1">
      <alignment vertical="center"/>
    </xf>
    <xf numFmtId="167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6" xfId="0" applyNumberFormat="1" applyFont="1" applyFill="1" applyBorder="1"/>
    <xf numFmtId="3" fontId="59" fillId="9" borderId="87" xfId="0" applyNumberFormat="1" applyFont="1" applyFill="1" applyBorder="1"/>
    <xf numFmtId="3" fontId="59" fillId="9" borderId="86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90" xfId="0" applyNumberFormat="1" applyFont="1" applyFill="1" applyBorder="1" applyAlignment="1">
      <alignment horizontal="center" vertical="center"/>
    </xf>
    <xf numFmtId="0" fontId="42" fillId="2" borderId="91" xfId="0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3" fontId="61" fillId="2" borderId="93" xfId="0" applyNumberFormat="1" applyFont="1" applyFill="1" applyBorder="1" applyAlignment="1">
      <alignment horizontal="center" vertical="center" wrapText="1"/>
    </xf>
    <xf numFmtId="0" fontId="61" fillId="2" borderId="94" xfId="0" applyFont="1" applyFill="1" applyBorder="1" applyAlignment="1">
      <alignment horizontal="center" vertical="center" wrapText="1"/>
    </xf>
    <xf numFmtId="0" fontId="61" fillId="2" borderId="95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/>
    <xf numFmtId="0" fontId="42" fillId="2" borderId="98" xfId="0" applyFont="1" applyFill="1" applyBorder="1" applyAlignment="1">
      <alignment horizontal="left" indent="1"/>
    </xf>
    <xf numFmtId="0" fontId="42" fillId="2" borderId="104" xfId="0" applyFont="1" applyFill="1" applyBorder="1" applyAlignment="1">
      <alignment horizontal="left" indent="1"/>
    </xf>
    <xf numFmtId="0" fontId="42" fillId="4" borderId="96" xfId="0" applyFont="1" applyFill="1" applyBorder="1" applyAlignment="1"/>
    <xf numFmtId="0" fontId="42" fillId="4" borderId="98" xfId="0" applyFont="1" applyFill="1" applyBorder="1" applyAlignment="1">
      <alignment horizontal="left" indent="1"/>
    </xf>
    <xf numFmtId="0" fontId="42" fillId="4" borderId="109" xfId="0" applyFont="1" applyFill="1" applyBorder="1" applyAlignment="1">
      <alignment horizontal="left" indent="1"/>
    </xf>
    <xf numFmtId="0" fontId="35" fillId="2" borderId="98" xfId="0" quotePrefix="1" applyFont="1" applyFill="1" applyBorder="1" applyAlignment="1">
      <alignment horizontal="left" indent="2"/>
    </xf>
    <xf numFmtId="0" fontId="35" fillId="2" borderId="104" xfId="0" quotePrefix="1" applyFont="1" applyFill="1" applyBorder="1" applyAlignment="1">
      <alignment horizontal="left" indent="2"/>
    </xf>
    <xf numFmtId="0" fontId="42" fillId="2" borderId="96" xfId="0" applyFont="1" applyFill="1" applyBorder="1" applyAlignment="1">
      <alignment horizontal="left" indent="1"/>
    </xf>
    <xf numFmtId="0" fontId="42" fillId="2" borderId="109" xfId="0" applyFont="1" applyFill="1" applyBorder="1" applyAlignment="1">
      <alignment horizontal="left" indent="1"/>
    </xf>
    <xf numFmtId="0" fontId="42" fillId="4" borderId="104" xfId="0" applyFont="1" applyFill="1" applyBorder="1" applyAlignment="1">
      <alignment horizontal="left" indent="1"/>
    </xf>
    <xf numFmtId="0" fontId="35" fillId="0" borderId="114" xfId="0" applyFont="1" applyBorder="1"/>
    <xf numFmtId="3" fontId="35" fillId="0" borderId="114" xfId="0" applyNumberFormat="1" applyFont="1" applyBorder="1"/>
    <xf numFmtId="0" fontId="42" fillId="4" borderId="88" xfId="0" applyFont="1" applyFill="1" applyBorder="1" applyAlignment="1">
      <alignment horizontal="center" vertical="center"/>
    </xf>
    <xf numFmtId="0" fontId="42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3" xfId="0" applyNumberFormat="1" applyFont="1" applyFill="1" applyBorder="1" applyAlignment="1">
      <alignment horizontal="center" vertical="center"/>
    </xf>
    <xf numFmtId="3" fontId="61" fillId="2" borderId="111" xfId="0" applyNumberFormat="1" applyFont="1" applyFill="1" applyBorder="1" applyAlignment="1">
      <alignment horizontal="center" vertical="center" wrapText="1"/>
    </xf>
    <xf numFmtId="174" fontId="42" fillId="4" borderId="97" xfId="0" applyNumberFormat="1" applyFont="1" applyFill="1" applyBorder="1" applyAlignment="1"/>
    <xf numFmtId="174" fontId="42" fillId="4" borderId="90" xfId="0" applyNumberFormat="1" applyFont="1" applyFill="1" applyBorder="1" applyAlignment="1"/>
    <xf numFmtId="174" fontId="42" fillId="4" borderId="91" xfId="0" applyNumberFormat="1" applyFont="1" applyFill="1" applyBorder="1" applyAlignment="1"/>
    <xf numFmtId="174" fontId="42" fillId="4" borderId="92" xfId="0" applyNumberFormat="1" applyFont="1" applyFill="1" applyBorder="1" applyAlignment="1"/>
    <xf numFmtId="174" fontId="42" fillId="0" borderId="99" xfId="0" applyNumberFormat="1" applyFont="1" applyBorder="1"/>
    <xf numFmtId="174" fontId="35" fillId="0" borderId="103" xfId="0" applyNumberFormat="1" applyFont="1" applyBorder="1"/>
    <xf numFmtId="174" fontId="35" fillId="0" borderId="101" xfId="0" applyNumberFormat="1" applyFont="1" applyBorder="1"/>
    <xf numFmtId="174" fontId="35" fillId="0" borderId="102" xfId="0" applyNumberFormat="1" applyFont="1" applyBorder="1"/>
    <xf numFmtId="174" fontId="42" fillId="0" borderId="110" xfId="0" applyNumberFormat="1" applyFont="1" applyBorder="1"/>
    <xf numFmtId="174" fontId="35" fillId="0" borderId="111" xfId="0" applyNumberFormat="1" applyFont="1" applyBorder="1"/>
    <xf numFmtId="174" fontId="35" fillId="0" borderId="94" xfId="0" applyNumberFormat="1" applyFont="1" applyBorder="1"/>
    <xf numFmtId="174" fontId="35" fillId="0" borderId="95" xfId="0" applyNumberFormat="1" applyFont="1" applyBorder="1"/>
    <xf numFmtId="174" fontId="42" fillId="2" borderId="112" xfId="0" applyNumberFormat="1" applyFont="1" applyFill="1" applyBorder="1" applyAlignment="1"/>
    <xf numFmtId="174" fontId="42" fillId="2" borderId="90" xfId="0" applyNumberFormat="1" applyFont="1" applyFill="1" applyBorder="1" applyAlignment="1"/>
    <xf numFmtId="174" fontId="42" fillId="2" borderId="91" xfId="0" applyNumberFormat="1" applyFont="1" applyFill="1" applyBorder="1" applyAlignment="1"/>
    <xf numFmtId="174" fontId="42" fillId="2" borderId="92" xfId="0" applyNumberFormat="1" applyFont="1" applyFill="1" applyBorder="1" applyAlignment="1"/>
    <xf numFmtId="174" fontId="42" fillId="0" borderId="105" xfId="0" applyNumberFormat="1" applyFont="1" applyBorder="1"/>
    <xf numFmtId="174" fontId="35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174" fontId="42" fillId="0" borderId="97" xfId="0" applyNumberFormat="1" applyFont="1" applyBorder="1"/>
    <xf numFmtId="174" fontId="35" fillId="0" borderId="113" xfId="0" applyNumberFormat="1" applyFont="1" applyBorder="1"/>
    <xf numFmtId="174" fontId="35" fillId="0" borderId="91" xfId="0" applyNumberFormat="1" applyFont="1" applyBorder="1"/>
    <xf numFmtId="174" fontId="35" fillId="0" borderId="92" xfId="0" applyNumberFormat="1" applyFont="1" applyBorder="1"/>
    <xf numFmtId="174" fontId="35" fillId="0" borderId="100" xfId="0" applyNumberFormat="1" applyFont="1" applyBorder="1"/>
    <xf numFmtId="174" fontId="35" fillId="0" borderId="93" xfId="0" applyNumberFormat="1" applyFont="1" applyBorder="1"/>
    <xf numFmtId="175" fontId="42" fillId="2" borderId="97" xfId="0" applyNumberFormat="1" applyFont="1" applyFill="1" applyBorder="1" applyAlignment="1"/>
    <xf numFmtId="175" fontId="35" fillId="2" borderId="90" xfId="0" applyNumberFormat="1" applyFont="1" applyFill="1" applyBorder="1" applyAlignment="1"/>
    <xf numFmtId="175" fontId="35" fillId="2" borderId="91" xfId="0" applyNumberFormat="1" applyFont="1" applyFill="1" applyBorder="1" applyAlignment="1"/>
    <xf numFmtId="175" fontId="35" fillId="2" borderId="92" xfId="0" applyNumberFormat="1" applyFont="1" applyFill="1" applyBorder="1" applyAlignment="1"/>
    <xf numFmtId="175" fontId="42" fillId="0" borderId="99" xfId="0" applyNumberFormat="1" applyFont="1" applyBorder="1"/>
    <xf numFmtId="175" fontId="35" fillId="0" borderId="100" xfId="0" applyNumberFormat="1" applyFont="1" applyBorder="1"/>
    <xf numFmtId="175" fontId="35" fillId="0" borderId="101" xfId="0" applyNumberFormat="1" applyFont="1" applyBorder="1"/>
    <xf numFmtId="175" fontId="35" fillId="0" borderId="102" xfId="0" applyNumberFormat="1" applyFont="1" applyBorder="1"/>
    <xf numFmtId="175" fontId="35" fillId="0" borderId="103" xfId="0" applyNumberFormat="1" applyFont="1" applyBorder="1"/>
    <xf numFmtId="175" fontId="42" fillId="0" borderId="105" xfId="0" applyNumberFormat="1" applyFont="1" applyBorder="1"/>
    <xf numFmtId="175" fontId="35" fillId="0" borderId="106" xfId="0" applyNumberFormat="1" applyFont="1" applyBorder="1"/>
    <xf numFmtId="175" fontId="35" fillId="0" borderId="107" xfId="0" applyNumberFormat="1" applyFont="1" applyBorder="1"/>
    <xf numFmtId="175" fontId="35" fillId="0" borderId="108" xfId="0" applyNumberFormat="1" applyFont="1" applyBorder="1"/>
    <xf numFmtId="0" fontId="28" fillId="2" borderId="20" xfId="1" applyFill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2" xfId="81" applyFont="1" applyFill="1" applyBorder="1" applyAlignment="1">
      <alignment horizontal="center"/>
    </xf>
    <xf numFmtId="0" fontId="34" fillId="2" borderId="53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7" xfId="53" applyNumberFormat="1" applyFont="1" applyFill="1" applyBorder="1" applyAlignment="1">
      <alignment horizontal="right"/>
    </xf>
    <xf numFmtId="165" fontId="32" fillId="2" borderId="32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8" xfId="78" applyNumberFormat="1" applyFont="1" applyFill="1" applyBorder="1" applyAlignment="1">
      <alignment horizontal="left"/>
    </xf>
    <xf numFmtId="0" fontId="35" fillId="2" borderId="58" xfId="0" applyFont="1" applyFill="1" applyBorder="1" applyAlignment="1"/>
    <xf numFmtId="3" fontId="31" fillId="2" borderId="60" xfId="78" applyNumberFormat="1" applyFont="1" applyFill="1" applyBorder="1" applyAlignment="1"/>
    <xf numFmtId="0" fontId="42" fillId="2" borderId="68" xfId="0" applyFont="1" applyFill="1" applyBorder="1" applyAlignment="1">
      <alignment horizontal="left"/>
    </xf>
    <xf numFmtId="0" fontId="35" fillId="2" borderId="54" xfId="0" applyFont="1" applyFill="1" applyBorder="1" applyAlignment="1">
      <alignment horizontal="left"/>
    </xf>
    <xf numFmtId="0" fontId="35" fillId="2" borderId="58" xfId="0" applyFont="1" applyFill="1" applyBorder="1" applyAlignment="1">
      <alignment horizontal="left"/>
    </xf>
    <xf numFmtId="0" fontId="42" fillId="2" borderId="60" xfId="0" applyFont="1" applyFill="1" applyBorder="1" applyAlignment="1">
      <alignment horizontal="left"/>
    </xf>
    <xf numFmtId="3" fontId="42" fillId="2" borderId="60" xfId="0" applyNumberFormat="1" applyFont="1" applyFill="1" applyBorder="1" applyAlignment="1">
      <alignment horizontal="left"/>
    </xf>
    <xf numFmtId="3" fontId="35" fillId="2" borderId="55" xfId="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1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74" fontId="35" fillId="0" borderId="94" xfId="0" applyNumberFormat="1" applyFont="1" applyBorder="1" applyAlignment="1"/>
    <xf numFmtId="0" fontId="2" fillId="0" borderId="2" xfId="26" applyFont="1" applyFill="1" applyBorder="1" applyAlignment="1"/>
    <xf numFmtId="0" fontId="0" fillId="0" borderId="2" xfId="0" applyBorder="1" applyAlignment="1"/>
    <xf numFmtId="167" fontId="42" fillId="2" borderId="8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74" fontId="35" fillId="0" borderId="101" xfId="0" applyNumberFormat="1" applyFont="1" applyBorder="1" applyAlignment="1"/>
    <xf numFmtId="174" fontId="42" fillId="4" borderId="91" xfId="0" applyNumberFormat="1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6" xfId="0" applyFont="1" applyFill="1" applyBorder="1" applyAlignment="1">
      <alignment vertical="center"/>
    </xf>
    <xf numFmtId="3" fontId="34" fillId="2" borderId="68" xfId="26" applyNumberFormat="1" applyFont="1" applyFill="1" applyBorder="1" applyAlignment="1">
      <alignment horizontal="center"/>
    </xf>
    <xf numFmtId="3" fontId="34" fillId="2" borderId="54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55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8" xfId="0" quotePrefix="1" applyFont="1" applyFill="1" applyBorder="1" applyAlignment="1">
      <alignment horizontal="center"/>
    </xf>
    <xf numFmtId="0" fontId="34" fillId="2" borderId="55" xfId="0" applyFont="1" applyFill="1" applyBorder="1" applyAlignment="1">
      <alignment horizontal="center"/>
    </xf>
    <xf numFmtId="9" fontId="46" fillId="2" borderId="55" xfId="0" applyNumberFormat="1" applyFont="1" applyFill="1" applyBorder="1" applyAlignment="1">
      <alignment horizontal="center" vertical="top"/>
    </xf>
    <xf numFmtId="0" fontId="34" fillId="2" borderId="68" xfId="0" quotePrefix="1" applyNumberFormat="1" applyFont="1" applyFill="1" applyBorder="1" applyAlignment="1">
      <alignment horizontal="center"/>
    </xf>
    <xf numFmtId="0" fontId="34" fillId="2" borderId="55" xfId="0" applyNumberFormat="1" applyFont="1" applyFill="1" applyBorder="1" applyAlignment="1">
      <alignment horizontal="center"/>
    </xf>
    <xf numFmtId="0" fontId="46" fillId="2" borderId="55" xfId="0" applyNumberFormat="1" applyFont="1" applyFill="1" applyBorder="1" applyAlignment="1">
      <alignment horizontal="center" vertical="top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8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3" xfId="26" applyNumberFormat="1" applyFont="1" applyFill="1" applyBorder="1" applyAlignment="1">
      <alignment horizontal="center" vertical="center"/>
    </xf>
    <xf numFmtId="3" fontId="34" fillId="2" borderId="67" xfId="26" applyNumberFormat="1" applyFont="1" applyFill="1" applyBorder="1" applyAlignment="1">
      <alignment horizontal="center" vertical="center"/>
    </xf>
    <xf numFmtId="3" fontId="34" fillId="0" borderId="54" xfId="26" applyNumberFormat="1" applyFont="1" applyFill="1" applyBorder="1" applyAlignment="1">
      <alignment horizontal="right" vertical="top"/>
    </xf>
    <xf numFmtId="3" fontId="34" fillId="4" borderId="68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/>
    </xf>
    <xf numFmtId="3" fontId="34" fillId="4" borderId="54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3" borderId="33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/>
    </xf>
    <xf numFmtId="3" fontId="34" fillId="3" borderId="54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0" fontId="35" fillId="0" borderId="54" xfId="0" applyFont="1" applyFill="1" applyBorder="1" applyAlignment="1">
      <alignment horizontal="right" vertical="top"/>
    </xf>
    <xf numFmtId="3" fontId="3" fillId="2" borderId="68" xfId="27" applyNumberFormat="1" applyFont="1" applyFill="1" applyBorder="1" applyAlignment="1">
      <alignment horizontal="center"/>
    </xf>
    <xf numFmtId="0" fontId="35" fillId="2" borderId="54" xfId="14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4" xfId="26" applyFont="1" applyFill="1" applyBorder="1" applyAlignment="1">
      <alignment horizontal="center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5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4" xfId="26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169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7" xfId="76" applyNumberFormat="1" applyFont="1" applyFill="1" applyBorder="1" applyAlignment="1">
      <alignment horizontal="center" vertical="center"/>
    </xf>
    <xf numFmtId="3" fontId="34" fillId="2" borderId="59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7" xfId="0" applyNumberFormat="1" applyFont="1" applyFill="1" applyBorder="1" applyAlignment="1">
      <alignment horizontal="right" vertical="top"/>
    </xf>
    <xf numFmtId="3" fontId="36" fillId="10" borderId="118" xfId="0" applyNumberFormat="1" applyFont="1" applyFill="1" applyBorder="1" applyAlignment="1">
      <alignment horizontal="right" vertical="top"/>
    </xf>
    <xf numFmtId="176" fontId="36" fillId="10" borderId="119" xfId="0" applyNumberFormat="1" applyFont="1" applyFill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176" fontId="36" fillId="10" borderId="120" xfId="0" applyNumberFormat="1" applyFont="1" applyFill="1" applyBorder="1" applyAlignment="1">
      <alignment horizontal="right" vertical="top"/>
    </xf>
    <xf numFmtId="3" fontId="38" fillId="10" borderId="122" xfId="0" applyNumberFormat="1" applyFont="1" applyFill="1" applyBorder="1" applyAlignment="1">
      <alignment horizontal="right" vertical="top"/>
    </xf>
    <xf numFmtId="3" fontId="38" fillId="10" borderId="123" xfId="0" applyNumberFormat="1" applyFont="1" applyFill="1" applyBorder="1" applyAlignment="1">
      <alignment horizontal="right" vertical="top"/>
    </xf>
    <xf numFmtId="0" fontId="38" fillId="10" borderId="124" xfId="0" applyFont="1" applyFill="1" applyBorder="1" applyAlignment="1">
      <alignment horizontal="right" vertical="top"/>
    </xf>
    <xf numFmtId="3" fontId="38" fillId="0" borderId="122" xfId="0" applyNumberFormat="1" applyFont="1" applyBorder="1" applyAlignment="1">
      <alignment horizontal="right" vertical="top"/>
    </xf>
    <xf numFmtId="0" fontId="38" fillId="10" borderId="125" xfId="0" applyFont="1" applyFill="1" applyBorder="1" applyAlignment="1">
      <alignment horizontal="right" vertical="top"/>
    </xf>
    <xf numFmtId="0" fontId="36" fillId="10" borderId="119" xfId="0" applyFont="1" applyFill="1" applyBorder="1" applyAlignment="1">
      <alignment horizontal="right" vertical="top"/>
    </xf>
    <xf numFmtId="0" fontId="36" fillId="10" borderId="120" xfId="0" applyFont="1" applyFill="1" applyBorder="1" applyAlignment="1">
      <alignment horizontal="right" vertical="top"/>
    </xf>
    <xf numFmtId="176" fontId="38" fillId="10" borderId="124" xfId="0" applyNumberFormat="1" applyFont="1" applyFill="1" applyBorder="1" applyAlignment="1">
      <alignment horizontal="right" vertical="top"/>
    </xf>
    <xf numFmtId="176" fontId="38" fillId="10" borderId="125" xfId="0" applyNumberFormat="1" applyFont="1" applyFill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3" fontId="38" fillId="0" borderId="127" xfId="0" applyNumberFormat="1" applyFont="1" applyBorder="1" applyAlignment="1">
      <alignment horizontal="right" vertical="top"/>
    </xf>
    <xf numFmtId="0" fontId="38" fillId="0" borderId="128" xfId="0" applyFont="1" applyBorder="1" applyAlignment="1">
      <alignment horizontal="right" vertical="top"/>
    </xf>
    <xf numFmtId="176" fontId="38" fillId="10" borderId="129" xfId="0" applyNumberFormat="1" applyFont="1" applyFill="1" applyBorder="1" applyAlignment="1">
      <alignment horizontal="right" vertical="top"/>
    </xf>
    <xf numFmtId="0" fontId="40" fillId="11" borderId="116" xfId="0" applyFont="1" applyFill="1" applyBorder="1" applyAlignment="1">
      <alignment vertical="top"/>
    </xf>
    <xf numFmtId="0" fontId="40" fillId="11" borderId="116" xfId="0" applyFont="1" applyFill="1" applyBorder="1" applyAlignment="1">
      <alignment vertical="top" indent="2"/>
    </xf>
    <xf numFmtId="0" fontId="40" fillId="11" borderId="116" xfId="0" applyFont="1" applyFill="1" applyBorder="1" applyAlignment="1">
      <alignment vertical="top" indent="4"/>
    </xf>
    <xf numFmtId="0" fontId="41" fillId="11" borderId="121" xfId="0" applyFont="1" applyFill="1" applyBorder="1" applyAlignment="1">
      <alignment vertical="top" indent="6"/>
    </xf>
    <xf numFmtId="0" fontId="40" fillId="11" borderId="116" xfId="0" applyFont="1" applyFill="1" applyBorder="1" applyAlignment="1">
      <alignment vertical="top" indent="8"/>
    </xf>
    <xf numFmtId="0" fontId="41" fillId="11" borderId="121" xfId="0" applyFont="1" applyFill="1" applyBorder="1" applyAlignment="1">
      <alignment vertical="top" indent="2"/>
    </xf>
    <xf numFmtId="0" fontId="40" fillId="11" borderId="116" xfId="0" applyFont="1" applyFill="1" applyBorder="1" applyAlignment="1">
      <alignment vertical="top" indent="6"/>
    </xf>
    <xf numFmtId="0" fontId="41" fillId="11" borderId="121" xfId="0" applyFont="1" applyFill="1" applyBorder="1" applyAlignment="1">
      <alignment vertical="top" indent="4"/>
    </xf>
    <xf numFmtId="0" fontId="41" fillId="11" borderId="121" xfId="0" applyFont="1" applyFill="1" applyBorder="1" applyAlignment="1">
      <alignment vertical="top"/>
    </xf>
    <xf numFmtId="0" fontId="35" fillId="11" borderId="116" xfId="0" applyFont="1" applyFill="1" applyBorder="1"/>
    <xf numFmtId="0" fontId="41" fillId="11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4" fillId="2" borderId="130" xfId="53" applyNumberFormat="1" applyFont="1" applyFill="1" applyBorder="1" applyAlignment="1">
      <alignment horizontal="left"/>
    </xf>
    <xf numFmtId="165" fontId="34" fillId="2" borderId="131" xfId="53" applyNumberFormat="1" applyFont="1" applyFill="1" applyBorder="1" applyAlignment="1">
      <alignment horizontal="left"/>
    </xf>
    <xf numFmtId="165" fontId="34" fillId="2" borderId="64" xfId="53" applyNumberFormat="1" applyFont="1" applyFill="1" applyBorder="1" applyAlignment="1">
      <alignment horizontal="left"/>
    </xf>
    <xf numFmtId="3" fontId="34" fillId="2" borderId="64" xfId="53" applyNumberFormat="1" applyFont="1" applyFill="1" applyBorder="1" applyAlignment="1">
      <alignment horizontal="left"/>
    </xf>
    <xf numFmtId="3" fontId="34" fillId="2" borderId="72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100" xfId="0" applyFont="1" applyFill="1" applyBorder="1"/>
    <xf numFmtId="0" fontId="35" fillId="0" borderId="101" xfId="0" applyFont="1" applyFill="1" applyBorder="1"/>
    <xf numFmtId="165" fontId="35" fillId="0" borderId="101" xfId="0" applyNumberFormat="1" applyFont="1" applyFill="1" applyBorder="1"/>
    <xf numFmtId="165" fontId="35" fillId="0" borderId="101" xfId="0" applyNumberFormat="1" applyFont="1" applyFill="1" applyBorder="1" applyAlignment="1">
      <alignment horizontal="right"/>
    </xf>
    <xf numFmtId="3" fontId="35" fillId="0" borderId="101" xfId="0" applyNumberFormat="1" applyFont="1" applyFill="1" applyBorder="1"/>
    <xf numFmtId="3" fontId="35" fillId="0" borderId="102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5" fontId="35" fillId="0" borderId="94" xfId="0" applyNumberFormat="1" applyFont="1" applyFill="1" applyBorder="1"/>
    <xf numFmtId="165" fontId="35" fillId="0" borderId="94" xfId="0" applyNumberFormat="1" applyFont="1" applyFill="1" applyBorder="1" applyAlignment="1">
      <alignment horizontal="right"/>
    </xf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30" xfId="0" applyFont="1" applyFill="1" applyBorder="1"/>
    <xf numFmtId="3" fontId="42" fillId="2" borderId="132" xfId="0" applyNumberFormat="1" applyFont="1" applyFill="1" applyBorder="1"/>
    <xf numFmtId="9" fontId="42" fillId="2" borderId="85" xfId="0" applyNumberFormat="1" applyFont="1" applyFill="1" applyBorder="1"/>
    <xf numFmtId="3" fontId="42" fillId="2" borderId="72" xfId="0" applyNumberFormat="1" applyFont="1" applyFill="1" applyBorder="1"/>
    <xf numFmtId="9" fontId="35" fillId="0" borderId="91" xfId="0" applyNumberFormat="1" applyFont="1" applyFill="1" applyBorder="1"/>
    <xf numFmtId="9" fontId="35" fillId="0" borderId="101" xfId="0" applyNumberFormat="1" applyFont="1" applyFill="1" applyBorder="1"/>
    <xf numFmtId="9" fontId="35" fillId="0" borderId="94" xfId="0" applyNumberFormat="1" applyFont="1" applyFill="1" applyBorder="1"/>
    <xf numFmtId="3" fontId="35" fillId="0" borderId="107" xfId="0" applyNumberFormat="1" applyFont="1" applyFill="1" applyBorder="1"/>
    <xf numFmtId="9" fontId="35" fillId="0" borderId="107" xfId="0" applyNumberFormat="1" applyFont="1" applyFill="1" applyBorder="1"/>
    <xf numFmtId="3" fontId="35" fillId="0" borderId="108" xfId="0" applyNumberFormat="1" applyFont="1" applyFill="1" applyBorder="1"/>
    <xf numFmtId="0" fontId="42" fillId="11" borderId="22" xfId="0" applyFont="1" applyFill="1" applyBorder="1"/>
    <xf numFmtId="3" fontId="42" fillId="11" borderId="30" xfId="0" applyNumberFormat="1" applyFont="1" applyFill="1" applyBorder="1"/>
    <xf numFmtId="9" fontId="42" fillId="11" borderId="30" xfId="0" applyNumberFormat="1" applyFont="1" applyFill="1" applyBorder="1"/>
    <xf numFmtId="3" fontId="42" fillId="11" borderId="23" xfId="0" applyNumberFormat="1" applyFont="1" applyFill="1" applyBorder="1"/>
    <xf numFmtId="0" fontId="42" fillId="0" borderId="90" xfId="0" applyFont="1" applyFill="1" applyBorder="1"/>
    <xf numFmtId="0" fontId="42" fillId="0" borderId="133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100" xfId="0" applyFont="1" applyFill="1" applyBorder="1"/>
    <xf numFmtId="0" fontId="42" fillId="2" borderId="131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42" fillId="11" borderId="135" xfId="0" applyFont="1" applyFill="1" applyBorder="1"/>
    <xf numFmtId="0" fontId="42" fillId="11" borderId="136" xfId="0" applyFont="1" applyFill="1" applyBorder="1"/>
    <xf numFmtId="0" fontId="42" fillId="11" borderId="137" xfId="0" applyFont="1" applyFill="1" applyBorder="1"/>
    <xf numFmtId="3" fontId="3" fillId="2" borderId="107" xfId="80" applyNumberFormat="1" applyFont="1" applyFill="1" applyBorder="1"/>
    <xf numFmtId="0" fontId="3" fillId="2" borderId="107" xfId="80" applyFont="1" applyFill="1" applyBorder="1"/>
    <xf numFmtId="3" fontId="35" fillId="0" borderId="90" xfId="0" applyNumberFormat="1" applyFont="1" applyFill="1" applyBorder="1"/>
    <xf numFmtId="0" fontId="35" fillId="0" borderId="11" xfId="0" applyFont="1" applyFill="1" applyBorder="1"/>
    <xf numFmtId="3" fontId="35" fillId="0" borderId="93" xfId="0" applyNumberFormat="1" applyFont="1" applyFill="1" applyBorder="1"/>
    <xf numFmtId="0" fontId="35" fillId="0" borderId="26" xfId="0" applyFont="1" applyFill="1" applyBorder="1"/>
    <xf numFmtId="3" fontId="35" fillId="0" borderId="26" xfId="0" applyNumberFormat="1" applyFont="1" applyFill="1" applyBorder="1"/>
    <xf numFmtId="3" fontId="35" fillId="0" borderId="115" xfId="0" applyNumberFormat="1" applyFont="1" applyFill="1" applyBorder="1"/>
    <xf numFmtId="3" fontId="35" fillId="0" borderId="17" xfId="0" applyNumberFormat="1" applyFont="1" applyFill="1" applyBorder="1"/>
    <xf numFmtId="3" fontId="35" fillId="0" borderId="63" xfId="0" applyNumberFormat="1" applyFont="1" applyFill="1" applyBorder="1"/>
    <xf numFmtId="9" fontId="3" fillId="2" borderId="107" xfId="80" applyNumberFormat="1" applyFont="1" applyFill="1" applyBorder="1"/>
    <xf numFmtId="9" fontId="3" fillId="2" borderId="16" xfId="80" applyNumberFormat="1" applyFont="1" applyFill="1" applyBorder="1"/>
    <xf numFmtId="0" fontId="35" fillId="0" borderId="10" xfId="0" applyFont="1" applyFill="1" applyBorder="1"/>
    <xf numFmtId="9" fontId="35" fillId="0" borderId="92" xfId="0" applyNumberFormat="1" applyFont="1" applyFill="1" applyBorder="1"/>
    <xf numFmtId="9" fontId="35" fillId="0" borderId="11" xfId="0" applyNumberFormat="1" applyFont="1" applyFill="1" applyBorder="1"/>
    <xf numFmtId="9" fontId="35" fillId="0" borderId="26" xfId="0" applyNumberFormat="1" applyFont="1" applyFill="1" applyBorder="1"/>
    <xf numFmtId="9" fontId="35" fillId="0" borderId="25" xfId="0" applyNumberFormat="1" applyFont="1" applyFill="1" applyBorder="1"/>
    <xf numFmtId="0" fontId="35" fillId="0" borderId="135" xfId="0" applyFont="1" applyFill="1" applyBorder="1"/>
    <xf numFmtId="0" fontId="35" fillId="0" borderId="9" xfId="0" applyFont="1" applyFill="1" applyBorder="1"/>
    <xf numFmtId="0" fontId="35" fillId="0" borderId="52" xfId="0" applyFont="1" applyFill="1" applyBorder="1"/>
    <xf numFmtId="3" fontId="35" fillId="0" borderId="113" xfId="0" applyNumberFormat="1" applyFont="1" applyFill="1" applyBorder="1"/>
    <xf numFmtId="3" fontId="35" fillId="0" borderId="13" xfId="0" applyNumberFormat="1" applyFont="1" applyFill="1" applyBorder="1"/>
    <xf numFmtId="3" fontId="35" fillId="0" borderId="35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5" fontId="35" fillId="0" borderId="32" xfId="0" applyNumberFormat="1" applyFont="1" applyFill="1" applyBorder="1"/>
    <xf numFmtId="166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1" xfId="0" applyFont="1" applyFill="1" applyBorder="1" applyAlignment="1">
      <alignment horizontal="right"/>
    </xf>
    <xf numFmtId="0" fontId="35" fillId="0" borderId="11" xfId="0" applyFont="1" applyFill="1" applyBorder="1" applyAlignment="1">
      <alignment horizontal="left"/>
    </xf>
    <xf numFmtId="165" fontId="35" fillId="0" borderId="11" xfId="0" applyNumberFormat="1" applyFont="1" applyFill="1" applyBorder="1"/>
    <xf numFmtId="166" fontId="35" fillId="0" borderId="11" xfId="0" applyNumberFormat="1" applyFont="1" applyFill="1" applyBorder="1"/>
    <xf numFmtId="0" fontId="35" fillId="0" borderId="26" xfId="0" applyFont="1" applyFill="1" applyBorder="1" applyAlignment="1">
      <alignment horizontal="right"/>
    </xf>
    <xf numFmtId="0" fontId="35" fillId="0" borderId="26" xfId="0" applyFont="1" applyFill="1" applyBorder="1" applyAlignment="1">
      <alignment horizontal="left"/>
    </xf>
    <xf numFmtId="165" fontId="35" fillId="0" borderId="26" xfId="0" applyNumberFormat="1" applyFont="1" applyFill="1" applyBorder="1"/>
    <xf numFmtId="166" fontId="35" fillId="0" borderId="26" xfId="0" applyNumberFormat="1" applyFont="1" applyFill="1" applyBorder="1"/>
    <xf numFmtId="0" fontId="42" fillId="2" borderId="57" xfId="0" applyFont="1" applyFill="1" applyBorder="1"/>
    <xf numFmtId="3" fontId="35" fillId="0" borderId="28" xfId="0" applyNumberFormat="1" applyFont="1" applyFill="1" applyBorder="1"/>
    <xf numFmtId="3" fontId="35" fillId="0" borderId="12" xfId="0" applyNumberFormat="1" applyFont="1" applyFill="1" applyBorder="1"/>
    <xf numFmtId="3" fontId="35" fillId="0" borderId="25" xfId="0" applyNumberFormat="1" applyFont="1" applyFill="1" applyBorder="1"/>
    <xf numFmtId="3" fontId="35" fillId="0" borderId="16" xfId="0" applyNumberFormat="1" applyFont="1" applyFill="1" applyBorder="1"/>
    <xf numFmtId="0" fontId="42" fillId="0" borderId="27" xfId="0" applyFont="1" applyFill="1" applyBorder="1"/>
    <xf numFmtId="0" fontId="42" fillId="0" borderId="10" xfId="0" applyFont="1" applyFill="1" applyBorder="1"/>
    <xf numFmtId="0" fontId="42" fillId="0" borderId="14" xfId="0" applyFont="1" applyFill="1" applyBorder="1"/>
    <xf numFmtId="0" fontId="42" fillId="2" borderId="59" xfId="0" applyFont="1" applyFill="1" applyBorder="1"/>
    <xf numFmtId="165" fontId="34" fillId="2" borderId="57" xfId="53" applyNumberFormat="1" applyFont="1" applyFill="1" applyBorder="1" applyAlignment="1">
      <alignment horizontal="left"/>
    </xf>
    <xf numFmtId="165" fontId="34" fillId="2" borderId="59" xfId="53" applyNumberFormat="1" applyFont="1" applyFill="1" applyBorder="1" applyAlignment="1">
      <alignment horizontal="left"/>
    </xf>
    <xf numFmtId="165" fontId="35" fillId="0" borderId="32" xfId="0" applyNumberFormat="1" applyFont="1" applyFill="1" applyBorder="1" applyAlignment="1">
      <alignment horizontal="right"/>
    </xf>
    <xf numFmtId="165" fontId="35" fillId="0" borderId="11" xfId="0" applyNumberFormat="1" applyFont="1" applyFill="1" applyBorder="1" applyAlignment="1">
      <alignment horizontal="right"/>
    </xf>
    <xf numFmtId="165" fontId="35" fillId="0" borderId="26" xfId="0" applyNumberFormat="1" applyFont="1" applyFill="1" applyBorder="1" applyAlignment="1">
      <alignment horizontal="right"/>
    </xf>
    <xf numFmtId="174" fontId="42" fillId="4" borderId="32" xfId="0" applyNumberFormat="1" applyFont="1" applyFill="1" applyBorder="1" applyAlignment="1">
      <alignment horizontal="center"/>
    </xf>
    <xf numFmtId="174" fontId="35" fillId="0" borderId="11" xfId="0" applyNumberFormat="1" applyFont="1" applyBorder="1" applyAlignment="1"/>
    <xf numFmtId="174" fontId="35" fillId="0" borderId="26" xfId="0" applyNumberFormat="1" applyFont="1" applyBorder="1" applyAlignment="1"/>
    <xf numFmtId="0" fontId="35" fillId="2" borderId="7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70" fontId="35" fillId="0" borderId="32" xfId="0" applyNumberFormat="1" applyFont="1" applyFill="1" applyBorder="1"/>
    <xf numFmtId="170" fontId="35" fillId="0" borderId="11" xfId="0" applyNumberFormat="1" applyFont="1" applyFill="1" applyBorder="1"/>
    <xf numFmtId="170" fontId="35" fillId="0" borderId="26" xfId="0" applyNumberFormat="1" applyFont="1" applyFill="1" applyBorder="1"/>
    <xf numFmtId="0" fontId="42" fillId="0" borderId="93" xfId="0" applyFont="1" applyFill="1" applyBorder="1"/>
    <xf numFmtId="0" fontId="64" fillId="0" borderId="0" xfId="0" applyFont="1" applyFill="1"/>
    <xf numFmtId="0" fontId="65" fillId="0" borderId="0" xfId="0" applyFont="1" applyFill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12" fillId="0" borderId="134" xfId="0" applyNumberFormat="1" applyFont="1" applyBorder="1"/>
    <xf numFmtId="167" fontId="12" fillId="0" borderId="134" xfId="0" applyNumberFormat="1" applyFont="1" applyBorder="1"/>
    <xf numFmtId="167" fontId="12" fillId="0" borderId="105" xfId="0" applyNumberFormat="1" applyFont="1" applyBorder="1"/>
    <xf numFmtId="167" fontId="5" fillId="0" borderId="134" xfId="0" applyNumberFormat="1" applyFont="1" applyBorder="1" applyAlignment="1">
      <alignment horizontal="right"/>
    </xf>
    <xf numFmtId="167" fontId="5" fillId="0" borderId="105" xfId="0" applyNumberFormat="1" applyFont="1" applyBorder="1" applyAlignment="1">
      <alignment horizontal="right"/>
    </xf>
    <xf numFmtId="3" fontId="5" fillId="0" borderId="134" xfId="0" applyNumberFormat="1" applyFont="1" applyBorder="1" applyAlignment="1">
      <alignment horizontal="right"/>
    </xf>
    <xf numFmtId="177" fontId="5" fillId="0" borderId="134" xfId="0" applyNumberFormat="1" applyFont="1" applyBorder="1" applyAlignment="1">
      <alignment horizontal="right"/>
    </xf>
    <xf numFmtId="4" fontId="5" fillId="0" borderId="134" xfId="0" applyNumberFormat="1" applyFont="1" applyBorder="1" applyAlignment="1">
      <alignment horizontal="right"/>
    </xf>
    <xf numFmtId="3" fontId="5" fillId="0" borderId="134" xfId="0" applyNumberFormat="1" applyFont="1" applyBorder="1"/>
    <xf numFmtId="3" fontId="11" fillId="0" borderId="20" xfId="0" applyNumberFormat="1" applyFont="1" applyBorder="1" applyAlignment="1">
      <alignment horizontal="center"/>
    </xf>
    <xf numFmtId="3" fontId="12" fillId="0" borderId="134" xfId="0" applyNumberFormat="1" applyFont="1" applyBorder="1" applyAlignment="1">
      <alignment horizontal="right"/>
    </xf>
    <xf numFmtId="167" fontId="12" fillId="0" borderId="134" xfId="0" applyNumberFormat="1" applyFont="1" applyBorder="1" applyAlignment="1">
      <alignment horizontal="right"/>
    </xf>
    <xf numFmtId="167" fontId="11" fillId="0" borderId="105" xfId="0" applyNumberFormat="1" applyFont="1" applyBorder="1" applyAlignment="1">
      <alignment horizontal="right"/>
    </xf>
    <xf numFmtId="167" fontId="12" fillId="0" borderId="19" xfId="0" applyNumberFormat="1" applyFont="1" applyBorder="1"/>
    <xf numFmtId="167" fontId="5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167" fontId="12" fillId="0" borderId="19" xfId="0" applyNumberFormat="1" applyFont="1" applyBorder="1" applyAlignment="1">
      <alignment horizontal="right"/>
    </xf>
    <xf numFmtId="167" fontId="12" fillId="0" borderId="105" xfId="0" applyNumberFormat="1" applyFont="1" applyBorder="1" applyAlignment="1">
      <alignment horizontal="right"/>
    </xf>
    <xf numFmtId="167" fontId="11" fillId="0" borderId="19" xfId="0" applyNumberFormat="1" applyFont="1" applyBorder="1" applyAlignment="1">
      <alignment horizontal="right"/>
    </xf>
    <xf numFmtId="3" fontId="35" fillId="0" borderId="134" xfId="0" applyNumberFormat="1" applyFont="1" applyBorder="1" applyAlignment="1">
      <alignment horizontal="right"/>
    </xf>
    <xf numFmtId="0" fontId="5" fillId="0" borderId="134" xfId="0" applyFont="1" applyBorder="1"/>
    <xf numFmtId="3" fontId="35" fillId="0" borderId="134" xfId="0" applyNumberFormat="1" applyFont="1" applyBorder="1"/>
    <xf numFmtId="9" fontId="35" fillId="0" borderId="134" xfId="0" applyNumberFormat="1" applyFont="1" applyBorder="1"/>
    <xf numFmtId="167" fontId="35" fillId="0" borderId="134" xfId="0" applyNumberFormat="1" applyFont="1" applyBorder="1"/>
    <xf numFmtId="167" fontId="35" fillId="0" borderId="105" xfId="0" applyNumberFormat="1" applyFont="1" applyBorder="1"/>
    <xf numFmtId="167" fontId="35" fillId="0" borderId="19" xfId="0" applyNumberFormat="1" applyFont="1" applyBorder="1"/>
    <xf numFmtId="49" fontId="3" fillId="2" borderId="34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9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 wrapText="1"/>
    </xf>
    <xf numFmtId="169" fontId="3" fillId="2" borderId="34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9" fontId="3" fillId="2" borderId="18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7" fontId="3" fillId="2" borderId="19" xfId="24" applyNumberFormat="1" applyFont="1" applyFill="1" applyBorder="1" applyAlignment="1">
      <alignment horizontal="left" vertical="center" wrapText="1"/>
    </xf>
    <xf numFmtId="3" fontId="12" fillId="0" borderId="54" xfId="0" applyNumberFormat="1" applyFont="1" applyBorder="1"/>
    <xf numFmtId="167" fontId="12" fillId="0" borderId="54" xfId="0" applyNumberFormat="1" applyFont="1" applyBorder="1"/>
    <xf numFmtId="167" fontId="12" fillId="0" borderId="55" xfId="0" applyNumberFormat="1" applyFont="1" applyBorder="1"/>
    <xf numFmtId="3" fontId="35" fillId="0" borderId="54" xfId="0" applyNumberFormat="1" applyFont="1" applyBorder="1" applyAlignment="1">
      <alignment horizontal="right"/>
    </xf>
    <xf numFmtId="167" fontId="5" fillId="0" borderId="54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3" fontId="5" fillId="0" borderId="54" xfId="0" applyNumberFormat="1" applyFont="1" applyBorder="1" applyAlignment="1">
      <alignment horizontal="right"/>
    </xf>
    <xf numFmtId="177" fontId="5" fillId="0" borderId="54" xfId="0" applyNumberFormat="1" applyFont="1" applyBorder="1" applyAlignment="1">
      <alignment horizontal="right"/>
    </xf>
    <xf numFmtId="4" fontId="5" fillId="0" borderId="54" xfId="0" applyNumberFormat="1" applyFont="1" applyBorder="1" applyAlignment="1">
      <alignment horizontal="right"/>
    </xf>
    <xf numFmtId="0" fontId="5" fillId="0" borderId="54" xfId="0" applyFont="1" applyBorder="1"/>
    <xf numFmtId="3" fontId="5" fillId="0" borderId="54" xfId="0" applyNumberFormat="1" applyFont="1" applyBorder="1"/>
    <xf numFmtId="3" fontId="35" fillId="0" borderId="54" xfId="0" applyNumberFormat="1" applyFont="1" applyBorder="1"/>
    <xf numFmtId="9" fontId="35" fillId="0" borderId="54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33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109" xfId="0" applyNumberFormat="1" applyFont="1" applyBorder="1" applyAlignment="1">
      <alignment horizontal="center"/>
    </xf>
    <xf numFmtId="3" fontId="35" fillId="0" borderId="49" xfId="0" applyNumberFormat="1" applyFont="1" applyBorder="1"/>
    <xf numFmtId="167" fontId="35" fillId="0" borderId="49" xfId="0" applyNumberFormat="1" applyFont="1" applyBorder="1"/>
    <xf numFmtId="167" fontId="35" fillId="0" borderId="53" xfId="0" applyNumberFormat="1" applyFont="1" applyBorder="1"/>
    <xf numFmtId="3" fontId="12" fillId="0" borderId="49" xfId="0" applyNumberFormat="1" applyFont="1" applyBorder="1" applyAlignment="1">
      <alignment horizontal="right"/>
    </xf>
    <xf numFmtId="167" fontId="12" fillId="0" borderId="49" xfId="0" applyNumberFormat="1" applyFont="1" applyBorder="1" applyAlignment="1">
      <alignment horizontal="right"/>
    </xf>
    <xf numFmtId="167" fontId="12" fillId="0" borderId="53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  <xf numFmtId="167" fontId="5" fillId="0" borderId="49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177" fontId="5" fillId="0" borderId="49" xfId="0" applyNumberFormat="1" applyFont="1" applyBorder="1" applyAlignment="1">
      <alignment horizontal="right"/>
    </xf>
    <xf numFmtId="4" fontId="5" fillId="0" borderId="49" xfId="0" applyNumberFormat="1" applyFont="1" applyBorder="1" applyAlignment="1">
      <alignment horizontal="right"/>
    </xf>
    <xf numFmtId="0" fontId="5" fillId="0" borderId="49" xfId="0" applyFont="1" applyBorder="1"/>
    <xf numFmtId="3" fontId="5" fillId="0" borderId="49" xfId="0" applyNumberFormat="1" applyFont="1" applyBorder="1"/>
    <xf numFmtId="9" fontId="35" fillId="0" borderId="49" xfId="0" applyNumberFormat="1" applyFont="1" applyBorder="1"/>
    <xf numFmtId="3" fontId="11" fillId="0" borderId="109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4" xfId="76" applyNumberFormat="1" applyFont="1" applyFill="1" applyBorder="1" applyAlignment="1">
      <alignment horizontal="center" vertical="center"/>
    </xf>
    <xf numFmtId="3" fontId="34" fillId="2" borderId="64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6" xfId="76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42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6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170" fontId="32" fillId="0" borderId="22" xfId="76" applyNumberFormat="1" applyFont="1" applyFill="1" applyBorder="1"/>
    <xf numFmtId="170" fontId="32" fillId="0" borderId="30" xfId="76" applyNumberFormat="1" applyFont="1" applyFill="1" applyBorder="1"/>
    <xf numFmtId="0" fontId="34" fillId="2" borderId="16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1.1886139739145578</c:v>
                </c:pt>
                <c:pt idx="1">
                  <c:v>1.3099923070770867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093952"/>
        <c:axId val="97860441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1.3396742323097461</c:v>
                </c:pt>
                <c:pt idx="1">
                  <c:v>1.3396742323097461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605952"/>
        <c:axId val="984428544"/>
      </c:scatterChart>
      <c:catAx>
        <c:axId val="97809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860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8604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8093952"/>
        <c:crosses val="autoZero"/>
        <c:crossBetween val="between"/>
      </c:valAx>
      <c:valAx>
        <c:axId val="9786059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84428544"/>
        <c:crosses val="max"/>
        <c:crossBetween val="midCat"/>
      </c:valAx>
      <c:valAx>
        <c:axId val="9844285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860595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0.87787288535418206</c:v>
                </c:pt>
                <c:pt idx="1">
                  <c:v>0.95901199923226088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441152"/>
        <c:axId val="121144384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011648"/>
        <c:axId val="1212013184"/>
      </c:scatterChart>
      <c:catAx>
        <c:axId val="121144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144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438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11441152"/>
        <c:crosses val="autoZero"/>
        <c:crossBetween val="between"/>
      </c:valAx>
      <c:valAx>
        <c:axId val="12120116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12013184"/>
        <c:crosses val="max"/>
        <c:crossBetween val="midCat"/>
      </c:valAx>
      <c:valAx>
        <c:axId val="12120131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1201164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60" bestFit="1" customWidth="1"/>
    <col min="2" max="2" width="98.6640625" style="260" customWidth="1"/>
    <col min="3" max="3" width="16.109375" style="51" hidden="1" customWidth="1"/>
    <col min="4" max="16384" width="8.88671875" style="260"/>
  </cols>
  <sheetData>
    <row r="1" spans="1:3" ht="18.600000000000001" customHeight="1" thickBot="1" x14ac:dyDescent="0.4">
      <c r="A1" s="462" t="s">
        <v>136</v>
      </c>
      <c r="B1" s="462"/>
    </row>
    <row r="2" spans="1:3" ht="14.4" customHeight="1" thickBot="1" x14ac:dyDescent="0.35">
      <c r="A2" s="389" t="s">
        <v>298</v>
      </c>
      <c r="B2" s="50"/>
    </row>
    <row r="3" spans="1:3" ht="14.4" customHeight="1" thickBot="1" x14ac:dyDescent="0.35">
      <c r="A3" s="458" t="s">
        <v>186</v>
      </c>
      <c r="B3" s="459"/>
    </row>
    <row r="4" spans="1:3" ht="14.4" customHeight="1" x14ac:dyDescent="0.3">
      <c r="A4" s="277" t="str">
        <f t="shared" ref="A4:A8" si="0">HYPERLINK("#'"&amp;C4&amp;"'!A1",C4)</f>
        <v>Motivace</v>
      </c>
      <c r="B4" s="182" t="s">
        <v>155</v>
      </c>
      <c r="C4" s="51" t="s">
        <v>156</v>
      </c>
    </row>
    <row r="5" spans="1:3" ht="14.4" customHeight="1" x14ac:dyDescent="0.3">
      <c r="A5" s="278" t="str">
        <f t="shared" si="0"/>
        <v>HI</v>
      </c>
      <c r="B5" s="183" t="s">
        <v>179</v>
      </c>
      <c r="C5" s="51" t="s">
        <v>140</v>
      </c>
    </row>
    <row r="6" spans="1:3" ht="14.4" customHeight="1" x14ac:dyDescent="0.3">
      <c r="A6" s="279" t="str">
        <f t="shared" si="0"/>
        <v>HI Graf</v>
      </c>
      <c r="B6" s="184" t="s">
        <v>132</v>
      </c>
      <c r="C6" s="51" t="s">
        <v>141</v>
      </c>
    </row>
    <row r="7" spans="1:3" ht="14.4" customHeight="1" x14ac:dyDescent="0.3">
      <c r="A7" s="279" t="str">
        <f t="shared" si="0"/>
        <v>Man Tab</v>
      </c>
      <c r="B7" s="184" t="s">
        <v>300</v>
      </c>
      <c r="C7" s="51" t="s">
        <v>142</v>
      </c>
    </row>
    <row r="8" spans="1:3" ht="14.4" customHeight="1" thickBot="1" x14ac:dyDescent="0.35">
      <c r="A8" s="280" t="str">
        <f t="shared" si="0"/>
        <v>HV</v>
      </c>
      <c r="B8" s="185" t="s">
        <v>64</v>
      </c>
      <c r="C8" s="51" t="s">
        <v>69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0" t="s">
        <v>137</v>
      </c>
      <c r="B10" s="459"/>
    </row>
    <row r="11" spans="1:3" ht="14.4" customHeight="1" x14ac:dyDescent="0.3">
      <c r="A11" s="281" t="str">
        <f t="shared" ref="A11:A22" si="1">HYPERLINK("#'"&amp;C11&amp;"'!A1",C11)</f>
        <v>Léky Žádanky</v>
      </c>
      <c r="B11" s="183" t="s">
        <v>180</v>
      </c>
      <c r="C11" s="51" t="s">
        <v>143</v>
      </c>
    </row>
    <row r="12" spans="1:3" ht="14.4" customHeight="1" x14ac:dyDescent="0.3">
      <c r="A12" s="279" t="str">
        <f t="shared" si="1"/>
        <v>LŽ Detail</v>
      </c>
      <c r="B12" s="184" t="s">
        <v>212</v>
      </c>
      <c r="C12" s="51" t="s">
        <v>144</v>
      </c>
    </row>
    <row r="13" spans="1:3" ht="28.8" customHeight="1" x14ac:dyDescent="0.3">
      <c r="A13" s="279" t="str">
        <f t="shared" si="1"/>
        <v>LŽ PL</v>
      </c>
      <c r="B13" s="659" t="s">
        <v>214</v>
      </c>
      <c r="C13" s="51" t="s">
        <v>191</v>
      </c>
    </row>
    <row r="14" spans="1:3" ht="14.4" customHeight="1" x14ac:dyDescent="0.3">
      <c r="A14" s="279" t="str">
        <f t="shared" si="1"/>
        <v>LŽ PL Detail</v>
      </c>
      <c r="B14" s="184" t="s">
        <v>1254</v>
      </c>
      <c r="C14" s="51" t="s">
        <v>193</v>
      </c>
    </row>
    <row r="15" spans="1:3" ht="14.4" customHeight="1" x14ac:dyDescent="0.3">
      <c r="A15" s="279" t="str">
        <f t="shared" si="1"/>
        <v>Léky Recepty</v>
      </c>
      <c r="B15" s="184" t="s">
        <v>181</v>
      </c>
      <c r="C15" s="51" t="s">
        <v>145</v>
      </c>
    </row>
    <row r="16" spans="1:3" ht="14.4" customHeight="1" x14ac:dyDescent="0.3">
      <c r="A16" s="279" t="str">
        <f t="shared" si="1"/>
        <v>LRp Lékaři</v>
      </c>
      <c r="B16" s="184" t="s">
        <v>196</v>
      </c>
      <c r="C16" s="51" t="s">
        <v>197</v>
      </c>
    </row>
    <row r="17" spans="1:3" ht="14.4" customHeight="1" x14ac:dyDescent="0.3">
      <c r="A17" s="279" t="str">
        <f t="shared" si="1"/>
        <v>LRp Detail</v>
      </c>
      <c r="B17" s="184" t="s">
        <v>2312</v>
      </c>
      <c r="C17" s="51" t="s">
        <v>146</v>
      </c>
    </row>
    <row r="18" spans="1:3" ht="28.8" customHeight="1" x14ac:dyDescent="0.3">
      <c r="A18" s="279" t="str">
        <f t="shared" si="1"/>
        <v>LRp PL</v>
      </c>
      <c r="B18" s="659" t="s">
        <v>2313</v>
      </c>
      <c r="C18" s="51" t="s">
        <v>192</v>
      </c>
    </row>
    <row r="19" spans="1:3" ht="14.4" customHeight="1" x14ac:dyDescent="0.3">
      <c r="A19" s="279" t="str">
        <f>HYPERLINK("#'"&amp;C19&amp;"'!A1",C19)</f>
        <v>LRp PL Detail</v>
      </c>
      <c r="B19" s="184" t="s">
        <v>2364</v>
      </c>
      <c r="C19" s="51" t="s">
        <v>194</v>
      </c>
    </row>
    <row r="20" spans="1:3" ht="14.4" customHeight="1" x14ac:dyDescent="0.3">
      <c r="A20" s="281" t="str">
        <f t="shared" si="1"/>
        <v>Materiál Žádanky</v>
      </c>
      <c r="B20" s="184" t="s">
        <v>182</v>
      </c>
      <c r="C20" s="51" t="s">
        <v>147</v>
      </c>
    </row>
    <row r="21" spans="1:3" ht="14.4" customHeight="1" x14ac:dyDescent="0.3">
      <c r="A21" s="279" t="str">
        <f t="shared" si="1"/>
        <v>MŽ Detail</v>
      </c>
      <c r="B21" s="184" t="s">
        <v>2645</v>
      </c>
      <c r="C21" s="51" t="s">
        <v>148</v>
      </c>
    </row>
    <row r="22" spans="1:3" ht="14.4" customHeight="1" thickBot="1" x14ac:dyDescent="0.35">
      <c r="A22" s="281" t="str">
        <f t="shared" si="1"/>
        <v>Osobní náklady</v>
      </c>
      <c r="B22" s="184" t="s">
        <v>134</v>
      </c>
      <c r="C22" s="51" t="s">
        <v>149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61" t="s">
        <v>138</v>
      </c>
      <c r="B24" s="459"/>
    </row>
    <row r="25" spans="1:3" ht="14.4" customHeight="1" x14ac:dyDescent="0.3">
      <c r="A25" s="282" t="str">
        <f t="shared" ref="A25:A34" si="2">HYPERLINK("#'"&amp;C25&amp;"'!A1",C25)</f>
        <v>ZV Vykáz.-A</v>
      </c>
      <c r="B25" s="183" t="s">
        <v>2654</v>
      </c>
      <c r="C25" s="51" t="s">
        <v>157</v>
      </c>
    </row>
    <row r="26" spans="1:3" ht="14.4" customHeight="1" x14ac:dyDescent="0.3">
      <c r="A26" s="279" t="str">
        <f t="shared" si="2"/>
        <v>ZV Vykáz.-A Detail</v>
      </c>
      <c r="B26" s="184" t="s">
        <v>2818</v>
      </c>
      <c r="C26" s="51" t="s">
        <v>158</v>
      </c>
    </row>
    <row r="27" spans="1:3" ht="14.4" customHeight="1" x14ac:dyDescent="0.3">
      <c r="A27" s="279" t="str">
        <f t="shared" si="2"/>
        <v>ZV Vykáz.-H</v>
      </c>
      <c r="B27" s="184" t="s">
        <v>161</v>
      </c>
      <c r="C27" s="51" t="s">
        <v>159</v>
      </c>
    </row>
    <row r="28" spans="1:3" ht="14.4" customHeight="1" x14ac:dyDescent="0.3">
      <c r="A28" s="279" t="str">
        <f t="shared" si="2"/>
        <v>ZV Vykáz.-H Detail</v>
      </c>
      <c r="B28" s="184" t="s">
        <v>3141</v>
      </c>
      <c r="C28" s="51" t="s">
        <v>160</v>
      </c>
    </row>
    <row r="29" spans="1:3" ht="14.4" customHeight="1" x14ac:dyDescent="0.3">
      <c r="A29" s="282" t="str">
        <f t="shared" si="2"/>
        <v>CaseMix</v>
      </c>
      <c r="B29" s="184" t="s">
        <v>139</v>
      </c>
      <c r="C29" s="51" t="s">
        <v>150</v>
      </c>
    </row>
    <row r="30" spans="1:3" ht="14.4" customHeight="1" x14ac:dyDescent="0.3">
      <c r="A30" s="279" t="str">
        <f t="shared" si="2"/>
        <v>ALOS</v>
      </c>
      <c r="B30" s="184" t="s">
        <v>118</v>
      </c>
      <c r="C30" s="51" t="s">
        <v>89</v>
      </c>
    </row>
    <row r="31" spans="1:3" ht="14.4" customHeight="1" x14ac:dyDescent="0.3">
      <c r="A31" s="279" t="str">
        <f t="shared" si="2"/>
        <v>Total</v>
      </c>
      <c r="B31" s="184" t="s">
        <v>3267</v>
      </c>
      <c r="C31" s="51" t="s">
        <v>151</v>
      </c>
    </row>
    <row r="32" spans="1:3" ht="14.4" customHeight="1" x14ac:dyDescent="0.3">
      <c r="A32" s="279" t="str">
        <f t="shared" si="2"/>
        <v>ZV Vyžád.</v>
      </c>
      <c r="B32" s="184" t="s">
        <v>162</v>
      </c>
      <c r="C32" s="51" t="s">
        <v>154</v>
      </c>
    </row>
    <row r="33" spans="1:3" ht="14.4" customHeight="1" x14ac:dyDescent="0.3">
      <c r="A33" s="279" t="str">
        <f t="shared" si="2"/>
        <v>ZV Vyžád. Detail</v>
      </c>
      <c r="B33" s="184" t="s">
        <v>3683</v>
      </c>
      <c r="C33" s="51" t="s">
        <v>153</v>
      </c>
    </row>
    <row r="34" spans="1:3" ht="14.4" customHeight="1" thickBot="1" x14ac:dyDescent="0.35">
      <c r="A34" s="280" t="str">
        <f t="shared" si="2"/>
        <v>OD TISS</v>
      </c>
      <c r="B34" s="185" t="s">
        <v>185</v>
      </c>
      <c r="C34" s="51" t="s">
        <v>152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60" bestFit="1" customWidth="1"/>
    <col min="2" max="2" width="8.88671875" style="260" bestFit="1" customWidth="1"/>
    <col min="3" max="3" width="7" style="260" bestFit="1" customWidth="1"/>
    <col min="4" max="4" width="53.44140625" style="260" bestFit="1" customWidth="1"/>
    <col min="5" max="5" width="28.44140625" style="260" bestFit="1" customWidth="1"/>
    <col min="6" max="6" width="6.6640625" style="343" customWidth="1"/>
    <col min="7" max="7" width="10" style="343" customWidth="1"/>
    <col min="8" max="8" width="6.77734375" style="346" bestFit="1" customWidth="1"/>
    <col min="9" max="9" width="6.6640625" style="343" customWidth="1"/>
    <col min="10" max="10" width="10" style="343" customWidth="1"/>
    <col min="11" max="11" width="6.77734375" style="346" bestFit="1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1254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2</v>
      </c>
      <c r="G3" s="47">
        <f>SUBTOTAL(9,G6:G1048576)</f>
        <v>99.780000000000044</v>
      </c>
      <c r="H3" s="48">
        <f>IF(M3=0,0,G3/M3)</f>
        <v>1.1108379234742183E-3</v>
      </c>
      <c r="I3" s="47">
        <f>SUBTOTAL(9,I6:I1048576)</f>
        <v>271.8</v>
      </c>
      <c r="J3" s="47">
        <f>SUBTOTAL(9,J6:J1048576)</f>
        <v>89724.304946552395</v>
      </c>
      <c r="K3" s="48">
        <f>IF(M3=0,0,J3/M3)</f>
        <v>0.99888916207652578</v>
      </c>
      <c r="L3" s="47">
        <f>SUBTOTAL(9,L6:L1048576)</f>
        <v>273.8</v>
      </c>
      <c r="M3" s="49">
        <f>SUBTOTAL(9,M6:M1048576)</f>
        <v>89824.084946552393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643" t="s">
        <v>166</v>
      </c>
      <c r="B5" s="661" t="s">
        <v>167</v>
      </c>
      <c r="C5" s="661" t="s">
        <v>93</v>
      </c>
      <c r="D5" s="661" t="s">
        <v>168</v>
      </c>
      <c r="E5" s="661" t="s">
        <v>169</v>
      </c>
      <c r="F5" s="662" t="s">
        <v>31</v>
      </c>
      <c r="G5" s="662" t="s">
        <v>17</v>
      </c>
      <c r="H5" s="645" t="s">
        <v>170</v>
      </c>
      <c r="I5" s="644" t="s">
        <v>31</v>
      </c>
      <c r="J5" s="662" t="s">
        <v>17</v>
      </c>
      <c r="K5" s="645" t="s">
        <v>170</v>
      </c>
      <c r="L5" s="644" t="s">
        <v>31</v>
      </c>
      <c r="M5" s="663" t="s">
        <v>17</v>
      </c>
    </row>
    <row r="6" spans="1:13" ht="14.4" customHeight="1" x14ac:dyDescent="0.3">
      <c r="A6" s="625" t="s">
        <v>521</v>
      </c>
      <c r="B6" s="626" t="s">
        <v>1202</v>
      </c>
      <c r="C6" s="626" t="s">
        <v>907</v>
      </c>
      <c r="D6" s="626" t="s">
        <v>908</v>
      </c>
      <c r="E6" s="626" t="s">
        <v>909</v>
      </c>
      <c r="F6" s="629"/>
      <c r="G6" s="629"/>
      <c r="H6" s="647">
        <v>0</v>
      </c>
      <c r="I6" s="629">
        <v>42</v>
      </c>
      <c r="J6" s="629">
        <v>2978.9042264341924</v>
      </c>
      <c r="K6" s="647">
        <v>1</v>
      </c>
      <c r="L6" s="629">
        <v>42</v>
      </c>
      <c r="M6" s="630">
        <v>2978.9042264341924</v>
      </c>
    </row>
    <row r="7" spans="1:13" ht="14.4" customHeight="1" x14ac:dyDescent="0.3">
      <c r="A7" s="631" t="s">
        <v>521</v>
      </c>
      <c r="B7" s="632" t="s">
        <v>1203</v>
      </c>
      <c r="C7" s="632" t="s">
        <v>915</v>
      </c>
      <c r="D7" s="632" t="s">
        <v>877</v>
      </c>
      <c r="E7" s="632" t="s">
        <v>916</v>
      </c>
      <c r="F7" s="635"/>
      <c r="G7" s="635"/>
      <c r="H7" s="648">
        <v>0</v>
      </c>
      <c r="I7" s="635">
        <v>2</v>
      </c>
      <c r="J7" s="635">
        <v>713</v>
      </c>
      <c r="K7" s="648">
        <v>1</v>
      </c>
      <c r="L7" s="635">
        <v>2</v>
      </c>
      <c r="M7" s="636">
        <v>713</v>
      </c>
    </row>
    <row r="8" spans="1:13" ht="14.4" customHeight="1" x14ac:dyDescent="0.3">
      <c r="A8" s="631" t="s">
        <v>521</v>
      </c>
      <c r="B8" s="632" t="s">
        <v>1203</v>
      </c>
      <c r="C8" s="632" t="s">
        <v>918</v>
      </c>
      <c r="D8" s="632" t="s">
        <v>877</v>
      </c>
      <c r="E8" s="632" t="s">
        <v>919</v>
      </c>
      <c r="F8" s="635"/>
      <c r="G8" s="635"/>
      <c r="H8" s="648">
        <v>0</v>
      </c>
      <c r="I8" s="635">
        <v>21</v>
      </c>
      <c r="J8" s="635">
        <v>8693.9907060939586</v>
      </c>
      <c r="K8" s="648">
        <v>1</v>
      </c>
      <c r="L8" s="635">
        <v>21</v>
      </c>
      <c r="M8" s="636">
        <v>8693.9907060939586</v>
      </c>
    </row>
    <row r="9" spans="1:13" ht="14.4" customHeight="1" x14ac:dyDescent="0.3">
      <c r="A9" s="631" t="s">
        <v>521</v>
      </c>
      <c r="B9" s="632" t="s">
        <v>1203</v>
      </c>
      <c r="C9" s="632" t="s">
        <v>876</v>
      </c>
      <c r="D9" s="632" t="s">
        <v>877</v>
      </c>
      <c r="E9" s="632" t="s">
        <v>878</v>
      </c>
      <c r="F9" s="635"/>
      <c r="G9" s="635"/>
      <c r="H9" s="648">
        <v>0</v>
      </c>
      <c r="I9" s="635">
        <v>11</v>
      </c>
      <c r="J9" s="635">
        <v>5414.1887852048185</v>
      </c>
      <c r="K9" s="648">
        <v>1</v>
      </c>
      <c r="L9" s="635">
        <v>11</v>
      </c>
      <c r="M9" s="636">
        <v>5414.1887852048185</v>
      </c>
    </row>
    <row r="10" spans="1:13" ht="14.4" customHeight="1" x14ac:dyDescent="0.3">
      <c r="A10" s="631" t="s">
        <v>521</v>
      </c>
      <c r="B10" s="632" t="s">
        <v>1203</v>
      </c>
      <c r="C10" s="632" t="s">
        <v>880</v>
      </c>
      <c r="D10" s="632" t="s">
        <v>877</v>
      </c>
      <c r="E10" s="632" t="s">
        <v>881</v>
      </c>
      <c r="F10" s="635"/>
      <c r="G10" s="635"/>
      <c r="H10" s="648">
        <v>0</v>
      </c>
      <c r="I10" s="635">
        <v>1</v>
      </c>
      <c r="J10" s="635">
        <v>943</v>
      </c>
      <c r="K10" s="648">
        <v>1</v>
      </c>
      <c r="L10" s="635">
        <v>1</v>
      </c>
      <c r="M10" s="636">
        <v>943</v>
      </c>
    </row>
    <row r="11" spans="1:13" ht="14.4" customHeight="1" x14ac:dyDescent="0.3">
      <c r="A11" s="631" t="s">
        <v>521</v>
      </c>
      <c r="B11" s="632" t="s">
        <v>1203</v>
      </c>
      <c r="C11" s="632" t="s">
        <v>887</v>
      </c>
      <c r="D11" s="632" t="s">
        <v>888</v>
      </c>
      <c r="E11" s="632" t="s">
        <v>1204</v>
      </c>
      <c r="F11" s="635"/>
      <c r="G11" s="635"/>
      <c r="H11" s="648">
        <v>0</v>
      </c>
      <c r="I11" s="635">
        <v>5</v>
      </c>
      <c r="J11" s="635">
        <v>17250</v>
      </c>
      <c r="K11" s="648">
        <v>1</v>
      </c>
      <c r="L11" s="635">
        <v>5</v>
      </c>
      <c r="M11" s="636">
        <v>17250</v>
      </c>
    </row>
    <row r="12" spans="1:13" ht="14.4" customHeight="1" x14ac:dyDescent="0.3">
      <c r="A12" s="631" t="s">
        <v>521</v>
      </c>
      <c r="B12" s="632" t="s">
        <v>1205</v>
      </c>
      <c r="C12" s="632" t="s">
        <v>872</v>
      </c>
      <c r="D12" s="632" t="s">
        <v>1206</v>
      </c>
      <c r="E12" s="632" t="s">
        <v>1207</v>
      </c>
      <c r="F12" s="635"/>
      <c r="G12" s="635"/>
      <c r="H12" s="648">
        <v>0</v>
      </c>
      <c r="I12" s="635">
        <v>2</v>
      </c>
      <c r="J12" s="635">
        <v>110.19999999999999</v>
      </c>
      <c r="K12" s="648">
        <v>1</v>
      </c>
      <c r="L12" s="635">
        <v>2</v>
      </c>
      <c r="M12" s="636">
        <v>110.19999999999999</v>
      </c>
    </row>
    <row r="13" spans="1:13" ht="14.4" customHeight="1" x14ac:dyDescent="0.3">
      <c r="A13" s="631" t="s">
        <v>521</v>
      </c>
      <c r="B13" s="632" t="s">
        <v>1208</v>
      </c>
      <c r="C13" s="632" t="s">
        <v>883</v>
      </c>
      <c r="D13" s="632" t="s">
        <v>884</v>
      </c>
      <c r="E13" s="632" t="s">
        <v>885</v>
      </c>
      <c r="F13" s="635"/>
      <c r="G13" s="635"/>
      <c r="H13" s="648">
        <v>0</v>
      </c>
      <c r="I13" s="635">
        <v>1</v>
      </c>
      <c r="J13" s="635">
        <v>79.83</v>
      </c>
      <c r="K13" s="648">
        <v>1</v>
      </c>
      <c r="L13" s="635">
        <v>1</v>
      </c>
      <c r="M13" s="636">
        <v>79.83</v>
      </c>
    </row>
    <row r="14" spans="1:13" ht="14.4" customHeight="1" x14ac:dyDescent="0.3">
      <c r="A14" s="631" t="s">
        <v>521</v>
      </c>
      <c r="B14" s="632" t="s">
        <v>1209</v>
      </c>
      <c r="C14" s="632" t="s">
        <v>895</v>
      </c>
      <c r="D14" s="632" t="s">
        <v>896</v>
      </c>
      <c r="E14" s="632" t="s">
        <v>897</v>
      </c>
      <c r="F14" s="635"/>
      <c r="G14" s="635"/>
      <c r="H14" s="648">
        <v>0</v>
      </c>
      <c r="I14" s="635">
        <v>1</v>
      </c>
      <c r="J14" s="635">
        <v>36.249999999999986</v>
      </c>
      <c r="K14" s="648">
        <v>1</v>
      </c>
      <c r="L14" s="635">
        <v>1</v>
      </c>
      <c r="M14" s="636">
        <v>36.249999999999986</v>
      </c>
    </row>
    <row r="15" spans="1:13" ht="14.4" customHeight="1" x14ac:dyDescent="0.3">
      <c r="A15" s="631" t="s">
        <v>521</v>
      </c>
      <c r="B15" s="632" t="s">
        <v>1210</v>
      </c>
      <c r="C15" s="632" t="s">
        <v>891</v>
      </c>
      <c r="D15" s="632" t="s">
        <v>892</v>
      </c>
      <c r="E15" s="632" t="s">
        <v>893</v>
      </c>
      <c r="F15" s="635"/>
      <c r="G15" s="635"/>
      <c r="H15" s="648">
        <v>0</v>
      </c>
      <c r="I15" s="635">
        <v>1</v>
      </c>
      <c r="J15" s="635">
        <v>102.75000000000003</v>
      </c>
      <c r="K15" s="648">
        <v>1</v>
      </c>
      <c r="L15" s="635">
        <v>1</v>
      </c>
      <c r="M15" s="636">
        <v>102.75000000000003</v>
      </c>
    </row>
    <row r="16" spans="1:13" ht="14.4" customHeight="1" x14ac:dyDescent="0.3">
      <c r="A16" s="631" t="s">
        <v>521</v>
      </c>
      <c r="B16" s="632" t="s">
        <v>1211</v>
      </c>
      <c r="C16" s="632" t="s">
        <v>869</v>
      </c>
      <c r="D16" s="632" t="s">
        <v>870</v>
      </c>
      <c r="E16" s="632" t="s">
        <v>694</v>
      </c>
      <c r="F16" s="635"/>
      <c r="G16" s="635"/>
      <c r="H16" s="648">
        <v>0</v>
      </c>
      <c r="I16" s="635">
        <v>1</v>
      </c>
      <c r="J16" s="635">
        <v>84.350099517522452</v>
      </c>
      <c r="K16" s="648">
        <v>1</v>
      </c>
      <c r="L16" s="635">
        <v>1</v>
      </c>
      <c r="M16" s="636">
        <v>84.350099517522452</v>
      </c>
    </row>
    <row r="17" spans="1:13" ht="14.4" customHeight="1" x14ac:dyDescent="0.3">
      <c r="A17" s="631" t="s">
        <v>521</v>
      </c>
      <c r="B17" s="632" t="s">
        <v>1212</v>
      </c>
      <c r="C17" s="632" t="s">
        <v>911</v>
      </c>
      <c r="D17" s="632" t="s">
        <v>912</v>
      </c>
      <c r="E17" s="632" t="s">
        <v>913</v>
      </c>
      <c r="F17" s="635"/>
      <c r="G17" s="635"/>
      <c r="H17" s="648">
        <v>0</v>
      </c>
      <c r="I17" s="635">
        <v>1</v>
      </c>
      <c r="J17" s="635">
        <v>236.47215736631074</v>
      </c>
      <c r="K17" s="648">
        <v>1</v>
      </c>
      <c r="L17" s="635">
        <v>1</v>
      </c>
      <c r="M17" s="636">
        <v>236.47215736631074</v>
      </c>
    </row>
    <row r="18" spans="1:13" ht="14.4" customHeight="1" x14ac:dyDescent="0.3">
      <c r="A18" s="631" t="s">
        <v>521</v>
      </c>
      <c r="B18" s="632" t="s">
        <v>1213</v>
      </c>
      <c r="C18" s="632" t="s">
        <v>527</v>
      </c>
      <c r="D18" s="632" t="s">
        <v>528</v>
      </c>
      <c r="E18" s="632" t="s">
        <v>529</v>
      </c>
      <c r="F18" s="635">
        <v>1</v>
      </c>
      <c r="G18" s="635">
        <v>49.890000000000022</v>
      </c>
      <c r="H18" s="648">
        <v>1</v>
      </c>
      <c r="I18" s="635"/>
      <c r="J18" s="635"/>
      <c r="K18" s="648">
        <v>0</v>
      </c>
      <c r="L18" s="635">
        <v>1</v>
      </c>
      <c r="M18" s="636">
        <v>49.890000000000022</v>
      </c>
    </row>
    <row r="19" spans="1:13" ht="14.4" customHeight="1" x14ac:dyDescent="0.3">
      <c r="A19" s="631" t="s">
        <v>521</v>
      </c>
      <c r="B19" s="632" t="s">
        <v>1214</v>
      </c>
      <c r="C19" s="632" t="s">
        <v>995</v>
      </c>
      <c r="D19" s="632" t="s">
        <v>966</v>
      </c>
      <c r="E19" s="632" t="s">
        <v>996</v>
      </c>
      <c r="F19" s="635"/>
      <c r="G19" s="635"/>
      <c r="H19" s="648">
        <v>0</v>
      </c>
      <c r="I19" s="635">
        <v>20</v>
      </c>
      <c r="J19" s="635">
        <v>917.00199613717382</v>
      </c>
      <c r="K19" s="648">
        <v>1</v>
      </c>
      <c r="L19" s="635">
        <v>20</v>
      </c>
      <c r="M19" s="636">
        <v>917.00199613717382</v>
      </c>
    </row>
    <row r="20" spans="1:13" ht="14.4" customHeight="1" x14ac:dyDescent="0.3">
      <c r="A20" s="631" t="s">
        <v>521</v>
      </c>
      <c r="B20" s="632" t="s">
        <v>1215</v>
      </c>
      <c r="C20" s="632" t="s">
        <v>991</v>
      </c>
      <c r="D20" s="632" t="s">
        <v>1216</v>
      </c>
      <c r="E20" s="632" t="s">
        <v>1217</v>
      </c>
      <c r="F20" s="635"/>
      <c r="G20" s="635"/>
      <c r="H20" s="648">
        <v>0</v>
      </c>
      <c r="I20" s="635">
        <v>12</v>
      </c>
      <c r="J20" s="635">
        <v>2030.9080323216162</v>
      </c>
      <c r="K20" s="648">
        <v>1</v>
      </c>
      <c r="L20" s="635">
        <v>12</v>
      </c>
      <c r="M20" s="636">
        <v>2030.9080323216162</v>
      </c>
    </row>
    <row r="21" spans="1:13" ht="14.4" customHeight="1" x14ac:dyDescent="0.3">
      <c r="A21" s="631" t="s">
        <v>521</v>
      </c>
      <c r="B21" s="632" t="s">
        <v>1215</v>
      </c>
      <c r="C21" s="632" t="s">
        <v>1009</v>
      </c>
      <c r="D21" s="632" t="s">
        <v>1218</v>
      </c>
      <c r="E21" s="632" t="s">
        <v>1219</v>
      </c>
      <c r="F21" s="635"/>
      <c r="G21" s="635"/>
      <c r="H21" s="648">
        <v>0</v>
      </c>
      <c r="I21" s="635">
        <v>50.800000000000011</v>
      </c>
      <c r="J21" s="635">
        <v>5107.492064764052</v>
      </c>
      <c r="K21" s="648">
        <v>1</v>
      </c>
      <c r="L21" s="635">
        <v>50.800000000000011</v>
      </c>
      <c r="M21" s="636">
        <v>5107.492064764052</v>
      </c>
    </row>
    <row r="22" spans="1:13" ht="14.4" customHeight="1" x14ac:dyDescent="0.3">
      <c r="A22" s="631" t="s">
        <v>521</v>
      </c>
      <c r="B22" s="632" t="s">
        <v>1215</v>
      </c>
      <c r="C22" s="632" t="s">
        <v>1017</v>
      </c>
      <c r="D22" s="632" t="s">
        <v>1220</v>
      </c>
      <c r="E22" s="632" t="s">
        <v>1221</v>
      </c>
      <c r="F22" s="635"/>
      <c r="G22" s="635"/>
      <c r="H22" s="648">
        <v>0</v>
      </c>
      <c r="I22" s="635">
        <v>13</v>
      </c>
      <c r="J22" s="635">
        <v>1960.3087958037631</v>
      </c>
      <c r="K22" s="648">
        <v>1</v>
      </c>
      <c r="L22" s="635">
        <v>13</v>
      </c>
      <c r="M22" s="636">
        <v>1960.3087958037631</v>
      </c>
    </row>
    <row r="23" spans="1:13" ht="14.4" customHeight="1" x14ac:dyDescent="0.3">
      <c r="A23" s="631" t="s">
        <v>521</v>
      </c>
      <c r="B23" s="632" t="s">
        <v>1222</v>
      </c>
      <c r="C23" s="632" t="s">
        <v>998</v>
      </c>
      <c r="D23" s="632" t="s">
        <v>999</v>
      </c>
      <c r="E23" s="632" t="s">
        <v>1223</v>
      </c>
      <c r="F23" s="635"/>
      <c r="G23" s="635"/>
      <c r="H23" s="648">
        <v>0</v>
      </c>
      <c r="I23" s="635">
        <v>3</v>
      </c>
      <c r="J23" s="635">
        <v>414.26890594481603</v>
      </c>
      <c r="K23" s="648">
        <v>1</v>
      </c>
      <c r="L23" s="635">
        <v>3</v>
      </c>
      <c r="M23" s="636">
        <v>414.26890594481603</v>
      </c>
    </row>
    <row r="24" spans="1:13" ht="14.4" customHeight="1" x14ac:dyDescent="0.3">
      <c r="A24" s="631" t="s">
        <v>521</v>
      </c>
      <c r="B24" s="632" t="s">
        <v>1222</v>
      </c>
      <c r="C24" s="632" t="s">
        <v>1013</v>
      </c>
      <c r="D24" s="632" t="s">
        <v>1224</v>
      </c>
      <c r="E24" s="632" t="s">
        <v>996</v>
      </c>
      <c r="F24" s="635"/>
      <c r="G24" s="635"/>
      <c r="H24" s="648">
        <v>0</v>
      </c>
      <c r="I24" s="635">
        <v>3</v>
      </c>
      <c r="J24" s="635">
        <v>225.66450000000003</v>
      </c>
      <c r="K24" s="648">
        <v>1</v>
      </c>
      <c r="L24" s="635">
        <v>3</v>
      </c>
      <c r="M24" s="636">
        <v>225.66450000000003</v>
      </c>
    </row>
    <row r="25" spans="1:13" ht="14.4" customHeight="1" x14ac:dyDescent="0.3">
      <c r="A25" s="631" t="s">
        <v>521</v>
      </c>
      <c r="B25" s="632" t="s">
        <v>1222</v>
      </c>
      <c r="C25" s="632" t="s">
        <v>1024</v>
      </c>
      <c r="D25" s="632" t="s">
        <v>1225</v>
      </c>
      <c r="E25" s="632" t="s">
        <v>1226</v>
      </c>
      <c r="F25" s="635"/>
      <c r="G25" s="635"/>
      <c r="H25" s="648">
        <v>0</v>
      </c>
      <c r="I25" s="635">
        <v>20</v>
      </c>
      <c r="J25" s="635">
        <v>924.00000000000011</v>
      </c>
      <c r="K25" s="648">
        <v>1</v>
      </c>
      <c r="L25" s="635">
        <v>20</v>
      </c>
      <c r="M25" s="636">
        <v>924.00000000000011</v>
      </c>
    </row>
    <row r="26" spans="1:13" ht="14.4" customHeight="1" x14ac:dyDescent="0.3">
      <c r="A26" s="631" t="s">
        <v>521</v>
      </c>
      <c r="B26" s="632" t="s">
        <v>1227</v>
      </c>
      <c r="C26" s="632" t="s">
        <v>1020</v>
      </c>
      <c r="D26" s="632" t="s">
        <v>1021</v>
      </c>
      <c r="E26" s="632" t="s">
        <v>1022</v>
      </c>
      <c r="F26" s="635"/>
      <c r="G26" s="635"/>
      <c r="H26" s="648">
        <v>0</v>
      </c>
      <c r="I26" s="635">
        <v>3</v>
      </c>
      <c r="J26" s="635">
        <v>4485</v>
      </c>
      <c r="K26" s="648">
        <v>1</v>
      </c>
      <c r="L26" s="635">
        <v>3</v>
      </c>
      <c r="M26" s="636">
        <v>4485</v>
      </c>
    </row>
    <row r="27" spans="1:13" ht="14.4" customHeight="1" x14ac:dyDescent="0.3">
      <c r="A27" s="631" t="s">
        <v>521</v>
      </c>
      <c r="B27" s="632" t="s">
        <v>1228</v>
      </c>
      <c r="C27" s="632" t="s">
        <v>1005</v>
      </c>
      <c r="D27" s="632" t="s">
        <v>1006</v>
      </c>
      <c r="E27" s="632" t="s">
        <v>1229</v>
      </c>
      <c r="F27" s="635"/>
      <c r="G27" s="635"/>
      <c r="H27" s="648">
        <v>0</v>
      </c>
      <c r="I27" s="635">
        <v>1</v>
      </c>
      <c r="J27" s="635">
        <v>55.549946755145839</v>
      </c>
      <c r="K27" s="648">
        <v>1</v>
      </c>
      <c r="L27" s="635">
        <v>1</v>
      </c>
      <c r="M27" s="636">
        <v>55.549946755145839</v>
      </c>
    </row>
    <row r="28" spans="1:13" ht="14.4" customHeight="1" x14ac:dyDescent="0.3">
      <c r="A28" s="631" t="s">
        <v>521</v>
      </c>
      <c r="B28" s="632" t="s">
        <v>1230</v>
      </c>
      <c r="C28" s="632" t="s">
        <v>1002</v>
      </c>
      <c r="D28" s="632" t="s">
        <v>1003</v>
      </c>
      <c r="E28" s="632" t="s">
        <v>1223</v>
      </c>
      <c r="F28" s="635"/>
      <c r="G28" s="635"/>
      <c r="H28" s="648">
        <v>0</v>
      </c>
      <c r="I28" s="635">
        <v>1</v>
      </c>
      <c r="J28" s="635">
        <v>57.370000000000026</v>
      </c>
      <c r="K28" s="648">
        <v>1</v>
      </c>
      <c r="L28" s="635">
        <v>1</v>
      </c>
      <c r="M28" s="636">
        <v>57.370000000000026</v>
      </c>
    </row>
    <row r="29" spans="1:13" ht="14.4" customHeight="1" x14ac:dyDescent="0.3">
      <c r="A29" s="631" t="s">
        <v>521</v>
      </c>
      <c r="B29" s="632" t="s">
        <v>1231</v>
      </c>
      <c r="C29" s="632" t="s">
        <v>899</v>
      </c>
      <c r="D29" s="632" t="s">
        <v>900</v>
      </c>
      <c r="E29" s="632" t="s">
        <v>1232</v>
      </c>
      <c r="F29" s="635"/>
      <c r="G29" s="635"/>
      <c r="H29" s="648">
        <v>0</v>
      </c>
      <c r="I29" s="635">
        <v>1</v>
      </c>
      <c r="J29" s="635">
        <v>63.46</v>
      </c>
      <c r="K29" s="648">
        <v>1</v>
      </c>
      <c r="L29" s="635">
        <v>1</v>
      </c>
      <c r="M29" s="636">
        <v>63.46</v>
      </c>
    </row>
    <row r="30" spans="1:13" ht="14.4" customHeight="1" x14ac:dyDescent="0.3">
      <c r="A30" s="631" t="s">
        <v>521</v>
      </c>
      <c r="B30" s="632" t="s">
        <v>1233</v>
      </c>
      <c r="C30" s="632" t="s">
        <v>903</v>
      </c>
      <c r="D30" s="632" t="s">
        <v>904</v>
      </c>
      <c r="E30" s="632" t="s">
        <v>1234</v>
      </c>
      <c r="F30" s="635"/>
      <c r="G30" s="635"/>
      <c r="H30" s="648">
        <v>0</v>
      </c>
      <c r="I30" s="635">
        <v>1</v>
      </c>
      <c r="J30" s="635">
        <v>250.11</v>
      </c>
      <c r="K30" s="648">
        <v>1</v>
      </c>
      <c r="L30" s="635">
        <v>1</v>
      </c>
      <c r="M30" s="636">
        <v>250.11</v>
      </c>
    </row>
    <row r="31" spans="1:13" ht="14.4" customHeight="1" x14ac:dyDescent="0.3">
      <c r="A31" s="631" t="s">
        <v>521</v>
      </c>
      <c r="B31" s="632" t="s">
        <v>1235</v>
      </c>
      <c r="C31" s="632" t="s">
        <v>921</v>
      </c>
      <c r="D31" s="632" t="s">
        <v>1236</v>
      </c>
      <c r="E31" s="632" t="s">
        <v>1237</v>
      </c>
      <c r="F31" s="635"/>
      <c r="G31" s="635"/>
      <c r="H31" s="648">
        <v>0</v>
      </c>
      <c r="I31" s="635">
        <v>4</v>
      </c>
      <c r="J31" s="635">
        <v>231.84000000000003</v>
      </c>
      <c r="K31" s="648">
        <v>1</v>
      </c>
      <c r="L31" s="635">
        <v>4</v>
      </c>
      <c r="M31" s="636">
        <v>231.84000000000003</v>
      </c>
    </row>
    <row r="32" spans="1:13" ht="14.4" customHeight="1" x14ac:dyDescent="0.3">
      <c r="A32" s="631" t="s">
        <v>521</v>
      </c>
      <c r="B32" s="632" t="s">
        <v>1238</v>
      </c>
      <c r="C32" s="632" t="s">
        <v>939</v>
      </c>
      <c r="D32" s="632" t="s">
        <v>940</v>
      </c>
      <c r="E32" s="632" t="s">
        <v>941</v>
      </c>
      <c r="F32" s="635"/>
      <c r="G32" s="635"/>
      <c r="H32" s="648">
        <v>0</v>
      </c>
      <c r="I32" s="635">
        <v>1</v>
      </c>
      <c r="J32" s="635">
        <v>202.85999999999999</v>
      </c>
      <c r="K32" s="648">
        <v>1</v>
      </c>
      <c r="L32" s="635">
        <v>1</v>
      </c>
      <c r="M32" s="636">
        <v>202.85999999999999</v>
      </c>
    </row>
    <row r="33" spans="1:13" ht="14.4" customHeight="1" x14ac:dyDescent="0.3">
      <c r="A33" s="631" t="s">
        <v>521</v>
      </c>
      <c r="B33" s="632" t="s">
        <v>1238</v>
      </c>
      <c r="C33" s="632" t="s">
        <v>943</v>
      </c>
      <c r="D33" s="632" t="s">
        <v>1239</v>
      </c>
      <c r="E33" s="632" t="s">
        <v>945</v>
      </c>
      <c r="F33" s="635"/>
      <c r="G33" s="635"/>
      <c r="H33" s="648">
        <v>0</v>
      </c>
      <c r="I33" s="635">
        <v>16</v>
      </c>
      <c r="J33" s="635">
        <v>865.91969743438506</v>
      </c>
      <c r="K33" s="648">
        <v>1</v>
      </c>
      <c r="L33" s="635">
        <v>16</v>
      </c>
      <c r="M33" s="636">
        <v>865.91969743438506</v>
      </c>
    </row>
    <row r="34" spans="1:13" ht="14.4" customHeight="1" x14ac:dyDescent="0.3">
      <c r="A34" s="631" t="s">
        <v>521</v>
      </c>
      <c r="B34" s="632" t="s">
        <v>1238</v>
      </c>
      <c r="C34" s="632" t="s">
        <v>947</v>
      </c>
      <c r="D34" s="632" t="s">
        <v>948</v>
      </c>
      <c r="E34" s="632" t="s">
        <v>945</v>
      </c>
      <c r="F34" s="635"/>
      <c r="G34" s="635"/>
      <c r="H34" s="648">
        <v>0</v>
      </c>
      <c r="I34" s="635">
        <v>16</v>
      </c>
      <c r="J34" s="635">
        <v>684.15990420169499</v>
      </c>
      <c r="K34" s="648">
        <v>1</v>
      </c>
      <c r="L34" s="635">
        <v>16</v>
      </c>
      <c r="M34" s="636">
        <v>684.15990420169499</v>
      </c>
    </row>
    <row r="35" spans="1:13" ht="14.4" customHeight="1" x14ac:dyDescent="0.3">
      <c r="A35" s="631" t="s">
        <v>525</v>
      </c>
      <c r="B35" s="632" t="s">
        <v>1240</v>
      </c>
      <c r="C35" s="632" t="s">
        <v>1152</v>
      </c>
      <c r="D35" s="632" t="s">
        <v>1153</v>
      </c>
      <c r="E35" s="632" t="s">
        <v>1154</v>
      </c>
      <c r="F35" s="635"/>
      <c r="G35" s="635"/>
      <c r="H35" s="648">
        <v>0</v>
      </c>
      <c r="I35" s="635">
        <v>1</v>
      </c>
      <c r="J35" s="635">
        <v>23.97</v>
      </c>
      <c r="K35" s="648">
        <v>1</v>
      </c>
      <c r="L35" s="635">
        <v>1</v>
      </c>
      <c r="M35" s="636">
        <v>23.97</v>
      </c>
    </row>
    <row r="36" spans="1:13" ht="14.4" customHeight="1" x14ac:dyDescent="0.3">
      <c r="A36" s="631" t="s">
        <v>525</v>
      </c>
      <c r="B36" s="632" t="s">
        <v>1241</v>
      </c>
      <c r="C36" s="632" t="s">
        <v>1068</v>
      </c>
      <c r="D36" s="632" t="s">
        <v>1069</v>
      </c>
      <c r="E36" s="632" t="s">
        <v>1070</v>
      </c>
      <c r="F36" s="635"/>
      <c r="G36" s="635"/>
      <c r="H36" s="648">
        <v>0</v>
      </c>
      <c r="I36" s="635">
        <v>2</v>
      </c>
      <c r="J36" s="635">
        <v>202.14000000000004</v>
      </c>
      <c r="K36" s="648">
        <v>1</v>
      </c>
      <c r="L36" s="635">
        <v>2</v>
      </c>
      <c r="M36" s="636">
        <v>202.14000000000004</v>
      </c>
    </row>
    <row r="37" spans="1:13" ht="14.4" customHeight="1" x14ac:dyDescent="0.3">
      <c r="A37" s="631" t="s">
        <v>525</v>
      </c>
      <c r="B37" s="632" t="s">
        <v>1242</v>
      </c>
      <c r="C37" s="632" t="s">
        <v>1144</v>
      </c>
      <c r="D37" s="632" t="s">
        <v>1145</v>
      </c>
      <c r="E37" s="632" t="s">
        <v>1146</v>
      </c>
      <c r="F37" s="635"/>
      <c r="G37" s="635"/>
      <c r="H37" s="648">
        <v>0</v>
      </c>
      <c r="I37" s="635">
        <v>1</v>
      </c>
      <c r="J37" s="635">
        <v>55.039563930789143</v>
      </c>
      <c r="K37" s="648">
        <v>1</v>
      </c>
      <c r="L37" s="635">
        <v>1</v>
      </c>
      <c r="M37" s="636">
        <v>55.039563930789143</v>
      </c>
    </row>
    <row r="38" spans="1:13" ht="14.4" customHeight="1" x14ac:dyDescent="0.3">
      <c r="A38" s="631" t="s">
        <v>525</v>
      </c>
      <c r="B38" s="632" t="s">
        <v>1209</v>
      </c>
      <c r="C38" s="632" t="s">
        <v>895</v>
      </c>
      <c r="D38" s="632" t="s">
        <v>896</v>
      </c>
      <c r="E38" s="632" t="s">
        <v>897</v>
      </c>
      <c r="F38" s="635"/>
      <c r="G38" s="635"/>
      <c r="H38" s="648">
        <v>0</v>
      </c>
      <c r="I38" s="635">
        <v>1</v>
      </c>
      <c r="J38" s="635">
        <v>36.32</v>
      </c>
      <c r="K38" s="648">
        <v>1</v>
      </c>
      <c r="L38" s="635">
        <v>1</v>
      </c>
      <c r="M38" s="636">
        <v>36.32</v>
      </c>
    </row>
    <row r="39" spans="1:13" ht="14.4" customHeight="1" x14ac:dyDescent="0.3">
      <c r="A39" s="631" t="s">
        <v>525</v>
      </c>
      <c r="B39" s="632" t="s">
        <v>1243</v>
      </c>
      <c r="C39" s="632" t="s">
        <v>1156</v>
      </c>
      <c r="D39" s="632" t="s">
        <v>1157</v>
      </c>
      <c r="E39" s="632" t="s">
        <v>678</v>
      </c>
      <c r="F39" s="635"/>
      <c r="G39" s="635"/>
      <c r="H39" s="648">
        <v>0</v>
      </c>
      <c r="I39" s="635">
        <v>2</v>
      </c>
      <c r="J39" s="635">
        <v>127.73999999999994</v>
      </c>
      <c r="K39" s="648">
        <v>1</v>
      </c>
      <c r="L39" s="635">
        <v>2</v>
      </c>
      <c r="M39" s="636">
        <v>127.73999999999994</v>
      </c>
    </row>
    <row r="40" spans="1:13" ht="14.4" customHeight="1" x14ac:dyDescent="0.3">
      <c r="A40" s="631" t="s">
        <v>525</v>
      </c>
      <c r="B40" s="632" t="s">
        <v>1212</v>
      </c>
      <c r="C40" s="632" t="s">
        <v>1148</v>
      </c>
      <c r="D40" s="632" t="s">
        <v>1244</v>
      </c>
      <c r="E40" s="632" t="s">
        <v>1146</v>
      </c>
      <c r="F40" s="635"/>
      <c r="G40" s="635"/>
      <c r="H40" s="648">
        <v>0</v>
      </c>
      <c r="I40" s="635">
        <v>1</v>
      </c>
      <c r="J40" s="635">
        <v>48.959999999999994</v>
      </c>
      <c r="K40" s="648">
        <v>1</v>
      </c>
      <c r="L40" s="635">
        <v>1</v>
      </c>
      <c r="M40" s="636">
        <v>48.959999999999994</v>
      </c>
    </row>
    <row r="41" spans="1:13" ht="14.4" customHeight="1" x14ac:dyDescent="0.3">
      <c r="A41" s="631" t="s">
        <v>525</v>
      </c>
      <c r="B41" s="632" t="s">
        <v>1213</v>
      </c>
      <c r="C41" s="632" t="s">
        <v>527</v>
      </c>
      <c r="D41" s="632" t="s">
        <v>528</v>
      </c>
      <c r="E41" s="632" t="s">
        <v>529</v>
      </c>
      <c r="F41" s="635">
        <v>1</v>
      </c>
      <c r="G41" s="635">
        <v>49.890000000000022</v>
      </c>
      <c r="H41" s="648">
        <v>1</v>
      </c>
      <c r="I41" s="635"/>
      <c r="J41" s="635"/>
      <c r="K41" s="648">
        <v>0</v>
      </c>
      <c r="L41" s="635">
        <v>1</v>
      </c>
      <c r="M41" s="636">
        <v>49.890000000000022</v>
      </c>
    </row>
    <row r="42" spans="1:13" ht="14.4" customHeight="1" x14ac:dyDescent="0.3">
      <c r="A42" s="631" t="s">
        <v>525</v>
      </c>
      <c r="B42" s="632" t="s">
        <v>1213</v>
      </c>
      <c r="C42" s="632" t="s">
        <v>1140</v>
      </c>
      <c r="D42" s="632" t="s">
        <v>1141</v>
      </c>
      <c r="E42" s="632" t="s">
        <v>1245</v>
      </c>
      <c r="F42" s="635"/>
      <c r="G42" s="635"/>
      <c r="H42" s="648">
        <v>0</v>
      </c>
      <c r="I42" s="635">
        <v>1</v>
      </c>
      <c r="J42" s="635">
        <v>61.939999999999962</v>
      </c>
      <c r="K42" s="648">
        <v>1</v>
      </c>
      <c r="L42" s="635">
        <v>1</v>
      </c>
      <c r="M42" s="636">
        <v>61.939999999999962</v>
      </c>
    </row>
    <row r="43" spans="1:13" ht="14.4" customHeight="1" x14ac:dyDescent="0.3">
      <c r="A43" s="631" t="s">
        <v>525</v>
      </c>
      <c r="B43" s="632" t="s">
        <v>1246</v>
      </c>
      <c r="C43" s="632" t="s">
        <v>1159</v>
      </c>
      <c r="D43" s="632" t="s">
        <v>1247</v>
      </c>
      <c r="E43" s="632" t="s">
        <v>1248</v>
      </c>
      <c r="F43" s="635"/>
      <c r="G43" s="635"/>
      <c r="H43" s="648">
        <v>0</v>
      </c>
      <c r="I43" s="635">
        <v>2</v>
      </c>
      <c r="J43" s="635">
        <v>11935.50092657859</v>
      </c>
      <c r="K43" s="648">
        <v>1</v>
      </c>
      <c r="L43" s="635">
        <v>2</v>
      </c>
      <c r="M43" s="636">
        <v>11935.50092657859</v>
      </c>
    </row>
    <row r="44" spans="1:13" ht="14.4" customHeight="1" x14ac:dyDescent="0.3">
      <c r="A44" s="631" t="s">
        <v>525</v>
      </c>
      <c r="B44" s="632" t="s">
        <v>1249</v>
      </c>
      <c r="C44" s="632" t="s">
        <v>1136</v>
      </c>
      <c r="D44" s="632" t="s">
        <v>1137</v>
      </c>
      <c r="E44" s="632" t="s">
        <v>1138</v>
      </c>
      <c r="F44" s="635"/>
      <c r="G44" s="635"/>
      <c r="H44" s="648">
        <v>0</v>
      </c>
      <c r="I44" s="635">
        <v>1</v>
      </c>
      <c r="J44" s="635">
        <v>58.76915823636665</v>
      </c>
      <c r="K44" s="648">
        <v>1</v>
      </c>
      <c r="L44" s="635">
        <v>1</v>
      </c>
      <c r="M44" s="636">
        <v>58.76915823636665</v>
      </c>
    </row>
    <row r="45" spans="1:13" ht="14.4" customHeight="1" x14ac:dyDescent="0.3">
      <c r="A45" s="631" t="s">
        <v>525</v>
      </c>
      <c r="B45" s="632" t="s">
        <v>1250</v>
      </c>
      <c r="C45" s="632" t="s">
        <v>1162</v>
      </c>
      <c r="D45" s="632" t="s">
        <v>1163</v>
      </c>
      <c r="E45" s="632" t="s">
        <v>1164</v>
      </c>
      <c r="F45" s="635"/>
      <c r="G45" s="635"/>
      <c r="H45" s="648">
        <v>0</v>
      </c>
      <c r="I45" s="635">
        <v>1</v>
      </c>
      <c r="J45" s="635">
        <v>211.88999999999993</v>
      </c>
      <c r="K45" s="648">
        <v>1</v>
      </c>
      <c r="L45" s="635">
        <v>1</v>
      </c>
      <c r="M45" s="636">
        <v>211.88999999999993</v>
      </c>
    </row>
    <row r="46" spans="1:13" ht="14.4" customHeight="1" thickBot="1" x14ac:dyDescent="0.35">
      <c r="A46" s="637" t="s">
        <v>525</v>
      </c>
      <c r="B46" s="638" t="s">
        <v>1251</v>
      </c>
      <c r="C46" s="638" t="s">
        <v>1166</v>
      </c>
      <c r="D46" s="638" t="s">
        <v>1252</v>
      </c>
      <c r="E46" s="638" t="s">
        <v>1253</v>
      </c>
      <c r="F46" s="641"/>
      <c r="G46" s="641"/>
      <c r="H46" s="649">
        <v>0</v>
      </c>
      <c r="I46" s="641">
        <v>4</v>
      </c>
      <c r="J46" s="641">
        <v>21843.185479827196</v>
      </c>
      <c r="K46" s="649">
        <v>1</v>
      </c>
      <c r="L46" s="641">
        <v>4</v>
      </c>
      <c r="M46" s="642">
        <v>21843.185479827196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60" customWidth="1"/>
    <col min="2" max="2" width="34.21875" style="260" customWidth="1"/>
    <col min="3" max="3" width="11.109375" style="260" bestFit="1" customWidth="1"/>
    <col min="4" max="4" width="7.33203125" style="260" bestFit="1" customWidth="1"/>
    <col min="5" max="5" width="11.109375" style="260" bestFit="1" customWidth="1"/>
    <col min="6" max="6" width="5.33203125" style="260" customWidth="1"/>
    <col min="7" max="7" width="7.33203125" style="260" bestFit="1" customWidth="1"/>
    <col min="8" max="8" width="5.33203125" style="260" customWidth="1"/>
    <col min="9" max="9" width="11.109375" style="260" customWidth="1"/>
    <col min="10" max="10" width="5.33203125" style="260" customWidth="1"/>
    <col min="11" max="11" width="7.33203125" style="260" customWidth="1"/>
    <col min="12" max="12" width="5.33203125" style="260" customWidth="1"/>
    <col min="13" max="13" width="0" style="260" hidden="1" customWidth="1"/>
    <col min="14" max="16384" width="8.88671875" style="260"/>
  </cols>
  <sheetData>
    <row r="1" spans="1:14" ht="18.600000000000001" customHeight="1" thickBot="1" x14ac:dyDescent="0.4">
      <c r="A1" s="494" t="s">
        <v>181</v>
      </c>
      <c r="B1" s="494"/>
      <c r="C1" s="494"/>
      <c r="D1" s="494"/>
      <c r="E1" s="494"/>
      <c r="F1" s="494"/>
      <c r="G1" s="494"/>
      <c r="H1" s="494"/>
      <c r="I1" s="463"/>
      <c r="J1" s="463"/>
      <c r="K1" s="463"/>
      <c r="L1" s="463"/>
    </row>
    <row r="2" spans="1:14" ht="14.4" customHeight="1" thickBot="1" x14ac:dyDescent="0.35">
      <c r="A2" s="389" t="s">
        <v>298</v>
      </c>
      <c r="B2" s="342"/>
      <c r="C2" s="342"/>
      <c r="D2" s="342"/>
      <c r="E2" s="342"/>
      <c r="F2" s="342"/>
      <c r="G2" s="342"/>
      <c r="H2" s="342"/>
    </row>
    <row r="3" spans="1:14" ht="14.4" customHeight="1" thickBot="1" x14ac:dyDescent="0.35">
      <c r="A3" s="275"/>
      <c r="B3" s="275"/>
      <c r="C3" s="505" t="s">
        <v>18</v>
      </c>
      <c r="D3" s="504"/>
      <c r="E3" s="504" t="s">
        <v>19</v>
      </c>
      <c r="F3" s="504"/>
      <c r="G3" s="504"/>
      <c r="H3" s="504"/>
      <c r="I3" s="504" t="s">
        <v>195</v>
      </c>
      <c r="J3" s="504"/>
      <c r="K3" s="504"/>
      <c r="L3" s="506"/>
    </row>
    <row r="4" spans="1:14" ht="14.4" customHeight="1" thickBot="1" x14ac:dyDescent="0.35">
      <c r="A4" s="106" t="s">
        <v>20</v>
      </c>
      <c r="B4" s="107" t="s">
        <v>21</v>
      </c>
      <c r="C4" s="108" t="s">
        <v>22</v>
      </c>
      <c r="D4" s="108" t="s">
        <v>23</v>
      </c>
      <c r="E4" s="108" t="s">
        <v>22</v>
      </c>
      <c r="F4" s="108" t="s">
        <v>5</v>
      </c>
      <c r="G4" s="108" t="s">
        <v>23</v>
      </c>
      <c r="H4" s="108" t="s">
        <v>5</v>
      </c>
      <c r="I4" s="108" t="s">
        <v>22</v>
      </c>
      <c r="J4" s="108" t="s">
        <v>5</v>
      </c>
      <c r="K4" s="108" t="s">
        <v>23</v>
      </c>
      <c r="L4" s="109" t="s">
        <v>5</v>
      </c>
    </row>
    <row r="5" spans="1:14" ht="14.4" customHeight="1" x14ac:dyDescent="0.3">
      <c r="A5" s="616">
        <v>12</v>
      </c>
      <c r="B5" s="617" t="s">
        <v>507</v>
      </c>
      <c r="C5" s="618">
        <v>3686260.8400000003</v>
      </c>
      <c r="D5" s="618">
        <v>1823.5</v>
      </c>
      <c r="E5" s="618">
        <v>3182809.44</v>
      </c>
      <c r="F5" s="619">
        <v>0.8634249116239967</v>
      </c>
      <c r="G5" s="618">
        <v>1270.5</v>
      </c>
      <c r="H5" s="619">
        <v>0.69673704414587334</v>
      </c>
      <c r="I5" s="618">
        <v>503451.40000000026</v>
      </c>
      <c r="J5" s="619">
        <v>0.13657508837600332</v>
      </c>
      <c r="K5" s="618">
        <v>553</v>
      </c>
      <c r="L5" s="619">
        <v>0.30326295585412666</v>
      </c>
      <c r="M5" s="618" t="s">
        <v>77</v>
      </c>
      <c r="N5" s="283"/>
    </row>
    <row r="6" spans="1:14" ht="14.4" customHeight="1" x14ac:dyDescent="0.3">
      <c r="A6" s="616">
        <v>12</v>
      </c>
      <c r="B6" s="617" t="s">
        <v>1255</v>
      </c>
      <c r="C6" s="618">
        <v>1190911.6200000001</v>
      </c>
      <c r="D6" s="618">
        <v>1467</v>
      </c>
      <c r="E6" s="618">
        <v>888670.94</v>
      </c>
      <c r="F6" s="619">
        <v>0.74621065499386086</v>
      </c>
      <c r="G6" s="618">
        <v>969</v>
      </c>
      <c r="H6" s="619">
        <v>0.66053169734151329</v>
      </c>
      <c r="I6" s="618">
        <v>302240.68000000023</v>
      </c>
      <c r="J6" s="619">
        <v>0.25378934500613926</v>
      </c>
      <c r="K6" s="618">
        <v>498</v>
      </c>
      <c r="L6" s="619">
        <v>0.33946830265848671</v>
      </c>
      <c r="M6" s="618" t="s">
        <v>2</v>
      </c>
      <c r="N6" s="283"/>
    </row>
    <row r="7" spans="1:14" ht="14.4" customHeight="1" x14ac:dyDescent="0.3">
      <c r="A7" s="616">
        <v>12</v>
      </c>
      <c r="B7" s="617" t="s">
        <v>1256</v>
      </c>
      <c r="C7" s="618">
        <v>0</v>
      </c>
      <c r="D7" s="618">
        <v>23.5</v>
      </c>
      <c r="E7" s="618">
        <v>0</v>
      </c>
      <c r="F7" s="619" t="s">
        <v>506</v>
      </c>
      <c r="G7" s="618">
        <v>15.5</v>
      </c>
      <c r="H7" s="619">
        <v>0.65957446808510634</v>
      </c>
      <c r="I7" s="618">
        <v>0</v>
      </c>
      <c r="J7" s="619" t="s">
        <v>506</v>
      </c>
      <c r="K7" s="618">
        <v>8</v>
      </c>
      <c r="L7" s="619">
        <v>0.34042553191489361</v>
      </c>
      <c r="M7" s="618" t="s">
        <v>2</v>
      </c>
      <c r="N7" s="283"/>
    </row>
    <row r="8" spans="1:14" ht="14.4" customHeight="1" x14ac:dyDescent="0.3">
      <c r="A8" s="616">
        <v>12</v>
      </c>
      <c r="B8" s="617" t="s">
        <v>1257</v>
      </c>
      <c r="C8" s="618">
        <v>2495349.2200000002</v>
      </c>
      <c r="D8" s="618">
        <v>333</v>
      </c>
      <c r="E8" s="618">
        <v>2294138.5</v>
      </c>
      <c r="F8" s="619">
        <v>0.91936570705722698</v>
      </c>
      <c r="G8" s="618">
        <v>286</v>
      </c>
      <c r="H8" s="619">
        <v>0.85885885885885882</v>
      </c>
      <c r="I8" s="618">
        <v>201210.72</v>
      </c>
      <c r="J8" s="619">
        <v>8.0634292942772953E-2</v>
      </c>
      <c r="K8" s="618">
        <v>47</v>
      </c>
      <c r="L8" s="619">
        <v>0.14114114114114115</v>
      </c>
      <c r="M8" s="618" t="s">
        <v>2</v>
      </c>
      <c r="N8" s="283"/>
    </row>
    <row r="9" spans="1:14" ht="14.4" customHeight="1" x14ac:dyDescent="0.3">
      <c r="A9" s="616" t="s">
        <v>505</v>
      </c>
      <c r="B9" s="617" t="s">
        <v>6</v>
      </c>
      <c r="C9" s="618">
        <v>3686260.8400000003</v>
      </c>
      <c r="D9" s="618">
        <v>1823.5</v>
      </c>
      <c r="E9" s="618">
        <v>3182809.44</v>
      </c>
      <c r="F9" s="619">
        <v>0.8634249116239967</v>
      </c>
      <c r="G9" s="618">
        <v>1270.5</v>
      </c>
      <c r="H9" s="619">
        <v>0.69673704414587334</v>
      </c>
      <c r="I9" s="618">
        <v>503451.40000000026</v>
      </c>
      <c r="J9" s="619">
        <v>0.13657508837600332</v>
      </c>
      <c r="K9" s="618">
        <v>553</v>
      </c>
      <c r="L9" s="619">
        <v>0.30326295585412666</v>
      </c>
      <c r="M9" s="618" t="s">
        <v>520</v>
      </c>
      <c r="N9" s="283"/>
    </row>
    <row r="11" spans="1:14" ht="14.4" customHeight="1" x14ac:dyDescent="0.3">
      <c r="A11" s="616">
        <v>12</v>
      </c>
      <c r="B11" s="617" t="s">
        <v>507</v>
      </c>
      <c r="C11" s="618" t="s">
        <v>506</v>
      </c>
      <c r="D11" s="618" t="s">
        <v>506</v>
      </c>
      <c r="E11" s="618" t="s">
        <v>506</v>
      </c>
      <c r="F11" s="619" t="s">
        <v>506</v>
      </c>
      <c r="G11" s="618" t="s">
        <v>506</v>
      </c>
      <c r="H11" s="619" t="s">
        <v>506</v>
      </c>
      <c r="I11" s="618" t="s">
        <v>506</v>
      </c>
      <c r="J11" s="619" t="s">
        <v>506</v>
      </c>
      <c r="K11" s="618" t="s">
        <v>506</v>
      </c>
      <c r="L11" s="619" t="s">
        <v>506</v>
      </c>
      <c r="M11" s="618" t="s">
        <v>77</v>
      </c>
      <c r="N11" s="283"/>
    </row>
    <row r="12" spans="1:14" ht="14.4" customHeight="1" x14ac:dyDescent="0.3">
      <c r="A12" s="616">
        <v>89301121</v>
      </c>
      <c r="B12" s="617" t="s">
        <v>1255</v>
      </c>
      <c r="C12" s="618">
        <v>30586.569999999996</v>
      </c>
      <c r="D12" s="618">
        <v>75</v>
      </c>
      <c r="E12" s="618">
        <v>16483.759999999998</v>
      </c>
      <c r="F12" s="619">
        <v>0.5389214939759509</v>
      </c>
      <c r="G12" s="618">
        <v>30</v>
      </c>
      <c r="H12" s="619">
        <v>0.4</v>
      </c>
      <c r="I12" s="618">
        <v>14102.809999999998</v>
      </c>
      <c r="J12" s="619">
        <v>0.4610785060240491</v>
      </c>
      <c r="K12" s="618">
        <v>45</v>
      </c>
      <c r="L12" s="619">
        <v>0.6</v>
      </c>
      <c r="M12" s="618" t="s">
        <v>2</v>
      </c>
      <c r="N12" s="283"/>
    </row>
    <row r="13" spans="1:14" ht="14.4" customHeight="1" x14ac:dyDescent="0.3">
      <c r="A13" s="616">
        <v>89301121</v>
      </c>
      <c r="B13" s="617" t="s">
        <v>1257</v>
      </c>
      <c r="C13" s="618">
        <v>17198.48</v>
      </c>
      <c r="D13" s="618">
        <v>43</v>
      </c>
      <c r="E13" s="618">
        <v>15058.48</v>
      </c>
      <c r="F13" s="619">
        <v>0.87557039924458435</v>
      </c>
      <c r="G13" s="618">
        <v>39</v>
      </c>
      <c r="H13" s="619">
        <v>0.90697674418604646</v>
      </c>
      <c r="I13" s="618">
        <v>2140</v>
      </c>
      <c r="J13" s="619">
        <v>0.12442960075541559</v>
      </c>
      <c r="K13" s="618">
        <v>4</v>
      </c>
      <c r="L13" s="619">
        <v>9.3023255813953487E-2</v>
      </c>
      <c r="M13" s="618" t="s">
        <v>2</v>
      </c>
      <c r="N13" s="283"/>
    </row>
    <row r="14" spans="1:14" ht="14.4" customHeight="1" x14ac:dyDescent="0.3">
      <c r="A14" s="616" t="s">
        <v>1258</v>
      </c>
      <c r="B14" s="617" t="s">
        <v>1259</v>
      </c>
      <c r="C14" s="618">
        <v>47785.049999999996</v>
      </c>
      <c r="D14" s="618">
        <v>118</v>
      </c>
      <c r="E14" s="618">
        <v>31542.239999999998</v>
      </c>
      <c r="F14" s="619">
        <v>0.66008594738312509</v>
      </c>
      <c r="G14" s="618">
        <v>69</v>
      </c>
      <c r="H14" s="619">
        <v>0.5847457627118644</v>
      </c>
      <c r="I14" s="618">
        <v>16242.809999999998</v>
      </c>
      <c r="J14" s="619">
        <v>0.33991405261687491</v>
      </c>
      <c r="K14" s="618">
        <v>49</v>
      </c>
      <c r="L14" s="619">
        <v>0.4152542372881356</v>
      </c>
      <c r="M14" s="618" t="s">
        <v>523</v>
      </c>
      <c r="N14" s="283"/>
    </row>
    <row r="15" spans="1:14" ht="14.4" customHeight="1" x14ac:dyDescent="0.3">
      <c r="A15" s="616" t="s">
        <v>506</v>
      </c>
      <c r="B15" s="617" t="s">
        <v>506</v>
      </c>
      <c r="C15" s="618" t="s">
        <v>506</v>
      </c>
      <c r="D15" s="618" t="s">
        <v>506</v>
      </c>
      <c r="E15" s="618" t="s">
        <v>506</v>
      </c>
      <c r="F15" s="619" t="s">
        <v>506</v>
      </c>
      <c r="G15" s="618" t="s">
        <v>506</v>
      </c>
      <c r="H15" s="619" t="s">
        <v>506</v>
      </c>
      <c r="I15" s="618" t="s">
        <v>506</v>
      </c>
      <c r="J15" s="619" t="s">
        <v>506</v>
      </c>
      <c r="K15" s="618" t="s">
        <v>506</v>
      </c>
      <c r="L15" s="619" t="s">
        <v>506</v>
      </c>
      <c r="M15" s="618" t="s">
        <v>524</v>
      </c>
      <c r="N15" s="283"/>
    </row>
    <row r="16" spans="1:14" ht="14.4" customHeight="1" x14ac:dyDescent="0.3">
      <c r="A16" s="616">
        <v>89301122</v>
      </c>
      <c r="B16" s="617" t="s">
        <v>1255</v>
      </c>
      <c r="C16" s="618">
        <v>881888.60000000056</v>
      </c>
      <c r="D16" s="618">
        <v>1119</v>
      </c>
      <c r="E16" s="618">
        <v>667653.84000000032</v>
      </c>
      <c r="F16" s="619">
        <v>0.75707276406566537</v>
      </c>
      <c r="G16" s="618">
        <v>770</v>
      </c>
      <c r="H16" s="619">
        <v>0.68811438784629131</v>
      </c>
      <c r="I16" s="618">
        <v>214234.76000000024</v>
      </c>
      <c r="J16" s="619">
        <v>0.24292723593433468</v>
      </c>
      <c r="K16" s="618">
        <v>349</v>
      </c>
      <c r="L16" s="619">
        <v>0.31188561215370869</v>
      </c>
      <c r="M16" s="618" t="s">
        <v>2</v>
      </c>
      <c r="N16" s="283"/>
    </row>
    <row r="17" spans="1:14" ht="14.4" customHeight="1" x14ac:dyDescent="0.3">
      <c r="A17" s="616">
        <v>89301122</v>
      </c>
      <c r="B17" s="617" t="s">
        <v>1256</v>
      </c>
      <c r="C17" s="618">
        <v>0</v>
      </c>
      <c r="D17" s="618">
        <v>21.5</v>
      </c>
      <c r="E17" s="618">
        <v>0</v>
      </c>
      <c r="F17" s="619" t="s">
        <v>506</v>
      </c>
      <c r="G17" s="618">
        <v>13.5</v>
      </c>
      <c r="H17" s="619">
        <v>0.62790697674418605</v>
      </c>
      <c r="I17" s="618">
        <v>0</v>
      </c>
      <c r="J17" s="619" t="s">
        <v>506</v>
      </c>
      <c r="K17" s="618">
        <v>8</v>
      </c>
      <c r="L17" s="619">
        <v>0.37209302325581395</v>
      </c>
      <c r="M17" s="618" t="s">
        <v>2</v>
      </c>
      <c r="N17" s="283"/>
    </row>
    <row r="18" spans="1:14" ht="14.4" customHeight="1" x14ac:dyDescent="0.3">
      <c r="A18" s="616">
        <v>89301122</v>
      </c>
      <c r="B18" s="617" t="s">
        <v>1257</v>
      </c>
      <c r="C18" s="618">
        <v>2381490.5100000002</v>
      </c>
      <c r="D18" s="618">
        <v>277</v>
      </c>
      <c r="E18" s="618">
        <v>2205818.29</v>
      </c>
      <c r="F18" s="619">
        <v>0.9262343396867031</v>
      </c>
      <c r="G18" s="618">
        <v>237</v>
      </c>
      <c r="H18" s="619">
        <v>0.85559566787003605</v>
      </c>
      <c r="I18" s="618">
        <v>175672.22</v>
      </c>
      <c r="J18" s="619">
        <v>7.3765660313296816E-2</v>
      </c>
      <c r="K18" s="618">
        <v>40</v>
      </c>
      <c r="L18" s="619">
        <v>0.1444043321299639</v>
      </c>
      <c r="M18" s="618" t="s">
        <v>2</v>
      </c>
      <c r="N18" s="283"/>
    </row>
    <row r="19" spans="1:14" ht="14.4" customHeight="1" x14ac:dyDescent="0.3">
      <c r="A19" s="616" t="s">
        <v>1260</v>
      </c>
      <c r="B19" s="617" t="s">
        <v>1261</v>
      </c>
      <c r="C19" s="618">
        <v>3263379.1100000008</v>
      </c>
      <c r="D19" s="618">
        <v>1417.5</v>
      </c>
      <c r="E19" s="618">
        <v>2873472.1300000004</v>
      </c>
      <c r="F19" s="619">
        <v>0.88052047682562984</v>
      </c>
      <c r="G19" s="618">
        <v>1020.5</v>
      </c>
      <c r="H19" s="619">
        <v>0.71992945326278657</v>
      </c>
      <c r="I19" s="618">
        <v>389906.98000000021</v>
      </c>
      <c r="J19" s="619">
        <v>0.11947952317437005</v>
      </c>
      <c r="K19" s="618">
        <v>397</v>
      </c>
      <c r="L19" s="619">
        <v>0.28007054673721338</v>
      </c>
      <c r="M19" s="618" t="s">
        <v>523</v>
      </c>
      <c r="N19" s="283"/>
    </row>
    <row r="20" spans="1:14" ht="14.4" customHeight="1" x14ac:dyDescent="0.3">
      <c r="A20" s="616" t="s">
        <v>506</v>
      </c>
      <c r="B20" s="617" t="s">
        <v>506</v>
      </c>
      <c r="C20" s="618" t="s">
        <v>506</v>
      </c>
      <c r="D20" s="618" t="s">
        <v>506</v>
      </c>
      <c r="E20" s="618" t="s">
        <v>506</v>
      </c>
      <c r="F20" s="619" t="s">
        <v>506</v>
      </c>
      <c r="G20" s="618" t="s">
        <v>506</v>
      </c>
      <c r="H20" s="619" t="s">
        <v>506</v>
      </c>
      <c r="I20" s="618" t="s">
        <v>506</v>
      </c>
      <c r="J20" s="619" t="s">
        <v>506</v>
      </c>
      <c r="K20" s="618" t="s">
        <v>506</v>
      </c>
      <c r="L20" s="619" t="s">
        <v>506</v>
      </c>
      <c r="M20" s="618" t="s">
        <v>524</v>
      </c>
      <c r="N20" s="283"/>
    </row>
    <row r="21" spans="1:14" ht="14.4" customHeight="1" x14ac:dyDescent="0.3">
      <c r="A21" s="616">
        <v>89301124</v>
      </c>
      <c r="B21" s="617" t="s">
        <v>1255</v>
      </c>
      <c r="C21" s="618">
        <v>14475.030000000002</v>
      </c>
      <c r="D21" s="618">
        <v>45</v>
      </c>
      <c r="E21" s="618">
        <v>8268.7900000000009</v>
      </c>
      <c r="F21" s="619">
        <v>0.5712451027735348</v>
      </c>
      <c r="G21" s="618">
        <v>24</v>
      </c>
      <c r="H21" s="619">
        <v>0.53333333333333333</v>
      </c>
      <c r="I21" s="618">
        <v>6206.2400000000016</v>
      </c>
      <c r="J21" s="619">
        <v>0.4287548972264652</v>
      </c>
      <c r="K21" s="618">
        <v>21</v>
      </c>
      <c r="L21" s="619">
        <v>0.46666666666666667</v>
      </c>
      <c r="M21" s="618" t="s">
        <v>2</v>
      </c>
      <c r="N21" s="283"/>
    </row>
    <row r="22" spans="1:14" ht="14.4" customHeight="1" x14ac:dyDescent="0.3">
      <c r="A22" s="616">
        <v>89301124</v>
      </c>
      <c r="B22" s="617" t="s">
        <v>1257</v>
      </c>
      <c r="C22" s="618">
        <v>1500</v>
      </c>
      <c r="D22" s="618">
        <v>1</v>
      </c>
      <c r="E22" s="618" t="s">
        <v>506</v>
      </c>
      <c r="F22" s="619">
        <v>0</v>
      </c>
      <c r="G22" s="618" t="s">
        <v>506</v>
      </c>
      <c r="H22" s="619">
        <v>0</v>
      </c>
      <c r="I22" s="618">
        <v>1500</v>
      </c>
      <c r="J22" s="619">
        <v>1</v>
      </c>
      <c r="K22" s="618">
        <v>1</v>
      </c>
      <c r="L22" s="619">
        <v>1</v>
      </c>
      <c r="M22" s="618" t="s">
        <v>2</v>
      </c>
      <c r="N22" s="283"/>
    </row>
    <row r="23" spans="1:14" ht="14.4" customHeight="1" x14ac:dyDescent="0.3">
      <c r="A23" s="616" t="s">
        <v>1262</v>
      </c>
      <c r="B23" s="617" t="s">
        <v>1263</v>
      </c>
      <c r="C23" s="618">
        <v>15975.030000000002</v>
      </c>
      <c r="D23" s="618">
        <v>46</v>
      </c>
      <c r="E23" s="618">
        <v>8268.7900000000009</v>
      </c>
      <c r="F23" s="619">
        <v>0.51760716568294396</v>
      </c>
      <c r="G23" s="618">
        <v>24</v>
      </c>
      <c r="H23" s="619">
        <v>0.52173913043478259</v>
      </c>
      <c r="I23" s="618">
        <v>7706.2400000000016</v>
      </c>
      <c r="J23" s="619">
        <v>0.4823928343170561</v>
      </c>
      <c r="K23" s="618">
        <v>22</v>
      </c>
      <c r="L23" s="619">
        <v>0.47826086956521741</v>
      </c>
      <c r="M23" s="618" t="s">
        <v>523</v>
      </c>
      <c r="N23" s="283"/>
    </row>
    <row r="24" spans="1:14" ht="14.4" customHeight="1" x14ac:dyDescent="0.3">
      <c r="A24" s="616" t="s">
        <v>506</v>
      </c>
      <c r="B24" s="617" t="s">
        <v>506</v>
      </c>
      <c r="C24" s="618" t="s">
        <v>506</v>
      </c>
      <c r="D24" s="618" t="s">
        <v>506</v>
      </c>
      <c r="E24" s="618" t="s">
        <v>506</v>
      </c>
      <c r="F24" s="619" t="s">
        <v>506</v>
      </c>
      <c r="G24" s="618" t="s">
        <v>506</v>
      </c>
      <c r="H24" s="619" t="s">
        <v>506</v>
      </c>
      <c r="I24" s="618" t="s">
        <v>506</v>
      </c>
      <c r="J24" s="619" t="s">
        <v>506</v>
      </c>
      <c r="K24" s="618" t="s">
        <v>506</v>
      </c>
      <c r="L24" s="619" t="s">
        <v>506</v>
      </c>
      <c r="M24" s="618" t="s">
        <v>524</v>
      </c>
      <c r="N24" s="283"/>
    </row>
    <row r="25" spans="1:14" ht="14.4" customHeight="1" x14ac:dyDescent="0.3">
      <c r="A25" s="616">
        <v>89301125</v>
      </c>
      <c r="B25" s="617" t="s">
        <v>1255</v>
      </c>
      <c r="C25" s="618">
        <v>263961.42000000004</v>
      </c>
      <c r="D25" s="618">
        <v>228</v>
      </c>
      <c r="E25" s="618">
        <v>196264.55000000008</v>
      </c>
      <c r="F25" s="619">
        <v>0.74353498325626544</v>
      </c>
      <c r="G25" s="618">
        <v>145</v>
      </c>
      <c r="H25" s="619">
        <v>0.63596491228070173</v>
      </c>
      <c r="I25" s="618">
        <v>67696.869999999981</v>
      </c>
      <c r="J25" s="619">
        <v>0.25646501674373462</v>
      </c>
      <c r="K25" s="618">
        <v>83</v>
      </c>
      <c r="L25" s="619">
        <v>0.36403508771929827</v>
      </c>
      <c r="M25" s="618" t="s">
        <v>2</v>
      </c>
      <c r="N25" s="283"/>
    </row>
    <row r="26" spans="1:14" ht="14.4" customHeight="1" x14ac:dyDescent="0.3">
      <c r="A26" s="616">
        <v>89301125</v>
      </c>
      <c r="B26" s="617" t="s">
        <v>1256</v>
      </c>
      <c r="C26" s="618">
        <v>0</v>
      </c>
      <c r="D26" s="618">
        <v>2</v>
      </c>
      <c r="E26" s="618">
        <v>0</v>
      </c>
      <c r="F26" s="619" t="s">
        <v>506</v>
      </c>
      <c r="G26" s="618">
        <v>2</v>
      </c>
      <c r="H26" s="619">
        <v>1</v>
      </c>
      <c r="I26" s="618" t="s">
        <v>506</v>
      </c>
      <c r="J26" s="619" t="s">
        <v>506</v>
      </c>
      <c r="K26" s="618" t="s">
        <v>506</v>
      </c>
      <c r="L26" s="619">
        <v>0</v>
      </c>
      <c r="M26" s="618" t="s">
        <v>2</v>
      </c>
      <c r="N26" s="283"/>
    </row>
    <row r="27" spans="1:14" ht="14.4" customHeight="1" x14ac:dyDescent="0.3">
      <c r="A27" s="616">
        <v>89301125</v>
      </c>
      <c r="B27" s="617" t="s">
        <v>1257</v>
      </c>
      <c r="C27" s="618">
        <v>95160.23</v>
      </c>
      <c r="D27" s="618">
        <v>12</v>
      </c>
      <c r="E27" s="618">
        <v>73261.73</v>
      </c>
      <c r="F27" s="619">
        <v>0.76987760538199623</v>
      </c>
      <c r="G27" s="618">
        <v>10</v>
      </c>
      <c r="H27" s="619">
        <v>0.83333333333333337</v>
      </c>
      <c r="I27" s="618">
        <v>21898.5</v>
      </c>
      <c r="J27" s="619">
        <v>0.23012239461800377</v>
      </c>
      <c r="K27" s="618">
        <v>2</v>
      </c>
      <c r="L27" s="619">
        <v>0.16666666666666666</v>
      </c>
      <c r="M27" s="618" t="s">
        <v>2</v>
      </c>
      <c r="N27" s="283"/>
    </row>
    <row r="28" spans="1:14" ht="14.4" customHeight="1" x14ac:dyDescent="0.3">
      <c r="A28" s="616" t="s">
        <v>1264</v>
      </c>
      <c r="B28" s="617" t="s">
        <v>1265</v>
      </c>
      <c r="C28" s="618">
        <v>359121.65</v>
      </c>
      <c r="D28" s="618">
        <v>242</v>
      </c>
      <c r="E28" s="618">
        <v>269526.28000000009</v>
      </c>
      <c r="F28" s="619">
        <v>0.7505152641173265</v>
      </c>
      <c r="G28" s="618">
        <v>157</v>
      </c>
      <c r="H28" s="619">
        <v>0.64876033057851235</v>
      </c>
      <c r="I28" s="618">
        <v>89595.369999999981</v>
      </c>
      <c r="J28" s="619">
        <v>0.24948473588267367</v>
      </c>
      <c r="K28" s="618">
        <v>85</v>
      </c>
      <c r="L28" s="619">
        <v>0.3512396694214876</v>
      </c>
      <c r="M28" s="618" t="s">
        <v>523</v>
      </c>
      <c r="N28" s="283"/>
    </row>
    <row r="29" spans="1:14" ht="14.4" customHeight="1" x14ac:dyDescent="0.3">
      <c r="A29" s="616" t="s">
        <v>506</v>
      </c>
      <c r="B29" s="617" t="s">
        <v>506</v>
      </c>
      <c r="C29" s="618" t="s">
        <v>506</v>
      </c>
      <c r="D29" s="618" t="s">
        <v>506</v>
      </c>
      <c r="E29" s="618" t="s">
        <v>506</v>
      </c>
      <c r="F29" s="619" t="s">
        <v>506</v>
      </c>
      <c r="G29" s="618" t="s">
        <v>506</v>
      </c>
      <c r="H29" s="619" t="s">
        <v>506</v>
      </c>
      <c r="I29" s="618" t="s">
        <v>506</v>
      </c>
      <c r="J29" s="619" t="s">
        <v>506</v>
      </c>
      <c r="K29" s="618" t="s">
        <v>506</v>
      </c>
      <c r="L29" s="619" t="s">
        <v>506</v>
      </c>
      <c r="M29" s="618" t="s">
        <v>524</v>
      </c>
      <c r="N29" s="283"/>
    </row>
    <row r="30" spans="1:14" ht="14.4" customHeight="1" x14ac:dyDescent="0.3">
      <c r="A30" s="616" t="s">
        <v>505</v>
      </c>
      <c r="B30" s="617" t="s">
        <v>1266</v>
      </c>
      <c r="C30" s="618">
        <v>3686260.8400000008</v>
      </c>
      <c r="D30" s="618">
        <v>1823.5</v>
      </c>
      <c r="E30" s="618">
        <v>3182809.4400000004</v>
      </c>
      <c r="F30" s="619">
        <v>0.8634249116239967</v>
      </c>
      <c r="G30" s="618">
        <v>1270.5</v>
      </c>
      <c r="H30" s="619">
        <v>0.69673704414587334</v>
      </c>
      <c r="I30" s="618">
        <v>503451.40000000026</v>
      </c>
      <c r="J30" s="619">
        <v>0.1365750883760033</v>
      </c>
      <c r="K30" s="618">
        <v>553</v>
      </c>
      <c r="L30" s="619">
        <v>0.30326295585412666</v>
      </c>
      <c r="M30" s="618" t="s">
        <v>520</v>
      </c>
      <c r="N30" s="283"/>
    </row>
  </sheetData>
  <autoFilter ref="A4:M4"/>
  <mergeCells count="4">
    <mergeCell ref="E3:H3"/>
    <mergeCell ref="C3:D3"/>
    <mergeCell ref="I3:L3"/>
    <mergeCell ref="A1:L1"/>
  </mergeCells>
  <conditionalFormatting sqref="F4 F10 F31:F1048576">
    <cfRule type="cellIs" dxfId="48" priority="15" stopIfTrue="1" operator="lessThan">
      <formula>0.6</formula>
    </cfRule>
  </conditionalFormatting>
  <conditionalFormatting sqref="B5:B9">
    <cfRule type="expression" dxfId="47" priority="10">
      <formula>AND(LEFT(M5,6)&lt;&gt;"mezera",M5&lt;&gt;"")</formula>
    </cfRule>
  </conditionalFormatting>
  <conditionalFormatting sqref="A5:A9">
    <cfRule type="expression" dxfId="46" priority="8">
      <formula>AND(M5&lt;&gt;"",M5&lt;&gt;"mezeraKL")</formula>
    </cfRule>
  </conditionalFormatting>
  <conditionalFormatting sqref="F5:F9">
    <cfRule type="cellIs" dxfId="45" priority="7" operator="lessThan">
      <formula>0.6</formula>
    </cfRule>
  </conditionalFormatting>
  <conditionalFormatting sqref="B5:L9">
    <cfRule type="expression" dxfId="44" priority="9">
      <formula>OR($M5="KL",$M5="SumaKL")</formula>
    </cfRule>
    <cfRule type="expression" dxfId="43" priority="11">
      <formula>$M5="SumaNS"</formula>
    </cfRule>
  </conditionalFormatting>
  <conditionalFormatting sqref="A5:L9">
    <cfRule type="expression" dxfId="42" priority="12">
      <formula>$M5&lt;&gt;""</formula>
    </cfRule>
  </conditionalFormatting>
  <conditionalFormatting sqref="B11:B30">
    <cfRule type="expression" dxfId="41" priority="4">
      <formula>AND(LEFT(M11,6)&lt;&gt;"mezera",M11&lt;&gt;"")</formula>
    </cfRule>
  </conditionalFormatting>
  <conditionalFormatting sqref="A11:A30">
    <cfRule type="expression" dxfId="40" priority="2">
      <formula>AND(M11&lt;&gt;"",M11&lt;&gt;"mezeraKL")</formula>
    </cfRule>
  </conditionalFormatting>
  <conditionalFormatting sqref="F11:F30">
    <cfRule type="cellIs" dxfId="39" priority="1" operator="lessThan">
      <formula>0.6</formula>
    </cfRule>
  </conditionalFormatting>
  <conditionalFormatting sqref="B11:L30">
    <cfRule type="expression" dxfId="38" priority="3">
      <formula>OR($M11="KL",$M11="SumaKL")</formula>
    </cfRule>
    <cfRule type="expression" dxfId="37" priority="5">
      <formula>$M11="SumaNS"</formula>
    </cfRule>
  </conditionalFormatting>
  <conditionalFormatting sqref="A11:L30">
    <cfRule type="expression" dxfId="36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60" customWidth="1"/>
    <col min="2" max="2" width="11.109375" style="343" bestFit="1" customWidth="1"/>
    <col min="3" max="3" width="11.109375" style="260" hidden="1" customWidth="1"/>
    <col min="4" max="4" width="7.33203125" style="343" bestFit="1" customWidth="1"/>
    <col min="5" max="5" width="7.33203125" style="260" hidden="1" customWidth="1"/>
    <col min="6" max="6" width="11.109375" style="343" bestFit="1" customWidth="1"/>
    <col min="7" max="7" width="5.33203125" style="346" customWidth="1"/>
    <col min="8" max="8" width="7.33203125" style="343" bestFit="1" customWidth="1"/>
    <col min="9" max="9" width="5.33203125" style="346" customWidth="1"/>
    <col min="10" max="10" width="11.109375" style="343" customWidth="1"/>
    <col min="11" max="11" width="5.33203125" style="346" customWidth="1"/>
    <col min="12" max="12" width="7.33203125" style="343" customWidth="1"/>
    <col min="13" max="13" width="5.33203125" style="346" customWidth="1"/>
    <col min="14" max="14" width="0" style="260" hidden="1" customWidth="1"/>
    <col min="15" max="16384" width="8.88671875" style="260"/>
  </cols>
  <sheetData>
    <row r="1" spans="1:13" ht="18.600000000000001" customHeight="1" thickBot="1" x14ac:dyDescent="0.4">
      <c r="A1" s="494" t="s">
        <v>196</v>
      </c>
      <c r="B1" s="494"/>
      <c r="C1" s="494"/>
      <c r="D1" s="494"/>
      <c r="E1" s="494"/>
      <c r="F1" s="494"/>
      <c r="G1" s="494"/>
      <c r="H1" s="494"/>
      <c r="I1" s="494"/>
      <c r="J1" s="463"/>
      <c r="K1" s="463"/>
      <c r="L1" s="463"/>
      <c r="M1" s="463"/>
    </row>
    <row r="2" spans="1:13" ht="14.4" customHeight="1" thickBot="1" x14ac:dyDescent="0.35">
      <c r="A2" s="389" t="s">
        <v>298</v>
      </c>
      <c r="B2" s="350"/>
      <c r="C2" s="342"/>
      <c r="D2" s="350"/>
      <c r="E2" s="342"/>
      <c r="F2" s="350"/>
      <c r="G2" s="351"/>
      <c r="H2" s="350"/>
      <c r="I2" s="351"/>
    </row>
    <row r="3" spans="1:13" ht="14.4" customHeight="1" thickBot="1" x14ac:dyDescent="0.35">
      <c r="A3" s="275"/>
      <c r="B3" s="505" t="s">
        <v>18</v>
      </c>
      <c r="C3" s="507"/>
      <c r="D3" s="504"/>
      <c r="E3" s="274"/>
      <c r="F3" s="504" t="s">
        <v>19</v>
      </c>
      <c r="G3" s="504"/>
      <c r="H3" s="504"/>
      <c r="I3" s="504"/>
      <c r="J3" s="504" t="s">
        <v>195</v>
      </c>
      <c r="K3" s="504"/>
      <c r="L3" s="504"/>
      <c r="M3" s="506"/>
    </row>
    <row r="4" spans="1:13" ht="14.4" customHeight="1" thickBot="1" x14ac:dyDescent="0.35">
      <c r="A4" s="664" t="s">
        <v>171</v>
      </c>
      <c r="B4" s="668" t="s">
        <v>22</v>
      </c>
      <c r="C4" s="669"/>
      <c r="D4" s="668" t="s">
        <v>23</v>
      </c>
      <c r="E4" s="669"/>
      <c r="F4" s="668" t="s">
        <v>22</v>
      </c>
      <c r="G4" s="678" t="s">
        <v>5</v>
      </c>
      <c r="H4" s="668" t="s">
        <v>23</v>
      </c>
      <c r="I4" s="678" t="s">
        <v>5</v>
      </c>
      <c r="J4" s="668" t="s">
        <v>22</v>
      </c>
      <c r="K4" s="678" t="s">
        <v>5</v>
      </c>
      <c r="L4" s="668" t="s">
        <v>23</v>
      </c>
      <c r="M4" s="679" t="s">
        <v>5</v>
      </c>
    </row>
    <row r="5" spans="1:13" ht="14.4" customHeight="1" x14ac:dyDescent="0.3">
      <c r="A5" s="665" t="s">
        <v>1267</v>
      </c>
      <c r="B5" s="670">
        <v>113.37</v>
      </c>
      <c r="C5" s="626">
        <v>1</v>
      </c>
      <c r="D5" s="675">
        <v>1</v>
      </c>
      <c r="E5" s="685" t="s">
        <v>1267</v>
      </c>
      <c r="F5" s="670"/>
      <c r="G5" s="647">
        <v>0</v>
      </c>
      <c r="H5" s="629"/>
      <c r="I5" s="681">
        <v>0</v>
      </c>
      <c r="J5" s="688">
        <v>113.37</v>
      </c>
      <c r="K5" s="647">
        <v>1</v>
      </c>
      <c r="L5" s="629">
        <v>1</v>
      </c>
      <c r="M5" s="681">
        <v>1</v>
      </c>
    </row>
    <row r="6" spans="1:13" ht="14.4" customHeight="1" x14ac:dyDescent="0.3">
      <c r="A6" s="666" t="s">
        <v>1268</v>
      </c>
      <c r="B6" s="237">
        <v>321249.81</v>
      </c>
      <c r="C6" s="671">
        <v>1</v>
      </c>
      <c r="D6" s="676">
        <v>174</v>
      </c>
      <c r="E6" s="686" t="s">
        <v>1268</v>
      </c>
      <c r="F6" s="237">
        <v>196527.77</v>
      </c>
      <c r="G6" s="682">
        <v>0.61175995714985787</v>
      </c>
      <c r="H6" s="238">
        <v>108</v>
      </c>
      <c r="I6" s="242">
        <v>0.62068965517241381</v>
      </c>
      <c r="J6" s="689">
        <v>124722.04000000001</v>
      </c>
      <c r="K6" s="682">
        <v>0.38824004285014208</v>
      </c>
      <c r="L6" s="238">
        <v>66</v>
      </c>
      <c r="M6" s="242">
        <v>0.37931034482758619</v>
      </c>
    </row>
    <row r="7" spans="1:13" ht="14.4" customHeight="1" x14ac:dyDescent="0.3">
      <c r="A7" s="666" t="s">
        <v>1269</v>
      </c>
      <c r="B7" s="237">
        <v>19407.21</v>
      </c>
      <c r="C7" s="671">
        <v>1</v>
      </c>
      <c r="D7" s="676">
        <v>11</v>
      </c>
      <c r="E7" s="686" t="s">
        <v>1269</v>
      </c>
      <c r="F7" s="237">
        <v>19336.829999999998</v>
      </c>
      <c r="G7" s="682">
        <v>0.99637351273057795</v>
      </c>
      <c r="H7" s="238">
        <v>10</v>
      </c>
      <c r="I7" s="242">
        <v>0.90909090909090906</v>
      </c>
      <c r="J7" s="689">
        <v>70.38</v>
      </c>
      <c r="K7" s="682">
        <v>3.6264872694220344E-3</v>
      </c>
      <c r="L7" s="238">
        <v>1</v>
      </c>
      <c r="M7" s="242">
        <v>9.0909090909090912E-2</v>
      </c>
    </row>
    <row r="8" spans="1:13" ht="14.4" customHeight="1" x14ac:dyDescent="0.3">
      <c r="A8" s="666" t="s">
        <v>1270</v>
      </c>
      <c r="B8" s="237">
        <v>17747.919999999998</v>
      </c>
      <c r="C8" s="671">
        <v>1</v>
      </c>
      <c r="D8" s="676">
        <v>41</v>
      </c>
      <c r="E8" s="686" t="s">
        <v>1270</v>
      </c>
      <c r="F8" s="237">
        <v>8441.619999999999</v>
      </c>
      <c r="G8" s="682">
        <v>0.47563996231671091</v>
      </c>
      <c r="H8" s="238">
        <v>21</v>
      </c>
      <c r="I8" s="242">
        <v>0.51219512195121952</v>
      </c>
      <c r="J8" s="689">
        <v>9306.3000000000011</v>
      </c>
      <c r="K8" s="682">
        <v>0.5243600376832892</v>
      </c>
      <c r="L8" s="238">
        <v>20</v>
      </c>
      <c r="M8" s="242">
        <v>0.48780487804878048</v>
      </c>
    </row>
    <row r="9" spans="1:13" ht="14.4" customHeight="1" x14ac:dyDescent="0.3">
      <c r="A9" s="666" t="s">
        <v>1271</v>
      </c>
      <c r="B9" s="237">
        <v>54352.130000000005</v>
      </c>
      <c r="C9" s="671">
        <v>1</v>
      </c>
      <c r="D9" s="676">
        <v>49</v>
      </c>
      <c r="E9" s="686" t="s">
        <v>1271</v>
      </c>
      <c r="F9" s="237">
        <v>51681.560000000005</v>
      </c>
      <c r="G9" s="682">
        <v>0.95086540306700029</v>
      </c>
      <c r="H9" s="238">
        <v>38</v>
      </c>
      <c r="I9" s="242">
        <v>0.77551020408163263</v>
      </c>
      <c r="J9" s="689">
        <v>2670.5699999999997</v>
      </c>
      <c r="K9" s="682">
        <v>4.9134596932999673E-2</v>
      </c>
      <c r="L9" s="238">
        <v>11</v>
      </c>
      <c r="M9" s="242">
        <v>0.22448979591836735</v>
      </c>
    </row>
    <row r="10" spans="1:13" ht="14.4" customHeight="1" x14ac:dyDescent="0.3">
      <c r="A10" s="666" t="s">
        <v>1272</v>
      </c>
      <c r="B10" s="237">
        <v>36127.020000000004</v>
      </c>
      <c r="C10" s="671">
        <v>1</v>
      </c>
      <c r="D10" s="676">
        <v>61</v>
      </c>
      <c r="E10" s="686" t="s">
        <v>1272</v>
      </c>
      <c r="F10" s="237">
        <v>32068.980000000003</v>
      </c>
      <c r="G10" s="682">
        <v>0.88767299378692177</v>
      </c>
      <c r="H10" s="238">
        <v>45</v>
      </c>
      <c r="I10" s="242">
        <v>0.73770491803278693</v>
      </c>
      <c r="J10" s="689">
        <v>4058.0400000000009</v>
      </c>
      <c r="K10" s="682">
        <v>0.1123270062130782</v>
      </c>
      <c r="L10" s="238">
        <v>16</v>
      </c>
      <c r="M10" s="242">
        <v>0.26229508196721313</v>
      </c>
    </row>
    <row r="11" spans="1:13" ht="14.4" customHeight="1" x14ac:dyDescent="0.3">
      <c r="A11" s="666" t="s">
        <v>1273</v>
      </c>
      <c r="B11" s="237">
        <v>9208.5300000000007</v>
      </c>
      <c r="C11" s="671">
        <v>1</v>
      </c>
      <c r="D11" s="676">
        <v>33.5</v>
      </c>
      <c r="E11" s="686" t="s">
        <v>1273</v>
      </c>
      <c r="F11" s="237">
        <v>6956.06</v>
      </c>
      <c r="G11" s="682">
        <v>0.75539309748678674</v>
      </c>
      <c r="H11" s="238">
        <v>21.5</v>
      </c>
      <c r="I11" s="242">
        <v>0.64179104477611937</v>
      </c>
      <c r="J11" s="689">
        <v>2252.4700000000003</v>
      </c>
      <c r="K11" s="682">
        <v>0.24460690251321329</v>
      </c>
      <c r="L11" s="238">
        <v>12</v>
      </c>
      <c r="M11" s="242">
        <v>0.35820895522388058</v>
      </c>
    </row>
    <row r="12" spans="1:13" ht="14.4" customHeight="1" x14ac:dyDescent="0.3">
      <c r="A12" s="666" t="s">
        <v>1274</v>
      </c>
      <c r="B12" s="237">
        <v>42293.469999999994</v>
      </c>
      <c r="C12" s="671">
        <v>1</v>
      </c>
      <c r="D12" s="676">
        <v>61</v>
      </c>
      <c r="E12" s="686" t="s">
        <v>1274</v>
      </c>
      <c r="F12" s="237">
        <v>34575.989999999991</v>
      </c>
      <c r="G12" s="682">
        <v>0.81752549507051553</v>
      </c>
      <c r="H12" s="238">
        <v>42</v>
      </c>
      <c r="I12" s="242">
        <v>0.68852459016393441</v>
      </c>
      <c r="J12" s="689">
        <v>7717.4800000000005</v>
      </c>
      <c r="K12" s="682">
        <v>0.18247450492948442</v>
      </c>
      <c r="L12" s="238">
        <v>19</v>
      </c>
      <c r="M12" s="242">
        <v>0.31147540983606559</v>
      </c>
    </row>
    <row r="13" spans="1:13" ht="14.4" customHeight="1" x14ac:dyDescent="0.3">
      <c r="A13" s="666" t="s">
        <v>1275</v>
      </c>
      <c r="B13" s="237">
        <v>98150.68</v>
      </c>
      <c r="C13" s="671">
        <v>1</v>
      </c>
      <c r="D13" s="676">
        <v>107</v>
      </c>
      <c r="E13" s="686" t="s">
        <v>1275</v>
      </c>
      <c r="F13" s="237">
        <v>61196.479999999989</v>
      </c>
      <c r="G13" s="682">
        <v>0.62349522183646611</v>
      </c>
      <c r="H13" s="238">
        <v>75</v>
      </c>
      <c r="I13" s="242">
        <v>0.7009345794392523</v>
      </c>
      <c r="J13" s="689">
        <v>36954.199999999997</v>
      </c>
      <c r="K13" s="682">
        <v>0.37650477816353384</v>
      </c>
      <c r="L13" s="238">
        <v>32</v>
      </c>
      <c r="M13" s="242">
        <v>0.29906542056074764</v>
      </c>
    </row>
    <row r="14" spans="1:13" ht="14.4" customHeight="1" x14ac:dyDescent="0.3">
      <c r="A14" s="666" t="s">
        <v>1276</v>
      </c>
      <c r="B14" s="237">
        <v>104751.28000000001</v>
      </c>
      <c r="C14" s="671">
        <v>1</v>
      </c>
      <c r="D14" s="676">
        <v>90</v>
      </c>
      <c r="E14" s="686" t="s">
        <v>1276</v>
      </c>
      <c r="F14" s="237">
        <v>90926.62000000001</v>
      </c>
      <c r="G14" s="682">
        <v>0.86802395159276335</v>
      </c>
      <c r="H14" s="238">
        <v>69</v>
      </c>
      <c r="I14" s="242">
        <v>0.76666666666666672</v>
      </c>
      <c r="J14" s="689">
        <v>13824.66</v>
      </c>
      <c r="K14" s="682">
        <v>0.13197604840723662</v>
      </c>
      <c r="L14" s="238">
        <v>21</v>
      </c>
      <c r="M14" s="242">
        <v>0.23333333333333334</v>
      </c>
    </row>
    <row r="15" spans="1:13" ht="14.4" customHeight="1" x14ac:dyDescent="0.3">
      <c r="A15" s="666" t="s">
        <v>1277</v>
      </c>
      <c r="B15" s="237">
        <v>15354.949999999999</v>
      </c>
      <c r="C15" s="671">
        <v>1</v>
      </c>
      <c r="D15" s="676">
        <v>38</v>
      </c>
      <c r="E15" s="686" t="s">
        <v>1277</v>
      </c>
      <c r="F15" s="237">
        <v>11031.16</v>
      </c>
      <c r="G15" s="682">
        <v>0.71841067538481085</v>
      </c>
      <c r="H15" s="238">
        <v>25</v>
      </c>
      <c r="I15" s="242">
        <v>0.65789473684210531</v>
      </c>
      <c r="J15" s="689">
        <v>4323.7899999999991</v>
      </c>
      <c r="K15" s="682">
        <v>0.28158932461518921</v>
      </c>
      <c r="L15" s="238">
        <v>13</v>
      </c>
      <c r="M15" s="242">
        <v>0.34210526315789475</v>
      </c>
    </row>
    <row r="16" spans="1:13" ht="14.4" customHeight="1" x14ac:dyDescent="0.3">
      <c r="A16" s="666" t="s">
        <v>1278</v>
      </c>
      <c r="B16" s="237">
        <v>373403.05000000005</v>
      </c>
      <c r="C16" s="671">
        <v>1</v>
      </c>
      <c r="D16" s="676">
        <v>293</v>
      </c>
      <c r="E16" s="686" t="s">
        <v>1278</v>
      </c>
      <c r="F16" s="237">
        <v>298785.92000000004</v>
      </c>
      <c r="G16" s="682">
        <v>0.80017000396756266</v>
      </c>
      <c r="H16" s="238">
        <v>206</v>
      </c>
      <c r="I16" s="242">
        <v>0.70307167235494883</v>
      </c>
      <c r="J16" s="689">
        <v>74617.130000000019</v>
      </c>
      <c r="K16" s="682">
        <v>0.19982999603243737</v>
      </c>
      <c r="L16" s="238">
        <v>87</v>
      </c>
      <c r="M16" s="242">
        <v>0.29692832764505117</v>
      </c>
    </row>
    <row r="17" spans="1:13" ht="14.4" customHeight="1" x14ac:dyDescent="0.3">
      <c r="A17" s="666" t="s">
        <v>1279</v>
      </c>
      <c r="B17" s="237">
        <v>59619.55999999999</v>
      </c>
      <c r="C17" s="671">
        <v>1</v>
      </c>
      <c r="D17" s="676">
        <v>48</v>
      </c>
      <c r="E17" s="686" t="s">
        <v>1279</v>
      </c>
      <c r="F17" s="237">
        <v>50014.569999999992</v>
      </c>
      <c r="G17" s="682">
        <v>0.83889532227342845</v>
      </c>
      <c r="H17" s="238">
        <v>39</v>
      </c>
      <c r="I17" s="242">
        <v>0.8125</v>
      </c>
      <c r="J17" s="689">
        <v>9604.99</v>
      </c>
      <c r="K17" s="682">
        <v>0.16110467772657164</v>
      </c>
      <c r="L17" s="238">
        <v>9</v>
      </c>
      <c r="M17" s="242">
        <v>0.1875</v>
      </c>
    </row>
    <row r="18" spans="1:13" ht="14.4" customHeight="1" x14ac:dyDescent="0.3">
      <c r="A18" s="666" t="s">
        <v>1280</v>
      </c>
      <c r="B18" s="237">
        <v>1647478.1800000002</v>
      </c>
      <c r="C18" s="671">
        <v>1</v>
      </c>
      <c r="D18" s="676">
        <v>268</v>
      </c>
      <c r="E18" s="686" t="s">
        <v>1280</v>
      </c>
      <c r="F18" s="237">
        <v>1595730.11</v>
      </c>
      <c r="G18" s="682">
        <v>0.96858952632683726</v>
      </c>
      <c r="H18" s="238">
        <v>198</v>
      </c>
      <c r="I18" s="242">
        <v>0.73880597014925375</v>
      </c>
      <c r="J18" s="689">
        <v>51748.069999999985</v>
      </c>
      <c r="K18" s="682">
        <v>3.1410473673162687E-2</v>
      </c>
      <c r="L18" s="238">
        <v>70</v>
      </c>
      <c r="M18" s="242">
        <v>0.26119402985074625</v>
      </c>
    </row>
    <row r="19" spans="1:13" ht="14.4" customHeight="1" x14ac:dyDescent="0.3">
      <c r="A19" s="666" t="s">
        <v>1281</v>
      </c>
      <c r="B19" s="237">
        <v>14667.35</v>
      </c>
      <c r="C19" s="671">
        <v>1</v>
      </c>
      <c r="D19" s="676">
        <v>28</v>
      </c>
      <c r="E19" s="686" t="s">
        <v>1281</v>
      </c>
      <c r="F19" s="237">
        <v>9013.25</v>
      </c>
      <c r="G19" s="682">
        <v>0.61451114209451607</v>
      </c>
      <c r="H19" s="238">
        <v>15</v>
      </c>
      <c r="I19" s="242">
        <v>0.5357142857142857</v>
      </c>
      <c r="J19" s="689">
        <v>5654.1</v>
      </c>
      <c r="K19" s="682">
        <v>0.38548885790548398</v>
      </c>
      <c r="L19" s="238">
        <v>13</v>
      </c>
      <c r="M19" s="242">
        <v>0.4642857142857143</v>
      </c>
    </row>
    <row r="20" spans="1:13" ht="14.4" customHeight="1" x14ac:dyDescent="0.3">
      <c r="A20" s="666" t="s">
        <v>1282</v>
      </c>
      <c r="B20" s="237">
        <v>14442.97</v>
      </c>
      <c r="C20" s="671">
        <v>1</v>
      </c>
      <c r="D20" s="676">
        <v>22</v>
      </c>
      <c r="E20" s="686" t="s">
        <v>1282</v>
      </c>
      <c r="F20" s="237">
        <v>12635.07</v>
      </c>
      <c r="G20" s="682">
        <v>0.87482491482015123</v>
      </c>
      <c r="H20" s="238">
        <v>17</v>
      </c>
      <c r="I20" s="242">
        <v>0.77272727272727271</v>
      </c>
      <c r="J20" s="689">
        <v>1807.9</v>
      </c>
      <c r="K20" s="682">
        <v>0.12517508517984877</v>
      </c>
      <c r="L20" s="238">
        <v>5</v>
      </c>
      <c r="M20" s="242">
        <v>0.22727272727272727</v>
      </c>
    </row>
    <row r="21" spans="1:13" ht="14.4" customHeight="1" x14ac:dyDescent="0.3">
      <c r="A21" s="666" t="s">
        <v>1283</v>
      </c>
      <c r="B21" s="237">
        <v>40076.369999999995</v>
      </c>
      <c r="C21" s="671">
        <v>1</v>
      </c>
      <c r="D21" s="676">
        <v>45</v>
      </c>
      <c r="E21" s="686" t="s">
        <v>1283</v>
      </c>
      <c r="F21" s="237">
        <v>32598.899999999998</v>
      </c>
      <c r="G21" s="682">
        <v>0.81341947885998656</v>
      </c>
      <c r="H21" s="238">
        <v>34</v>
      </c>
      <c r="I21" s="242">
        <v>0.75555555555555554</v>
      </c>
      <c r="J21" s="689">
        <v>7477.47</v>
      </c>
      <c r="K21" s="682">
        <v>0.18658052114001344</v>
      </c>
      <c r="L21" s="238">
        <v>11</v>
      </c>
      <c r="M21" s="242">
        <v>0.24444444444444444</v>
      </c>
    </row>
    <row r="22" spans="1:13" ht="14.4" customHeight="1" x14ac:dyDescent="0.3">
      <c r="A22" s="666" t="s">
        <v>1284</v>
      </c>
      <c r="B22" s="237">
        <v>417398.11</v>
      </c>
      <c r="C22" s="671">
        <v>1</v>
      </c>
      <c r="D22" s="676">
        <v>173</v>
      </c>
      <c r="E22" s="686" t="s">
        <v>1284</v>
      </c>
      <c r="F22" s="237">
        <v>372135.56</v>
      </c>
      <c r="G22" s="682">
        <v>0.89156024209117768</v>
      </c>
      <c r="H22" s="238">
        <v>125</v>
      </c>
      <c r="I22" s="242">
        <v>0.7225433526011561</v>
      </c>
      <c r="J22" s="689">
        <v>45262.549999999996</v>
      </c>
      <c r="K22" s="682">
        <v>0.10843975790882233</v>
      </c>
      <c r="L22" s="238">
        <v>48</v>
      </c>
      <c r="M22" s="242">
        <v>0.2774566473988439</v>
      </c>
    </row>
    <row r="23" spans="1:13" ht="14.4" customHeight="1" x14ac:dyDescent="0.3">
      <c r="A23" s="666" t="s">
        <v>1285</v>
      </c>
      <c r="B23" s="237">
        <v>398872</v>
      </c>
      <c r="C23" s="671">
        <v>1</v>
      </c>
      <c r="D23" s="676">
        <v>276</v>
      </c>
      <c r="E23" s="686" t="s">
        <v>1285</v>
      </c>
      <c r="F23" s="237">
        <v>297606.11</v>
      </c>
      <c r="G23" s="682">
        <v>0.74611933151487186</v>
      </c>
      <c r="H23" s="238">
        <v>178</v>
      </c>
      <c r="I23" s="242">
        <v>0.64492753623188404</v>
      </c>
      <c r="J23" s="689">
        <v>101265.88999999998</v>
      </c>
      <c r="K23" s="682">
        <v>0.25388066848512802</v>
      </c>
      <c r="L23" s="238">
        <v>98</v>
      </c>
      <c r="M23" s="242">
        <v>0.35507246376811596</v>
      </c>
    </row>
    <row r="24" spans="1:13" ht="14.4" customHeight="1" thickBot="1" x14ac:dyDescent="0.35">
      <c r="A24" s="667" t="s">
        <v>1286</v>
      </c>
      <c r="B24" s="672">
        <v>1546.8799999999999</v>
      </c>
      <c r="C24" s="673">
        <v>1</v>
      </c>
      <c r="D24" s="677">
        <v>4</v>
      </c>
      <c r="E24" s="687" t="s">
        <v>1286</v>
      </c>
      <c r="F24" s="672">
        <v>1546.8799999999999</v>
      </c>
      <c r="G24" s="683">
        <v>1</v>
      </c>
      <c r="H24" s="674">
        <v>4</v>
      </c>
      <c r="I24" s="684">
        <v>1</v>
      </c>
      <c r="J24" s="690"/>
      <c r="K24" s="683">
        <v>0</v>
      </c>
      <c r="L24" s="674"/>
      <c r="M24" s="684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14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60" hidden="1" customWidth="1" outlineLevel="1"/>
    <col min="2" max="2" width="28.33203125" style="260" hidden="1" customWidth="1" outlineLevel="1"/>
    <col min="3" max="3" width="9" style="260" customWidth="1" collapsed="1"/>
    <col min="4" max="4" width="18.77734375" style="354" customWidth="1"/>
    <col min="5" max="5" width="13.5546875" style="344" customWidth="1"/>
    <col min="6" max="6" width="6" style="260" bestFit="1" customWidth="1"/>
    <col min="7" max="7" width="8.77734375" style="260" customWidth="1"/>
    <col min="8" max="8" width="5" style="260" bestFit="1" customWidth="1"/>
    <col min="9" max="9" width="8.5546875" style="260" hidden="1" customWidth="1" outlineLevel="1"/>
    <col min="10" max="10" width="25.77734375" style="260" customWidth="1" collapsed="1"/>
    <col min="11" max="11" width="8.77734375" style="260" customWidth="1"/>
    <col min="12" max="12" width="7.77734375" style="345" customWidth="1"/>
    <col min="13" max="13" width="11.109375" style="345" customWidth="1"/>
    <col min="14" max="14" width="7.77734375" style="260" customWidth="1"/>
    <col min="15" max="15" width="7.77734375" style="355" customWidth="1"/>
    <col min="16" max="16" width="11.109375" style="345" customWidth="1"/>
    <col min="17" max="17" width="5.44140625" style="346" bestFit="1" customWidth="1"/>
    <col min="18" max="18" width="7.77734375" style="260" customWidth="1"/>
    <col min="19" max="19" width="5.44140625" style="346" bestFit="1" customWidth="1"/>
    <col min="20" max="20" width="7.77734375" style="355" customWidth="1"/>
    <col min="21" max="21" width="5.44140625" style="346" bestFit="1" customWidth="1"/>
    <col min="22" max="16384" width="8.88671875" style="260"/>
  </cols>
  <sheetData>
    <row r="1" spans="1:21" ht="18.600000000000001" customHeight="1" thickBot="1" x14ac:dyDescent="0.4">
      <c r="A1" s="486" t="s">
        <v>2312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</row>
    <row r="2" spans="1:21" ht="14.4" customHeight="1" thickBot="1" x14ac:dyDescent="0.35">
      <c r="A2" s="389" t="s">
        <v>298</v>
      </c>
      <c r="B2" s="352"/>
      <c r="C2" s="342"/>
      <c r="D2" s="342"/>
      <c r="E2" s="353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21" ht="14.4" customHeight="1" thickBot="1" x14ac:dyDescent="0.35">
      <c r="A3" s="511"/>
      <c r="B3" s="512"/>
      <c r="C3" s="512"/>
      <c r="D3" s="512"/>
      <c r="E3" s="512"/>
      <c r="F3" s="512"/>
      <c r="G3" s="512"/>
      <c r="H3" s="512"/>
      <c r="I3" s="512"/>
      <c r="J3" s="512"/>
      <c r="K3" s="513" t="s">
        <v>163</v>
      </c>
      <c r="L3" s="514"/>
      <c r="M3" s="70">
        <f>SUBTOTAL(9,M7:M1048576)</f>
        <v>3686260.8399999994</v>
      </c>
      <c r="N3" s="70">
        <f>SUBTOTAL(9,N7:N1048576)</f>
        <v>8440</v>
      </c>
      <c r="O3" s="70">
        <f>SUBTOTAL(9,O7:O1048576)</f>
        <v>1823.5</v>
      </c>
      <c r="P3" s="70">
        <f>SUBTOTAL(9,P7:P1048576)</f>
        <v>3182809.4399999995</v>
      </c>
      <c r="Q3" s="71">
        <f>IF(M3=0,0,P3/M3)</f>
        <v>0.8634249116239967</v>
      </c>
      <c r="R3" s="70">
        <f>SUBTOTAL(9,R7:R1048576)</f>
        <v>5928</v>
      </c>
      <c r="S3" s="71">
        <f>IF(N3=0,0,R3/N3)</f>
        <v>0.70236966824644553</v>
      </c>
      <c r="T3" s="70">
        <f>SUBTOTAL(9,T7:T1048576)</f>
        <v>1270.5</v>
      </c>
      <c r="U3" s="72">
        <f>IF(O3=0,0,T3/O3)</f>
        <v>0.69673704414587334</v>
      </c>
    </row>
    <row r="4" spans="1:21" ht="14.4" customHeight="1" x14ac:dyDescent="0.3">
      <c r="A4" s="73"/>
      <c r="B4" s="74"/>
      <c r="C4" s="74"/>
      <c r="D4" s="75"/>
      <c r="E4" s="275"/>
      <c r="F4" s="74"/>
      <c r="G4" s="74"/>
      <c r="H4" s="74"/>
      <c r="I4" s="74"/>
      <c r="J4" s="74"/>
      <c r="K4" s="74"/>
      <c r="L4" s="74"/>
      <c r="M4" s="515" t="s">
        <v>18</v>
      </c>
      <c r="N4" s="516"/>
      <c r="O4" s="516"/>
      <c r="P4" s="517" t="s">
        <v>24</v>
      </c>
      <c r="Q4" s="516"/>
      <c r="R4" s="516"/>
      <c r="S4" s="516"/>
      <c r="T4" s="516"/>
      <c r="U4" s="518"/>
    </row>
    <row r="5" spans="1:21" ht="14.4" customHeight="1" thickBot="1" x14ac:dyDescent="0.35">
      <c r="A5" s="76"/>
      <c r="B5" s="77"/>
      <c r="C5" s="74"/>
      <c r="D5" s="75"/>
      <c r="E5" s="275"/>
      <c r="F5" s="74"/>
      <c r="G5" s="74"/>
      <c r="H5" s="74"/>
      <c r="I5" s="74"/>
      <c r="J5" s="74"/>
      <c r="K5" s="74"/>
      <c r="L5" s="74"/>
      <c r="M5" s="110" t="s">
        <v>25</v>
      </c>
      <c r="N5" s="111" t="s">
        <v>16</v>
      </c>
      <c r="O5" s="111" t="s">
        <v>23</v>
      </c>
      <c r="P5" s="508" t="s">
        <v>25</v>
      </c>
      <c r="Q5" s="509"/>
      <c r="R5" s="508" t="s">
        <v>16</v>
      </c>
      <c r="S5" s="509"/>
      <c r="T5" s="508" t="s">
        <v>23</v>
      </c>
      <c r="U5" s="510"/>
    </row>
    <row r="6" spans="1:21" s="344" customFormat="1" ht="14.4" customHeight="1" thickBot="1" x14ac:dyDescent="0.35">
      <c r="A6" s="691" t="s">
        <v>26</v>
      </c>
      <c r="B6" s="692" t="s">
        <v>8</v>
      </c>
      <c r="C6" s="691" t="s">
        <v>27</v>
      </c>
      <c r="D6" s="692" t="s">
        <v>9</v>
      </c>
      <c r="E6" s="692" t="s">
        <v>198</v>
      </c>
      <c r="F6" s="692" t="s">
        <v>28</v>
      </c>
      <c r="G6" s="692" t="s">
        <v>29</v>
      </c>
      <c r="H6" s="692" t="s">
        <v>11</v>
      </c>
      <c r="I6" s="692" t="s">
        <v>13</v>
      </c>
      <c r="J6" s="692" t="s">
        <v>14</v>
      </c>
      <c r="K6" s="692" t="s">
        <v>15</v>
      </c>
      <c r="L6" s="692" t="s">
        <v>30</v>
      </c>
      <c r="M6" s="693" t="s">
        <v>17</v>
      </c>
      <c r="N6" s="694" t="s">
        <v>31</v>
      </c>
      <c r="O6" s="694" t="s">
        <v>31</v>
      </c>
      <c r="P6" s="694" t="s">
        <v>17</v>
      </c>
      <c r="Q6" s="694" t="s">
        <v>5</v>
      </c>
      <c r="R6" s="694" t="s">
        <v>31</v>
      </c>
      <c r="S6" s="694" t="s">
        <v>5</v>
      </c>
      <c r="T6" s="694" t="s">
        <v>31</v>
      </c>
      <c r="U6" s="695" t="s">
        <v>5</v>
      </c>
    </row>
    <row r="7" spans="1:21" ht="14.4" customHeight="1" x14ac:dyDescent="0.3">
      <c r="A7" s="696">
        <v>12</v>
      </c>
      <c r="B7" s="697" t="s">
        <v>507</v>
      </c>
      <c r="C7" s="697">
        <v>89301121</v>
      </c>
      <c r="D7" s="698" t="s">
        <v>2308</v>
      </c>
      <c r="E7" s="699" t="s">
        <v>1268</v>
      </c>
      <c r="F7" s="697" t="s">
        <v>1255</v>
      </c>
      <c r="G7" s="697" t="s">
        <v>1287</v>
      </c>
      <c r="H7" s="697" t="s">
        <v>867</v>
      </c>
      <c r="I7" s="697" t="s">
        <v>991</v>
      </c>
      <c r="J7" s="697" t="s">
        <v>1216</v>
      </c>
      <c r="K7" s="697" t="s">
        <v>1217</v>
      </c>
      <c r="L7" s="700">
        <v>333.31</v>
      </c>
      <c r="M7" s="700">
        <v>333.31</v>
      </c>
      <c r="N7" s="697">
        <v>1</v>
      </c>
      <c r="O7" s="701">
        <v>1</v>
      </c>
      <c r="P7" s="700"/>
      <c r="Q7" s="702">
        <v>0</v>
      </c>
      <c r="R7" s="697"/>
      <c r="S7" s="702">
        <v>0</v>
      </c>
      <c r="T7" s="701"/>
      <c r="U7" s="241">
        <v>0</v>
      </c>
    </row>
    <row r="8" spans="1:21" ht="14.4" customHeight="1" x14ac:dyDescent="0.3">
      <c r="A8" s="680">
        <v>12</v>
      </c>
      <c r="B8" s="671" t="s">
        <v>507</v>
      </c>
      <c r="C8" s="671">
        <v>89301121</v>
      </c>
      <c r="D8" s="703" t="s">
        <v>2308</v>
      </c>
      <c r="E8" s="704" t="s">
        <v>1268</v>
      </c>
      <c r="F8" s="671" t="s">
        <v>1255</v>
      </c>
      <c r="G8" s="671" t="s">
        <v>1288</v>
      </c>
      <c r="H8" s="671" t="s">
        <v>867</v>
      </c>
      <c r="I8" s="671" t="s">
        <v>998</v>
      </c>
      <c r="J8" s="671" t="s">
        <v>999</v>
      </c>
      <c r="K8" s="671" t="s">
        <v>1223</v>
      </c>
      <c r="L8" s="705">
        <v>184.22</v>
      </c>
      <c r="M8" s="705">
        <v>184.22</v>
      </c>
      <c r="N8" s="671">
        <v>1</v>
      </c>
      <c r="O8" s="706">
        <v>1</v>
      </c>
      <c r="P8" s="705"/>
      <c r="Q8" s="682">
        <v>0</v>
      </c>
      <c r="R8" s="671"/>
      <c r="S8" s="682">
        <v>0</v>
      </c>
      <c r="T8" s="706"/>
      <c r="U8" s="242">
        <v>0</v>
      </c>
    </row>
    <row r="9" spans="1:21" ht="14.4" customHeight="1" x14ac:dyDescent="0.3">
      <c r="A9" s="680">
        <v>12</v>
      </c>
      <c r="B9" s="671" t="s">
        <v>507</v>
      </c>
      <c r="C9" s="671">
        <v>89301121</v>
      </c>
      <c r="D9" s="703" t="s">
        <v>2308</v>
      </c>
      <c r="E9" s="704" t="s">
        <v>1268</v>
      </c>
      <c r="F9" s="671" t="s">
        <v>1255</v>
      </c>
      <c r="G9" s="671" t="s">
        <v>1289</v>
      </c>
      <c r="H9" s="671" t="s">
        <v>506</v>
      </c>
      <c r="I9" s="671" t="s">
        <v>953</v>
      </c>
      <c r="J9" s="671" t="s">
        <v>954</v>
      </c>
      <c r="K9" s="671" t="s">
        <v>1290</v>
      </c>
      <c r="L9" s="705">
        <v>50.27</v>
      </c>
      <c r="M9" s="705">
        <v>50.27</v>
      </c>
      <c r="N9" s="671">
        <v>1</v>
      </c>
      <c r="O9" s="706">
        <v>1</v>
      </c>
      <c r="P9" s="705">
        <v>50.27</v>
      </c>
      <c r="Q9" s="682">
        <v>1</v>
      </c>
      <c r="R9" s="671">
        <v>1</v>
      </c>
      <c r="S9" s="682">
        <v>1</v>
      </c>
      <c r="T9" s="706">
        <v>1</v>
      </c>
      <c r="U9" s="242">
        <v>1</v>
      </c>
    </row>
    <row r="10" spans="1:21" ht="14.4" customHeight="1" x14ac:dyDescent="0.3">
      <c r="A10" s="680">
        <v>12</v>
      </c>
      <c r="B10" s="671" t="s">
        <v>507</v>
      </c>
      <c r="C10" s="671">
        <v>89301121</v>
      </c>
      <c r="D10" s="703" t="s">
        <v>2308</v>
      </c>
      <c r="E10" s="704" t="s">
        <v>1268</v>
      </c>
      <c r="F10" s="671" t="s">
        <v>1255</v>
      </c>
      <c r="G10" s="671" t="s">
        <v>1291</v>
      </c>
      <c r="H10" s="671" t="s">
        <v>867</v>
      </c>
      <c r="I10" s="671" t="s">
        <v>918</v>
      </c>
      <c r="J10" s="671" t="s">
        <v>877</v>
      </c>
      <c r="K10" s="671" t="s">
        <v>919</v>
      </c>
      <c r="L10" s="705">
        <v>625.29</v>
      </c>
      <c r="M10" s="705">
        <v>625.29</v>
      </c>
      <c r="N10" s="671">
        <v>1</v>
      </c>
      <c r="O10" s="706"/>
      <c r="P10" s="705">
        <v>625.29</v>
      </c>
      <c r="Q10" s="682">
        <v>1</v>
      </c>
      <c r="R10" s="671">
        <v>1</v>
      </c>
      <c r="S10" s="682">
        <v>1</v>
      </c>
      <c r="T10" s="706"/>
      <c r="U10" s="242"/>
    </row>
    <row r="11" spans="1:21" ht="14.4" customHeight="1" x14ac:dyDescent="0.3">
      <c r="A11" s="680">
        <v>12</v>
      </c>
      <c r="B11" s="671" t="s">
        <v>507</v>
      </c>
      <c r="C11" s="671">
        <v>89301121</v>
      </c>
      <c r="D11" s="703" t="s">
        <v>2308</v>
      </c>
      <c r="E11" s="704" t="s">
        <v>1268</v>
      </c>
      <c r="F11" s="671" t="s">
        <v>1255</v>
      </c>
      <c r="G11" s="671" t="s">
        <v>1292</v>
      </c>
      <c r="H11" s="671" t="s">
        <v>506</v>
      </c>
      <c r="I11" s="671" t="s">
        <v>973</v>
      </c>
      <c r="J11" s="671" t="s">
        <v>974</v>
      </c>
      <c r="K11" s="671" t="s">
        <v>975</v>
      </c>
      <c r="L11" s="705">
        <v>153.52000000000001</v>
      </c>
      <c r="M11" s="705">
        <v>153.52000000000001</v>
      </c>
      <c r="N11" s="671">
        <v>1</v>
      </c>
      <c r="O11" s="706">
        <v>1</v>
      </c>
      <c r="P11" s="705"/>
      <c r="Q11" s="682">
        <v>0</v>
      </c>
      <c r="R11" s="671"/>
      <c r="S11" s="682">
        <v>0</v>
      </c>
      <c r="T11" s="706"/>
      <c r="U11" s="242">
        <v>0</v>
      </c>
    </row>
    <row r="12" spans="1:21" ht="14.4" customHeight="1" x14ac:dyDescent="0.3">
      <c r="A12" s="680">
        <v>12</v>
      </c>
      <c r="B12" s="671" t="s">
        <v>507</v>
      </c>
      <c r="C12" s="671">
        <v>89301121</v>
      </c>
      <c r="D12" s="703" t="s">
        <v>2308</v>
      </c>
      <c r="E12" s="704" t="s">
        <v>1268</v>
      </c>
      <c r="F12" s="671" t="s">
        <v>1255</v>
      </c>
      <c r="G12" s="671" t="s">
        <v>1293</v>
      </c>
      <c r="H12" s="671" t="s">
        <v>506</v>
      </c>
      <c r="I12" s="671" t="s">
        <v>1294</v>
      </c>
      <c r="J12" s="671" t="s">
        <v>982</v>
      </c>
      <c r="K12" s="671" t="s">
        <v>1295</v>
      </c>
      <c r="L12" s="705">
        <v>23.46</v>
      </c>
      <c r="M12" s="705">
        <v>46.92</v>
      </c>
      <c r="N12" s="671">
        <v>2</v>
      </c>
      <c r="O12" s="706">
        <v>2</v>
      </c>
      <c r="P12" s="705"/>
      <c r="Q12" s="682">
        <v>0</v>
      </c>
      <c r="R12" s="671"/>
      <c r="S12" s="682">
        <v>0</v>
      </c>
      <c r="T12" s="706"/>
      <c r="U12" s="242">
        <v>0</v>
      </c>
    </row>
    <row r="13" spans="1:21" ht="14.4" customHeight="1" x14ac:dyDescent="0.3">
      <c r="A13" s="680">
        <v>12</v>
      </c>
      <c r="B13" s="671" t="s">
        <v>507</v>
      </c>
      <c r="C13" s="671">
        <v>89301121</v>
      </c>
      <c r="D13" s="703" t="s">
        <v>2308</v>
      </c>
      <c r="E13" s="704" t="s">
        <v>1268</v>
      </c>
      <c r="F13" s="671" t="s">
        <v>1255</v>
      </c>
      <c r="G13" s="671" t="s">
        <v>1296</v>
      </c>
      <c r="H13" s="671" t="s">
        <v>506</v>
      </c>
      <c r="I13" s="671" t="s">
        <v>1297</v>
      </c>
      <c r="J13" s="671" t="s">
        <v>1298</v>
      </c>
      <c r="K13" s="671" t="s">
        <v>1299</v>
      </c>
      <c r="L13" s="705">
        <v>1660.2</v>
      </c>
      <c r="M13" s="705">
        <v>1660.2</v>
      </c>
      <c r="N13" s="671">
        <v>1</v>
      </c>
      <c r="O13" s="706">
        <v>1</v>
      </c>
      <c r="P13" s="705">
        <v>1660.2</v>
      </c>
      <c r="Q13" s="682">
        <v>1</v>
      </c>
      <c r="R13" s="671">
        <v>1</v>
      </c>
      <c r="S13" s="682">
        <v>1</v>
      </c>
      <c r="T13" s="706">
        <v>1</v>
      </c>
      <c r="U13" s="242">
        <v>1</v>
      </c>
    </row>
    <row r="14" spans="1:21" ht="14.4" customHeight="1" x14ac:dyDescent="0.3">
      <c r="A14" s="680">
        <v>12</v>
      </c>
      <c r="B14" s="671" t="s">
        <v>507</v>
      </c>
      <c r="C14" s="671">
        <v>89301121</v>
      </c>
      <c r="D14" s="703" t="s">
        <v>2308</v>
      </c>
      <c r="E14" s="704" t="s">
        <v>1268</v>
      </c>
      <c r="F14" s="671" t="s">
        <v>1257</v>
      </c>
      <c r="G14" s="671" t="s">
        <v>1300</v>
      </c>
      <c r="H14" s="671" t="s">
        <v>506</v>
      </c>
      <c r="I14" s="671" t="s">
        <v>1301</v>
      </c>
      <c r="J14" s="671" t="s">
        <v>1302</v>
      </c>
      <c r="K14" s="671" t="s">
        <v>1303</v>
      </c>
      <c r="L14" s="705">
        <v>378.48</v>
      </c>
      <c r="M14" s="705">
        <v>378.48</v>
      </c>
      <c r="N14" s="671">
        <v>1</v>
      </c>
      <c r="O14" s="706">
        <v>1</v>
      </c>
      <c r="P14" s="705">
        <v>378.48</v>
      </c>
      <c r="Q14" s="682">
        <v>1</v>
      </c>
      <c r="R14" s="671">
        <v>1</v>
      </c>
      <c r="S14" s="682">
        <v>1</v>
      </c>
      <c r="T14" s="706">
        <v>1</v>
      </c>
      <c r="U14" s="242">
        <v>1</v>
      </c>
    </row>
    <row r="15" spans="1:21" ht="14.4" customHeight="1" x14ac:dyDescent="0.3">
      <c r="A15" s="680">
        <v>12</v>
      </c>
      <c r="B15" s="671" t="s">
        <v>507</v>
      </c>
      <c r="C15" s="671">
        <v>89301121</v>
      </c>
      <c r="D15" s="703" t="s">
        <v>2308</v>
      </c>
      <c r="E15" s="704" t="s">
        <v>1268</v>
      </c>
      <c r="F15" s="671" t="s">
        <v>1257</v>
      </c>
      <c r="G15" s="671" t="s">
        <v>1304</v>
      </c>
      <c r="H15" s="671" t="s">
        <v>506</v>
      </c>
      <c r="I15" s="671" t="s">
        <v>1305</v>
      </c>
      <c r="J15" s="671" t="s">
        <v>1306</v>
      </c>
      <c r="K15" s="671" t="s">
        <v>1307</v>
      </c>
      <c r="L15" s="705">
        <v>500</v>
      </c>
      <c r="M15" s="705">
        <v>500</v>
      </c>
      <c r="N15" s="671">
        <v>1</v>
      </c>
      <c r="O15" s="706">
        <v>1</v>
      </c>
      <c r="P15" s="705">
        <v>500</v>
      </c>
      <c r="Q15" s="682">
        <v>1</v>
      </c>
      <c r="R15" s="671">
        <v>1</v>
      </c>
      <c r="S15" s="682">
        <v>1</v>
      </c>
      <c r="T15" s="706">
        <v>1</v>
      </c>
      <c r="U15" s="242">
        <v>1</v>
      </c>
    </row>
    <row r="16" spans="1:21" ht="14.4" customHeight="1" x14ac:dyDescent="0.3">
      <c r="A16" s="680">
        <v>12</v>
      </c>
      <c r="B16" s="671" t="s">
        <v>507</v>
      </c>
      <c r="C16" s="671">
        <v>89301121</v>
      </c>
      <c r="D16" s="703" t="s">
        <v>2308</v>
      </c>
      <c r="E16" s="704" t="s">
        <v>1271</v>
      </c>
      <c r="F16" s="671" t="s">
        <v>1255</v>
      </c>
      <c r="G16" s="671" t="s">
        <v>1288</v>
      </c>
      <c r="H16" s="671" t="s">
        <v>867</v>
      </c>
      <c r="I16" s="671" t="s">
        <v>998</v>
      </c>
      <c r="J16" s="671" t="s">
        <v>999</v>
      </c>
      <c r="K16" s="671" t="s">
        <v>1223</v>
      </c>
      <c r="L16" s="705">
        <v>184.22</v>
      </c>
      <c r="M16" s="705">
        <v>368.44</v>
      </c>
      <c r="N16" s="671">
        <v>2</v>
      </c>
      <c r="O16" s="706">
        <v>2</v>
      </c>
      <c r="P16" s="705">
        <v>184.22</v>
      </c>
      <c r="Q16" s="682">
        <v>0.5</v>
      </c>
      <c r="R16" s="671">
        <v>1</v>
      </c>
      <c r="S16" s="682">
        <v>0.5</v>
      </c>
      <c r="T16" s="706">
        <v>1</v>
      </c>
      <c r="U16" s="242">
        <v>0.5</v>
      </c>
    </row>
    <row r="17" spans="1:21" ht="14.4" customHeight="1" x14ac:dyDescent="0.3">
      <c r="A17" s="680">
        <v>12</v>
      </c>
      <c r="B17" s="671" t="s">
        <v>507</v>
      </c>
      <c r="C17" s="671">
        <v>89301121</v>
      </c>
      <c r="D17" s="703" t="s">
        <v>2308</v>
      </c>
      <c r="E17" s="704" t="s">
        <v>1271</v>
      </c>
      <c r="F17" s="671" t="s">
        <v>1255</v>
      </c>
      <c r="G17" s="671" t="s">
        <v>1289</v>
      </c>
      <c r="H17" s="671" t="s">
        <v>506</v>
      </c>
      <c r="I17" s="671" t="s">
        <v>953</v>
      </c>
      <c r="J17" s="671" t="s">
        <v>954</v>
      </c>
      <c r="K17" s="671" t="s">
        <v>1290</v>
      </c>
      <c r="L17" s="705">
        <v>50.27</v>
      </c>
      <c r="M17" s="705">
        <v>50.27</v>
      </c>
      <c r="N17" s="671">
        <v>1</v>
      </c>
      <c r="O17" s="706">
        <v>1</v>
      </c>
      <c r="P17" s="705"/>
      <c r="Q17" s="682">
        <v>0</v>
      </c>
      <c r="R17" s="671"/>
      <c r="S17" s="682">
        <v>0</v>
      </c>
      <c r="T17" s="706"/>
      <c r="U17" s="242">
        <v>0</v>
      </c>
    </row>
    <row r="18" spans="1:21" ht="14.4" customHeight="1" x14ac:dyDescent="0.3">
      <c r="A18" s="680">
        <v>12</v>
      </c>
      <c r="B18" s="671" t="s">
        <v>507</v>
      </c>
      <c r="C18" s="671">
        <v>89301121</v>
      </c>
      <c r="D18" s="703" t="s">
        <v>2308</v>
      </c>
      <c r="E18" s="704" t="s">
        <v>1271</v>
      </c>
      <c r="F18" s="671" t="s">
        <v>1255</v>
      </c>
      <c r="G18" s="671" t="s">
        <v>1291</v>
      </c>
      <c r="H18" s="671" t="s">
        <v>867</v>
      </c>
      <c r="I18" s="671" t="s">
        <v>880</v>
      </c>
      <c r="J18" s="671" t="s">
        <v>877</v>
      </c>
      <c r="K18" s="671" t="s">
        <v>881</v>
      </c>
      <c r="L18" s="705">
        <v>1166.47</v>
      </c>
      <c r="M18" s="705">
        <v>1166.47</v>
      </c>
      <c r="N18" s="671">
        <v>1</v>
      </c>
      <c r="O18" s="706">
        <v>1</v>
      </c>
      <c r="P18" s="705"/>
      <c r="Q18" s="682">
        <v>0</v>
      </c>
      <c r="R18" s="671"/>
      <c r="S18" s="682">
        <v>0</v>
      </c>
      <c r="T18" s="706"/>
      <c r="U18" s="242">
        <v>0</v>
      </c>
    </row>
    <row r="19" spans="1:21" ht="14.4" customHeight="1" x14ac:dyDescent="0.3">
      <c r="A19" s="680">
        <v>12</v>
      </c>
      <c r="B19" s="671" t="s">
        <v>507</v>
      </c>
      <c r="C19" s="671">
        <v>89301121</v>
      </c>
      <c r="D19" s="703" t="s">
        <v>2308</v>
      </c>
      <c r="E19" s="704" t="s">
        <v>1271</v>
      </c>
      <c r="F19" s="671" t="s">
        <v>1255</v>
      </c>
      <c r="G19" s="671" t="s">
        <v>1292</v>
      </c>
      <c r="H19" s="671" t="s">
        <v>506</v>
      </c>
      <c r="I19" s="671" t="s">
        <v>973</v>
      </c>
      <c r="J19" s="671" t="s">
        <v>974</v>
      </c>
      <c r="K19" s="671" t="s">
        <v>975</v>
      </c>
      <c r="L19" s="705">
        <v>153.52000000000001</v>
      </c>
      <c r="M19" s="705">
        <v>153.52000000000001</v>
      </c>
      <c r="N19" s="671">
        <v>1</v>
      </c>
      <c r="O19" s="706">
        <v>1</v>
      </c>
      <c r="P19" s="705"/>
      <c r="Q19" s="682">
        <v>0</v>
      </c>
      <c r="R19" s="671"/>
      <c r="S19" s="682">
        <v>0</v>
      </c>
      <c r="T19" s="706"/>
      <c r="U19" s="242">
        <v>0</v>
      </c>
    </row>
    <row r="20" spans="1:21" ht="14.4" customHeight="1" x14ac:dyDescent="0.3">
      <c r="A20" s="680">
        <v>12</v>
      </c>
      <c r="B20" s="671" t="s">
        <v>507</v>
      </c>
      <c r="C20" s="671">
        <v>89301121</v>
      </c>
      <c r="D20" s="703" t="s">
        <v>2308</v>
      </c>
      <c r="E20" s="704" t="s">
        <v>1271</v>
      </c>
      <c r="F20" s="671" t="s">
        <v>1255</v>
      </c>
      <c r="G20" s="671" t="s">
        <v>1308</v>
      </c>
      <c r="H20" s="671" t="s">
        <v>506</v>
      </c>
      <c r="I20" s="671" t="s">
        <v>611</v>
      </c>
      <c r="J20" s="671" t="s">
        <v>1309</v>
      </c>
      <c r="K20" s="671" t="s">
        <v>1310</v>
      </c>
      <c r="L20" s="705">
        <v>0</v>
      </c>
      <c r="M20" s="705">
        <v>0</v>
      </c>
      <c r="N20" s="671">
        <v>2</v>
      </c>
      <c r="O20" s="706">
        <v>2</v>
      </c>
      <c r="P20" s="705"/>
      <c r="Q20" s="682"/>
      <c r="R20" s="671"/>
      <c r="S20" s="682">
        <v>0</v>
      </c>
      <c r="T20" s="706"/>
      <c r="U20" s="242">
        <v>0</v>
      </c>
    </row>
    <row r="21" spans="1:21" ht="14.4" customHeight="1" x14ac:dyDescent="0.3">
      <c r="A21" s="680">
        <v>12</v>
      </c>
      <c r="B21" s="671" t="s">
        <v>507</v>
      </c>
      <c r="C21" s="671">
        <v>89301121</v>
      </c>
      <c r="D21" s="703" t="s">
        <v>2308</v>
      </c>
      <c r="E21" s="704" t="s">
        <v>1271</v>
      </c>
      <c r="F21" s="671" t="s">
        <v>1257</v>
      </c>
      <c r="G21" s="671" t="s">
        <v>1304</v>
      </c>
      <c r="H21" s="671" t="s">
        <v>506</v>
      </c>
      <c r="I21" s="671" t="s">
        <v>1311</v>
      </c>
      <c r="J21" s="671" t="s">
        <v>1312</v>
      </c>
      <c r="K21" s="671" t="s">
        <v>1313</v>
      </c>
      <c r="L21" s="705">
        <v>190</v>
      </c>
      <c r="M21" s="705">
        <v>380</v>
      </c>
      <c r="N21" s="671">
        <v>2</v>
      </c>
      <c r="O21" s="706">
        <v>1</v>
      </c>
      <c r="P21" s="705">
        <v>380</v>
      </c>
      <c r="Q21" s="682">
        <v>1</v>
      </c>
      <c r="R21" s="671">
        <v>2</v>
      </c>
      <c r="S21" s="682">
        <v>1</v>
      </c>
      <c r="T21" s="706">
        <v>1</v>
      </c>
      <c r="U21" s="242">
        <v>1</v>
      </c>
    </row>
    <row r="22" spans="1:21" ht="14.4" customHeight="1" x14ac:dyDescent="0.3">
      <c r="A22" s="680">
        <v>12</v>
      </c>
      <c r="B22" s="671" t="s">
        <v>507</v>
      </c>
      <c r="C22" s="671">
        <v>89301121</v>
      </c>
      <c r="D22" s="703" t="s">
        <v>2308</v>
      </c>
      <c r="E22" s="704" t="s">
        <v>1272</v>
      </c>
      <c r="F22" s="671" t="s">
        <v>1255</v>
      </c>
      <c r="G22" s="671" t="s">
        <v>1287</v>
      </c>
      <c r="H22" s="671" t="s">
        <v>867</v>
      </c>
      <c r="I22" s="671" t="s">
        <v>1017</v>
      </c>
      <c r="J22" s="671" t="s">
        <v>1220</v>
      </c>
      <c r="K22" s="671" t="s">
        <v>1221</v>
      </c>
      <c r="L22" s="705">
        <v>333.31</v>
      </c>
      <c r="M22" s="705">
        <v>666.62</v>
      </c>
      <c r="N22" s="671">
        <v>2</v>
      </c>
      <c r="O22" s="706">
        <v>1</v>
      </c>
      <c r="P22" s="705">
        <v>666.62</v>
      </c>
      <c r="Q22" s="682">
        <v>1</v>
      </c>
      <c r="R22" s="671">
        <v>2</v>
      </c>
      <c r="S22" s="682">
        <v>1</v>
      </c>
      <c r="T22" s="706">
        <v>1</v>
      </c>
      <c r="U22" s="242">
        <v>1</v>
      </c>
    </row>
    <row r="23" spans="1:21" ht="14.4" customHeight="1" x14ac:dyDescent="0.3">
      <c r="A23" s="680">
        <v>12</v>
      </c>
      <c r="B23" s="671" t="s">
        <v>507</v>
      </c>
      <c r="C23" s="671">
        <v>89301121</v>
      </c>
      <c r="D23" s="703" t="s">
        <v>2308</v>
      </c>
      <c r="E23" s="704" t="s">
        <v>1272</v>
      </c>
      <c r="F23" s="671" t="s">
        <v>1255</v>
      </c>
      <c r="G23" s="671" t="s">
        <v>1314</v>
      </c>
      <c r="H23" s="671" t="s">
        <v>506</v>
      </c>
      <c r="I23" s="671" t="s">
        <v>1315</v>
      </c>
      <c r="J23" s="671" t="s">
        <v>1316</v>
      </c>
      <c r="K23" s="671" t="s">
        <v>1223</v>
      </c>
      <c r="L23" s="705">
        <v>69.86</v>
      </c>
      <c r="M23" s="705">
        <v>139.72</v>
      </c>
      <c r="N23" s="671">
        <v>2</v>
      </c>
      <c r="O23" s="706">
        <v>1</v>
      </c>
      <c r="P23" s="705"/>
      <c r="Q23" s="682">
        <v>0</v>
      </c>
      <c r="R23" s="671"/>
      <c r="S23" s="682">
        <v>0</v>
      </c>
      <c r="T23" s="706"/>
      <c r="U23" s="242">
        <v>0</v>
      </c>
    </row>
    <row r="24" spans="1:21" ht="14.4" customHeight="1" x14ac:dyDescent="0.3">
      <c r="A24" s="680">
        <v>12</v>
      </c>
      <c r="B24" s="671" t="s">
        <v>507</v>
      </c>
      <c r="C24" s="671">
        <v>89301121</v>
      </c>
      <c r="D24" s="703" t="s">
        <v>2308</v>
      </c>
      <c r="E24" s="704" t="s">
        <v>1272</v>
      </c>
      <c r="F24" s="671" t="s">
        <v>1255</v>
      </c>
      <c r="G24" s="671" t="s">
        <v>1317</v>
      </c>
      <c r="H24" s="671" t="s">
        <v>506</v>
      </c>
      <c r="I24" s="671" t="s">
        <v>1318</v>
      </c>
      <c r="J24" s="671" t="s">
        <v>1319</v>
      </c>
      <c r="K24" s="671" t="s">
        <v>1320</v>
      </c>
      <c r="L24" s="705">
        <v>2111.88</v>
      </c>
      <c r="M24" s="705">
        <v>2111.88</v>
      </c>
      <c r="N24" s="671">
        <v>1</v>
      </c>
      <c r="O24" s="706">
        <v>0.5</v>
      </c>
      <c r="P24" s="705"/>
      <c r="Q24" s="682">
        <v>0</v>
      </c>
      <c r="R24" s="671"/>
      <c r="S24" s="682">
        <v>0</v>
      </c>
      <c r="T24" s="706"/>
      <c r="U24" s="242">
        <v>0</v>
      </c>
    </row>
    <row r="25" spans="1:21" ht="14.4" customHeight="1" x14ac:dyDescent="0.3">
      <c r="A25" s="680">
        <v>12</v>
      </c>
      <c r="B25" s="671" t="s">
        <v>507</v>
      </c>
      <c r="C25" s="671">
        <v>89301121</v>
      </c>
      <c r="D25" s="703" t="s">
        <v>2308</v>
      </c>
      <c r="E25" s="704" t="s">
        <v>1272</v>
      </c>
      <c r="F25" s="671" t="s">
        <v>1255</v>
      </c>
      <c r="G25" s="671" t="s">
        <v>1321</v>
      </c>
      <c r="H25" s="671" t="s">
        <v>506</v>
      </c>
      <c r="I25" s="671" t="s">
        <v>730</v>
      </c>
      <c r="J25" s="671" t="s">
        <v>731</v>
      </c>
      <c r="K25" s="671" t="s">
        <v>1322</v>
      </c>
      <c r="L25" s="705">
        <v>63.67</v>
      </c>
      <c r="M25" s="705">
        <v>63.67</v>
      </c>
      <c r="N25" s="671">
        <v>1</v>
      </c>
      <c r="O25" s="706">
        <v>0.5</v>
      </c>
      <c r="P25" s="705"/>
      <c r="Q25" s="682">
        <v>0</v>
      </c>
      <c r="R25" s="671"/>
      <c r="S25" s="682">
        <v>0</v>
      </c>
      <c r="T25" s="706"/>
      <c r="U25" s="242">
        <v>0</v>
      </c>
    </row>
    <row r="26" spans="1:21" ht="14.4" customHeight="1" x14ac:dyDescent="0.3">
      <c r="A26" s="680">
        <v>12</v>
      </c>
      <c r="B26" s="671" t="s">
        <v>507</v>
      </c>
      <c r="C26" s="671">
        <v>89301121</v>
      </c>
      <c r="D26" s="703" t="s">
        <v>2308</v>
      </c>
      <c r="E26" s="704" t="s">
        <v>1272</v>
      </c>
      <c r="F26" s="671" t="s">
        <v>1255</v>
      </c>
      <c r="G26" s="671" t="s">
        <v>1323</v>
      </c>
      <c r="H26" s="671" t="s">
        <v>506</v>
      </c>
      <c r="I26" s="671" t="s">
        <v>1324</v>
      </c>
      <c r="J26" s="671" t="s">
        <v>1081</v>
      </c>
      <c r="K26" s="671" t="s">
        <v>1325</v>
      </c>
      <c r="L26" s="705">
        <v>0</v>
      </c>
      <c r="M26" s="705">
        <v>0</v>
      </c>
      <c r="N26" s="671">
        <v>1</v>
      </c>
      <c r="O26" s="706">
        <v>1</v>
      </c>
      <c r="P26" s="705">
        <v>0</v>
      </c>
      <c r="Q26" s="682"/>
      <c r="R26" s="671">
        <v>1</v>
      </c>
      <c r="S26" s="682">
        <v>1</v>
      </c>
      <c r="T26" s="706">
        <v>1</v>
      </c>
      <c r="U26" s="242">
        <v>1</v>
      </c>
    </row>
    <row r="27" spans="1:21" ht="14.4" customHeight="1" x14ac:dyDescent="0.3">
      <c r="A27" s="680">
        <v>12</v>
      </c>
      <c r="B27" s="671" t="s">
        <v>507</v>
      </c>
      <c r="C27" s="671">
        <v>89301121</v>
      </c>
      <c r="D27" s="703" t="s">
        <v>2308</v>
      </c>
      <c r="E27" s="704" t="s">
        <v>1272</v>
      </c>
      <c r="F27" s="671" t="s">
        <v>1255</v>
      </c>
      <c r="G27" s="671" t="s">
        <v>1291</v>
      </c>
      <c r="H27" s="671" t="s">
        <v>867</v>
      </c>
      <c r="I27" s="671" t="s">
        <v>918</v>
      </c>
      <c r="J27" s="671" t="s">
        <v>877</v>
      </c>
      <c r="K27" s="671" t="s">
        <v>919</v>
      </c>
      <c r="L27" s="705">
        <v>625.29</v>
      </c>
      <c r="M27" s="705">
        <v>625.29</v>
      </c>
      <c r="N27" s="671">
        <v>1</v>
      </c>
      <c r="O27" s="706">
        <v>0.5</v>
      </c>
      <c r="P27" s="705">
        <v>625.29</v>
      </c>
      <c r="Q27" s="682">
        <v>1</v>
      </c>
      <c r="R27" s="671">
        <v>1</v>
      </c>
      <c r="S27" s="682">
        <v>1</v>
      </c>
      <c r="T27" s="706">
        <v>0.5</v>
      </c>
      <c r="U27" s="242">
        <v>1</v>
      </c>
    </row>
    <row r="28" spans="1:21" ht="14.4" customHeight="1" x14ac:dyDescent="0.3">
      <c r="A28" s="680">
        <v>12</v>
      </c>
      <c r="B28" s="671" t="s">
        <v>507</v>
      </c>
      <c r="C28" s="671">
        <v>89301121</v>
      </c>
      <c r="D28" s="703" t="s">
        <v>2308</v>
      </c>
      <c r="E28" s="704" t="s">
        <v>1272</v>
      </c>
      <c r="F28" s="671" t="s">
        <v>1255</v>
      </c>
      <c r="G28" s="671" t="s">
        <v>1291</v>
      </c>
      <c r="H28" s="671" t="s">
        <v>867</v>
      </c>
      <c r="I28" s="671" t="s">
        <v>876</v>
      </c>
      <c r="J28" s="671" t="s">
        <v>877</v>
      </c>
      <c r="K28" s="671" t="s">
        <v>878</v>
      </c>
      <c r="L28" s="705">
        <v>937.93</v>
      </c>
      <c r="M28" s="705">
        <v>937.93</v>
      </c>
      <c r="N28" s="671">
        <v>1</v>
      </c>
      <c r="O28" s="706">
        <v>0.5</v>
      </c>
      <c r="P28" s="705">
        <v>937.93</v>
      </c>
      <c r="Q28" s="682">
        <v>1</v>
      </c>
      <c r="R28" s="671">
        <v>1</v>
      </c>
      <c r="S28" s="682">
        <v>1</v>
      </c>
      <c r="T28" s="706">
        <v>0.5</v>
      </c>
      <c r="U28" s="242">
        <v>1</v>
      </c>
    </row>
    <row r="29" spans="1:21" ht="14.4" customHeight="1" x14ac:dyDescent="0.3">
      <c r="A29" s="680">
        <v>12</v>
      </c>
      <c r="B29" s="671" t="s">
        <v>507</v>
      </c>
      <c r="C29" s="671">
        <v>89301121</v>
      </c>
      <c r="D29" s="703" t="s">
        <v>2308</v>
      </c>
      <c r="E29" s="704" t="s">
        <v>1272</v>
      </c>
      <c r="F29" s="671" t="s">
        <v>1255</v>
      </c>
      <c r="G29" s="671" t="s">
        <v>1292</v>
      </c>
      <c r="H29" s="671" t="s">
        <v>506</v>
      </c>
      <c r="I29" s="671" t="s">
        <v>973</v>
      </c>
      <c r="J29" s="671" t="s">
        <v>974</v>
      </c>
      <c r="K29" s="671" t="s">
        <v>975</v>
      </c>
      <c r="L29" s="705">
        <v>153.52000000000001</v>
      </c>
      <c r="M29" s="705">
        <v>153.52000000000001</v>
      </c>
      <c r="N29" s="671">
        <v>1</v>
      </c>
      <c r="O29" s="706">
        <v>1</v>
      </c>
      <c r="P29" s="705">
        <v>153.52000000000001</v>
      </c>
      <c r="Q29" s="682">
        <v>1</v>
      </c>
      <c r="R29" s="671">
        <v>1</v>
      </c>
      <c r="S29" s="682">
        <v>1</v>
      </c>
      <c r="T29" s="706">
        <v>1</v>
      </c>
      <c r="U29" s="242">
        <v>1</v>
      </c>
    </row>
    <row r="30" spans="1:21" ht="14.4" customHeight="1" x14ac:dyDescent="0.3">
      <c r="A30" s="680">
        <v>12</v>
      </c>
      <c r="B30" s="671" t="s">
        <v>507</v>
      </c>
      <c r="C30" s="671">
        <v>89301121</v>
      </c>
      <c r="D30" s="703" t="s">
        <v>2308</v>
      </c>
      <c r="E30" s="704" t="s">
        <v>1272</v>
      </c>
      <c r="F30" s="671" t="s">
        <v>1255</v>
      </c>
      <c r="G30" s="671" t="s">
        <v>1326</v>
      </c>
      <c r="H30" s="671" t="s">
        <v>506</v>
      </c>
      <c r="I30" s="671" t="s">
        <v>607</v>
      </c>
      <c r="J30" s="671" t="s">
        <v>608</v>
      </c>
      <c r="K30" s="671" t="s">
        <v>609</v>
      </c>
      <c r="L30" s="705">
        <v>56.69</v>
      </c>
      <c r="M30" s="705">
        <v>226.76</v>
      </c>
      <c r="N30" s="671">
        <v>4</v>
      </c>
      <c r="O30" s="706">
        <v>3</v>
      </c>
      <c r="P30" s="705">
        <v>56.69</v>
      </c>
      <c r="Q30" s="682">
        <v>0.25</v>
      </c>
      <c r="R30" s="671">
        <v>1</v>
      </c>
      <c r="S30" s="682">
        <v>0.25</v>
      </c>
      <c r="T30" s="706">
        <v>1</v>
      </c>
      <c r="U30" s="242">
        <v>0.33333333333333331</v>
      </c>
    </row>
    <row r="31" spans="1:21" ht="14.4" customHeight="1" x14ac:dyDescent="0.3">
      <c r="A31" s="680">
        <v>12</v>
      </c>
      <c r="B31" s="671" t="s">
        <v>507</v>
      </c>
      <c r="C31" s="671">
        <v>89301121</v>
      </c>
      <c r="D31" s="703" t="s">
        <v>2308</v>
      </c>
      <c r="E31" s="704" t="s">
        <v>1272</v>
      </c>
      <c r="F31" s="671" t="s">
        <v>1255</v>
      </c>
      <c r="G31" s="671" t="s">
        <v>1327</v>
      </c>
      <c r="H31" s="671" t="s">
        <v>506</v>
      </c>
      <c r="I31" s="671" t="s">
        <v>1328</v>
      </c>
      <c r="J31" s="671" t="s">
        <v>1329</v>
      </c>
      <c r="K31" s="671" t="s">
        <v>1330</v>
      </c>
      <c r="L31" s="705">
        <v>181.41</v>
      </c>
      <c r="M31" s="705">
        <v>181.41</v>
      </c>
      <c r="N31" s="671">
        <v>1</v>
      </c>
      <c r="O31" s="706">
        <v>0.5</v>
      </c>
      <c r="P31" s="705"/>
      <c r="Q31" s="682">
        <v>0</v>
      </c>
      <c r="R31" s="671"/>
      <c r="S31" s="682">
        <v>0</v>
      </c>
      <c r="T31" s="706"/>
      <c r="U31" s="242">
        <v>0</v>
      </c>
    </row>
    <row r="32" spans="1:21" ht="14.4" customHeight="1" x14ac:dyDescent="0.3">
      <c r="A32" s="680">
        <v>12</v>
      </c>
      <c r="B32" s="671" t="s">
        <v>507</v>
      </c>
      <c r="C32" s="671">
        <v>89301121</v>
      </c>
      <c r="D32" s="703" t="s">
        <v>2308</v>
      </c>
      <c r="E32" s="704" t="s">
        <v>1272</v>
      </c>
      <c r="F32" s="671" t="s">
        <v>1255</v>
      </c>
      <c r="G32" s="671" t="s">
        <v>1331</v>
      </c>
      <c r="H32" s="671" t="s">
        <v>506</v>
      </c>
      <c r="I32" s="671" t="s">
        <v>1332</v>
      </c>
      <c r="J32" s="671" t="s">
        <v>1333</v>
      </c>
      <c r="K32" s="671" t="s">
        <v>1334</v>
      </c>
      <c r="L32" s="705">
        <v>112.13</v>
      </c>
      <c r="M32" s="705">
        <v>112.13</v>
      </c>
      <c r="N32" s="671">
        <v>1</v>
      </c>
      <c r="O32" s="706">
        <v>0.5</v>
      </c>
      <c r="P32" s="705">
        <v>112.13</v>
      </c>
      <c r="Q32" s="682">
        <v>1</v>
      </c>
      <c r="R32" s="671">
        <v>1</v>
      </c>
      <c r="S32" s="682">
        <v>1</v>
      </c>
      <c r="T32" s="706">
        <v>0.5</v>
      </c>
      <c r="U32" s="242">
        <v>1</v>
      </c>
    </row>
    <row r="33" spans="1:21" ht="14.4" customHeight="1" x14ac:dyDescent="0.3">
      <c r="A33" s="680">
        <v>12</v>
      </c>
      <c r="B33" s="671" t="s">
        <v>507</v>
      </c>
      <c r="C33" s="671">
        <v>89301121</v>
      </c>
      <c r="D33" s="703" t="s">
        <v>2308</v>
      </c>
      <c r="E33" s="704" t="s">
        <v>1272</v>
      </c>
      <c r="F33" s="671" t="s">
        <v>1255</v>
      </c>
      <c r="G33" s="671" t="s">
        <v>1335</v>
      </c>
      <c r="H33" s="671" t="s">
        <v>506</v>
      </c>
      <c r="I33" s="671" t="s">
        <v>588</v>
      </c>
      <c r="J33" s="671" t="s">
        <v>589</v>
      </c>
      <c r="K33" s="671" t="s">
        <v>1336</v>
      </c>
      <c r="L33" s="705">
        <v>127.5</v>
      </c>
      <c r="M33" s="705">
        <v>127.5</v>
      </c>
      <c r="N33" s="671">
        <v>1</v>
      </c>
      <c r="O33" s="706">
        <v>0.5</v>
      </c>
      <c r="P33" s="705"/>
      <c r="Q33" s="682">
        <v>0</v>
      </c>
      <c r="R33" s="671"/>
      <c r="S33" s="682">
        <v>0</v>
      </c>
      <c r="T33" s="706"/>
      <c r="U33" s="242">
        <v>0</v>
      </c>
    </row>
    <row r="34" spans="1:21" ht="14.4" customHeight="1" x14ac:dyDescent="0.3">
      <c r="A34" s="680">
        <v>12</v>
      </c>
      <c r="B34" s="671" t="s">
        <v>507</v>
      </c>
      <c r="C34" s="671">
        <v>89301121</v>
      </c>
      <c r="D34" s="703" t="s">
        <v>2308</v>
      </c>
      <c r="E34" s="704" t="s">
        <v>1272</v>
      </c>
      <c r="F34" s="671" t="s">
        <v>1255</v>
      </c>
      <c r="G34" s="671" t="s">
        <v>1293</v>
      </c>
      <c r="H34" s="671" t="s">
        <v>506</v>
      </c>
      <c r="I34" s="671" t="s">
        <v>1294</v>
      </c>
      <c r="J34" s="671" t="s">
        <v>982</v>
      </c>
      <c r="K34" s="671" t="s">
        <v>1295</v>
      </c>
      <c r="L34" s="705">
        <v>23.46</v>
      </c>
      <c r="M34" s="705">
        <v>93.84</v>
      </c>
      <c r="N34" s="671">
        <v>4</v>
      </c>
      <c r="O34" s="706">
        <v>2.5</v>
      </c>
      <c r="P34" s="705">
        <v>23.46</v>
      </c>
      <c r="Q34" s="682">
        <v>0.25</v>
      </c>
      <c r="R34" s="671">
        <v>1</v>
      </c>
      <c r="S34" s="682">
        <v>0.25</v>
      </c>
      <c r="T34" s="706">
        <v>0.5</v>
      </c>
      <c r="U34" s="242">
        <v>0.2</v>
      </c>
    </row>
    <row r="35" spans="1:21" ht="14.4" customHeight="1" x14ac:dyDescent="0.3">
      <c r="A35" s="680">
        <v>12</v>
      </c>
      <c r="B35" s="671" t="s">
        <v>507</v>
      </c>
      <c r="C35" s="671">
        <v>89301121</v>
      </c>
      <c r="D35" s="703" t="s">
        <v>2308</v>
      </c>
      <c r="E35" s="704" t="s">
        <v>1272</v>
      </c>
      <c r="F35" s="671" t="s">
        <v>1257</v>
      </c>
      <c r="G35" s="671" t="s">
        <v>1304</v>
      </c>
      <c r="H35" s="671" t="s">
        <v>506</v>
      </c>
      <c r="I35" s="671" t="s">
        <v>1311</v>
      </c>
      <c r="J35" s="671" t="s">
        <v>1312</v>
      </c>
      <c r="K35" s="671" t="s">
        <v>1313</v>
      </c>
      <c r="L35" s="705">
        <v>190</v>
      </c>
      <c r="M35" s="705">
        <v>1900</v>
      </c>
      <c r="N35" s="671">
        <v>10</v>
      </c>
      <c r="O35" s="706">
        <v>5</v>
      </c>
      <c r="P35" s="705">
        <v>1900</v>
      </c>
      <c r="Q35" s="682">
        <v>1</v>
      </c>
      <c r="R35" s="671">
        <v>10</v>
      </c>
      <c r="S35" s="682">
        <v>1</v>
      </c>
      <c r="T35" s="706">
        <v>5</v>
      </c>
      <c r="U35" s="242">
        <v>1</v>
      </c>
    </row>
    <row r="36" spans="1:21" ht="14.4" customHeight="1" x14ac:dyDescent="0.3">
      <c r="A36" s="680">
        <v>12</v>
      </c>
      <c r="B36" s="671" t="s">
        <v>507</v>
      </c>
      <c r="C36" s="671">
        <v>89301121</v>
      </c>
      <c r="D36" s="703" t="s">
        <v>2308</v>
      </c>
      <c r="E36" s="704" t="s">
        <v>1273</v>
      </c>
      <c r="F36" s="671" t="s">
        <v>1255</v>
      </c>
      <c r="G36" s="671" t="s">
        <v>1337</v>
      </c>
      <c r="H36" s="671" t="s">
        <v>867</v>
      </c>
      <c r="I36" s="671" t="s">
        <v>1338</v>
      </c>
      <c r="J36" s="671" t="s">
        <v>1339</v>
      </c>
      <c r="K36" s="671" t="s">
        <v>1340</v>
      </c>
      <c r="L36" s="705">
        <v>17.690000000000001</v>
      </c>
      <c r="M36" s="705">
        <v>17.690000000000001</v>
      </c>
      <c r="N36" s="671">
        <v>1</v>
      </c>
      <c r="O36" s="706">
        <v>1</v>
      </c>
      <c r="P36" s="705"/>
      <c r="Q36" s="682">
        <v>0</v>
      </c>
      <c r="R36" s="671"/>
      <c r="S36" s="682">
        <v>0</v>
      </c>
      <c r="T36" s="706"/>
      <c r="U36" s="242">
        <v>0</v>
      </c>
    </row>
    <row r="37" spans="1:21" ht="14.4" customHeight="1" x14ac:dyDescent="0.3">
      <c r="A37" s="680">
        <v>12</v>
      </c>
      <c r="B37" s="671" t="s">
        <v>507</v>
      </c>
      <c r="C37" s="671">
        <v>89301121</v>
      </c>
      <c r="D37" s="703" t="s">
        <v>2308</v>
      </c>
      <c r="E37" s="704" t="s">
        <v>1273</v>
      </c>
      <c r="F37" s="671" t="s">
        <v>1255</v>
      </c>
      <c r="G37" s="671" t="s">
        <v>1287</v>
      </c>
      <c r="H37" s="671" t="s">
        <v>506</v>
      </c>
      <c r="I37" s="671" t="s">
        <v>1341</v>
      </c>
      <c r="J37" s="671" t="s">
        <v>1216</v>
      </c>
      <c r="K37" s="671" t="s">
        <v>1342</v>
      </c>
      <c r="L37" s="705">
        <v>0</v>
      </c>
      <c r="M37" s="705">
        <v>0</v>
      </c>
      <c r="N37" s="671">
        <v>1</v>
      </c>
      <c r="O37" s="706">
        <v>1</v>
      </c>
      <c r="P37" s="705"/>
      <c r="Q37" s="682"/>
      <c r="R37" s="671"/>
      <c r="S37" s="682">
        <v>0</v>
      </c>
      <c r="T37" s="706"/>
      <c r="U37" s="242">
        <v>0</v>
      </c>
    </row>
    <row r="38" spans="1:21" ht="14.4" customHeight="1" x14ac:dyDescent="0.3">
      <c r="A38" s="680">
        <v>12</v>
      </c>
      <c r="B38" s="671" t="s">
        <v>507</v>
      </c>
      <c r="C38" s="671">
        <v>89301121</v>
      </c>
      <c r="D38" s="703" t="s">
        <v>2308</v>
      </c>
      <c r="E38" s="704" t="s">
        <v>1273</v>
      </c>
      <c r="F38" s="671" t="s">
        <v>1255</v>
      </c>
      <c r="G38" s="671" t="s">
        <v>1287</v>
      </c>
      <c r="H38" s="671" t="s">
        <v>867</v>
      </c>
      <c r="I38" s="671" t="s">
        <v>1017</v>
      </c>
      <c r="J38" s="671" t="s">
        <v>1220</v>
      </c>
      <c r="K38" s="671" t="s">
        <v>1221</v>
      </c>
      <c r="L38" s="705">
        <v>333.31</v>
      </c>
      <c r="M38" s="705">
        <v>333.31</v>
      </c>
      <c r="N38" s="671">
        <v>1</v>
      </c>
      <c r="O38" s="706">
        <v>1</v>
      </c>
      <c r="P38" s="705">
        <v>333.31</v>
      </c>
      <c r="Q38" s="682">
        <v>1</v>
      </c>
      <c r="R38" s="671">
        <v>1</v>
      </c>
      <c r="S38" s="682">
        <v>1</v>
      </c>
      <c r="T38" s="706">
        <v>1</v>
      </c>
      <c r="U38" s="242">
        <v>1</v>
      </c>
    </row>
    <row r="39" spans="1:21" ht="14.4" customHeight="1" x14ac:dyDescent="0.3">
      <c r="A39" s="680">
        <v>12</v>
      </c>
      <c r="B39" s="671" t="s">
        <v>507</v>
      </c>
      <c r="C39" s="671">
        <v>89301121</v>
      </c>
      <c r="D39" s="703" t="s">
        <v>2308</v>
      </c>
      <c r="E39" s="704" t="s">
        <v>1273</v>
      </c>
      <c r="F39" s="671" t="s">
        <v>1255</v>
      </c>
      <c r="G39" s="671" t="s">
        <v>1343</v>
      </c>
      <c r="H39" s="671" t="s">
        <v>506</v>
      </c>
      <c r="I39" s="671" t="s">
        <v>788</v>
      </c>
      <c r="J39" s="671" t="s">
        <v>789</v>
      </c>
      <c r="K39" s="671" t="s">
        <v>790</v>
      </c>
      <c r="L39" s="705">
        <v>75.36</v>
      </c>
      <c r="M39" s="705">
        <v>75.36</v>
      </c>
      <c r="N39" s="671">
        <v>1</v>
      </c>
      <c r="O39" s="706">
        <v>0.5</v>
      </c>
      <c r="P39" s="705"/>
      <c r="Q39" s="682">
        <v>0</v>
      </c>
      <c r="R39" s="671"/>
      <c r="S39" s="682">
        <v>0</v>
      </c>
      <c r="T39" s="706"/>
      <c r="U39" s="242">
        <v>0</v>
      </c>
    </row>
    <row r="40" spans="1:21" ht="14.4" customHeight="1" x14ac:dyDescent="0.3">
      <c r="A40" s="680">
        <v>12</v>
      </c>
      <c r="B40" s="671" t="s">
        <v>507</v>
      </c>
      <c r="C40" s="671">
        <v>89301121</v>
      </c>
      <c r="D40" s="703" t="s">
        <v>2308</v>
      </c>
      <c r="E40" s="704" t="s">
        <v>1273</v>
      </c>
      <c r="F40" s="671" t="s">
        <v>1255</v>
      </c>
      <c r="G40" s="671" t="s">
        <v>1344</v>
      </c>
      <c r="H40" s="671" t="s">
        <v>506</v>
      </c>
      <c r="I40" s="671" t="s">
        <v>1345</v>
      </c>
      <c r="J40" s="671" t="s">
        <v>1346</v>
      </c>
      <c r="K40" s="671" t="s">
        <v>1347</v>
      </c>
      <c r="L40" s="705">
        <v>0</v>
      </c>
      <c r="M40" s="705">
        <v>0</v>
      </c>
      <c r="N40" s="671">
        <v>1</v>
      </c>
      <c r="O40" s="706">
        <v>1</v>
      </c>
      <c r="P40" s="705">
        <v>0</v>
      </c>
      <c r="Q40" s="682"/>
      <c r="R40" s="671">
        <v>1</v>
      </c>
      <c r="S40" s="682">
        <v>1</v>
      </c>
      <c r="T40" s="706">
        <v>1</v>
      </c>
      <c r="U40" s="242">
        <v>1</v>
      </c>
    </row>
    <row r="41" spans="1:21" ht="14.4" customHeight="1" x14ac:dyDescent="0.3">
      <c r="A41" s="680">
        <v>12</v>
      </c>
      <c r="B41" s="671" t="s">
        <v>507</v>
      </c>
      <c r="C41" s="671">
        <v>89301121</v>
      </c>
      <c r="D41" s="703" t="s">
        <v>2308</v>
      </c>
      <c r="E41" s="704" t="s">
        <v>1273</v>
      </c>
      <c r="F41" s="671" t="s">
        <v>1255</v>
      </c>
      <c r="G41" s="671" t="s">
        <v>1292</v>
      </c>
      <c r="H41" s="671" t="s">
        <v>506</v>
      </c>
      <c r="I41" s="671" t="s">
        <v>973</v>
      </c>
      <c r="J41" s="671" t="s">
        <v>974</v>
      </c>
      <c r="K41" s="671" t="s">
        <v>975</v>
      </c>
      <c r="L41" s="705">
        <v>153.52000000000001</v>
      </c>
      <c r="M41" s="705">
        <v>307.04000000000002</v>
      </c>
      <c r="N41" s="671">
        <v>2</v>
      </c>
      <c r="O41" s="706">
        <v>1.5</v>
      </c>
      <c r="P41" s="705">
        <v>153.52000000000001</v>
      </c>
      <c r="Q41" s="682">
        <v>0.5</v>
      </c>
      <c r="R41" s="671">
        <v>1</v>
      </c>
      <c r="S41" s="682">
        <v>0.5</v>
      </c>
      <c r="T41" s="706">
        <v>1</v>
      </c>
      <c r="U41" s="242">
        <v>0.66666666666666663</v>
      </c>
    </row>
    <row r="42" spans="1:21" ht="14.4" customHeight="1" x14ac:dyDescent="0.3">
      <c r="A42" s="680">
        <v>12</v>
      </c>
      <c r="B42" s="671" t="s">
        <v>507</v>
      </c>
      <c r="C42" s="671">
        <v>89301121</v>
      </c>
      <c r="D42" s="703" t="s">
        <v>2308</v>
      </c>
      <c r="E42" s="704" t="s">
        <v>1273</v>
      </c>
      <c r="F42" s="671" t="s">
        <v>1255</v>
      </c>
      <c r="G42" s="671" t="s">
        <v>1293</v>
      </c>
      <c r="H42" s="671" t="s">
        <v>506</v>
      </c>
      <c r="I42" s="671" t="s">
        <v>1294</v>
      </c>
      <c r="J42" s="671" t="s">
        <v>982</v>
      </c>
      <c r="K42" s="671" t="s">
        <v>1295</v>
      </c>
      <c r="L42" s="705">
        <v>23.46</v>
      </c>
      <c r="M42" s="705">
        <v>46.92</v>
      </c>
      <c r="N42" s="671">
        <v>2</v>
      </c>
      <c r="O42" s="706">
        <v>1</v>
      </c>
      <c r="P42" s="705"/>
      <c r="Q42" s="682">
        <v>0</v>
      </c>
      <c r="R42" s="671"/>
      <c r="S42" s="682">
        <v>0</v>
      </c>
      <c r="T42" s="706"/>
      <c r="U42" s="242">
        <v>0</v>
      </c>
    </row>
    <row r="43" spans="1:21" ht="14.4" customHeight="1" x14ac:dyDescent="0.3">
      <c r="A43" s="680">
        <v>12</v>
      </c>
      <c r="B43" s="671" t="s">
        <v>507</v>
      </c>
      <c r="C43" s="671">
        <v>89301121</v>
      </c>
      <c r="D43" s="703" t="s">
        <v>2308</v>
      </c>
      <c r="E43" s="704" t="s">
        <v>1273</v>
      </c>
      <c r="F43" s="671" t="s">
        <v>1255</v>
      </c>
      <c r="G43" s="671" t="s">
        <v>1348</v>
      </c>
      <c r="H43" s="671" t="s">
        <v>867</v>
      </c>
      <c r="I43" s="671" t="s">
        <v>1349</v>
      </c>
      <c r="J43" s="671" t="s">
        <v>1350</v>
      </c>
      <c r="K43" s="671" t="s">
        <v>1351</v>
      </c>
      <c r="L43" s="705">
        <v>164.15</v>
      </c>
      <c r="M43" s="705">
        <v>164.15</v>
      </c>
      <c r="N43" s="671">
        <v>1</v>
      </c>
      <c r="O43" s="706">
        <v>0.5</v>
      </c>
      <c r="P43" s="705"/>
      <c r="Q43" s="682">
        <v>0</v>
      </c>
      <c r="R43" s="671"/>
      <c r="S43" s="682">
        <v>0</v>
      </c>
      <c r="T43" s="706"/>
      <c r="U43" s="242">
        <v>0</v>
      </c>
    </row>
    <row r="44" spans="1:21" ht="14.4" customHeight="1" x14ac:dyDescent="0.3">
      <c r="A44" s="680">
        <v>12</v>
      </c>
      <c r="B44" s="671" t="s">
        <v>507</v>
      </c>
      <c r="C44" s="671">
        <v>89301121</v>
      </c>
      <c r="D44" s="703" t="s">
        <v>2308</v>
      </c>
      <c r="E44" s="704" t="s">
        <v>1273</v>
      </c>
      <c r="F44" s="671" t="s">
        <v>1255</v>
      </c>
      <c r="G44" s="671" t="s">
        <v>1352</v>
      </c>
      <c r="H44" s="671" t="s">
        <v>867</v>
      </c>
      <c r="I44" s="671" t="s">
        <v>1353</v>
      </c>
      <c r="J44" s="671" t="s">
        <v>1354</v>
      </c>
      <c r="K44" s="671" t="s">
        <v>1355</v>
      </c>
      <c r="L44" s="705">
        <v>32.74</v>
      </c>
      <c r="M44" s="705">
        <v>32.74</v>
      </c>
      <c r="N44" s="671">
        <v>1</v>
      </c>
      <c r="O44" s="706">
        <v>0.5</v>
      </c>
      <c r="P44" s="705"/>
      <c r="Q44" s="682">
        <v>0</v>
      </c>
      <c r="R44" s="671"/>
      <c r="S44" s="682">
        <v>0</v>
      </c>
      <c r="T44" s="706"/>
      <c r="U44" s="242">
        <v>0</v>
      </c>
    </row>
    <row r="45" spans="1:21" ht="14.4" customHeight="1" x14ac:dyDescent="0.3">
      <c r="A45" s="680">
        <v>12</v>
      </c>
      <c r="B45" s="671" t="s">
        <v>507</v>
      </c>
      <c r="C45" s="671">
        <v>89301121</v>
      </c>
      <c r="D45" s="703" t="s">
        <v>2308</v>
      </c>
      <c r="E45" s="704" t="s">
        <v>1273</v>
      </c>
      <c r="F45" s="671" t="s">
        <v>1257</v>
      </c>
      <c r="G45" s="671" t="s">
        <v>1304</v>
      </c>
      <c r="H45" s="671" t="s">
        <v>506</v>
      </c>
      <c r="I45" s="671" t="s">
        <v>1305</v>
      </c>
      <c r="J45" s="671" t="s">
        <v>1306</v>
      </c>
      <c r="K45" s="671" t="s">
        <v>1307</v>
      </c>
      <c r="L45" s="705">
        <v>500</v>
      </c>
      <c r="M45" s="705">
        <v>500</v>
      </c>
      <c r="N45" s="671">
        <v>1</v>
      </c>
      <c r="O45" s="706">
        <v>1</v>
      </c>
      <c r="P45" s="705">
        <v>500</v>
      </c>
      <c r="Q45" s="682">
        <v>1</v>
      </c>
      <c r="R45" s="671">
        <v>1</v>
      </c>
      <c r="S45" s="682">
        <v>1</v>
      </c>
      <c r="T45" s="706">
        <v>1</v>
      </c>
      <c r="U45" s="242">
        <v>1</v>
      </c>
    </row>
    <row r="46" spans="1:21" ht="14.4" customHeight="1" x14ac:dyDescent="0.3">
      <c r="A46" s="680">
        <v>12</v>
      </c>
      <c r="B46" s="671" t="s">
        <v>507</v>
      </c>
      <c r="C46" s="671">
        <v>89301121</v>
      </c>
      <c r="D46" s="703" t="s">
        <v>2308</v>
      </c>
      <c r="E46" s="704" t="s">
        <v>1273</v>
      </c>
      <c r="F46" s="671" t="s">
        <v>1257</v>
      </c>
      <c r="G46" s="671" t="s">
        <v>1304</v>
      </c>
      <c r="H46" s="671" t="s">
        <v>506</v>
      </c>
      <c r="I46" s="671" t="s">
        <v>1356</v>
      </c>
      <c r="J46" s="671" t="s">
        <v>1357</v>
      </c>
      <c r="K46" s="671" t="s">
        <v>1358</v>
      </c>
      <c r="L46" s="705">
        <v>500</v>
      </c>
      <c r="M46" s="705">
        <v>1000</v>
      </c>
      <c r="N46" s="671">
        <v>2</v>
      </c>
      <c r="O46" s="706">
        <v>1</v>
      </c>
      <c r="P46" s="705"/>
      <c r="Q46" s="682">
        <v>0</v>
      </c>
      <c r="R46" s="671"/>
      <c r="S46" s="682">
        <v>0</v>
      </c>
      <c r="T46" s="706"/>
      <c r="U46" s="242">
        <v>0</v>
      </c>
    </row>
    <row r="47" spans="1:21" ht="14.4" customHeight="1" x14ac:dyDescent="0.3">
      <c r="A47" s="680">
        <v>12</v>
      </c>
      <c r="B47" s="671" t="s">
        <v>507</v>
      </c>
      <c r="C47" s="671">
        <v>89301121</v>
      </c>
      <c r="D47" s="703" t="s">
        <v>2308</v>
      </c>
      <c r="E47" s="704" t="s">
        <v>1273</v>
      </c>
      <c r="F47" s="671" t="s">
        <v>1257</v>
      </c>
      <c r="G47" s="671" t="s">
        <v>1304</v>
      </c>
      <c r="H47" s="671" t="s">
        <v>506</v>
      </c>
      <c r="I47" s="671" t="s">
        <v>1311</v>
      </c>
      <c r="J47" s="671" t="s">
        <v>1312</v>
      </c>
      <c r="K47" s="671" t="s">
        <v>1313</v>
      </c>
      <c r="L47" s="705">
        <v>190</v>
      </c>
      <c r="M47" s="705">
        <v>3040</v>
      </c>
      <c r="N47" s="671">
        <v>16</v>
      </c>
      <c r="O47" s="706">
        <v>8</v>
      </c>
      <c r="P47" s="705">
        <v>3040</v>
      </c>
      <c r="Q47" s="682">
        <v>1</v>
      </c>
      <c r="R47" s="671">
        <v>16</v>
      </c>
      <c r="S47" s="682">
        <v>1</v>
      </c>
      <c r="T47" s="706">
        <v>8</v>
      </c>
      <c r="U47" s="242">
        <v>1</v>
      </c>
    </row>
    <row r="48" spans="1:21" ht="14.4" customHeight="1" x14ac:dyDescent="0.3">
      <c r="A48" s="680">
        <v>12</v>
      </c>
      <c r="B48" s="671" t="s">
        <v>507</v>
      </c>
      <c r="C48" s="671">
        <v>89301121</v>
      </c>
      <c r="D48" s="703" t="s">
        <v>2308</v>
      </c>
      <c r="E48" s="704" t="s">
        <v>1275</v>
      </c>
      <c r="F48" s="671" t="s">
        <v>1255</v>
      </c>
      <c r="G48" s="671" t="s">
        <v>1287</v>
      </c>
      <c r="H48" s="671" t="s">
        <v>867</v>
      </c>
      <c r="I48" s="671" t="s">
        <v>991</v>
      </c>
      <c r="J48" s="671" t="s">
        <v>1216</v>
      </c>
      <c r="K48" s="671" t="s">
        <v>1217</v>
      </c>
      <c r="L48" s="705">
        <v>333.31</v>
      </c>
      <c r="M48" s="705">
        <v>333.31</v>
      </c>
      <c r="N48" s="671">
        <v>1</v>
      </c>
      <c r="O48" s="706">
        <v>1</v>
      </c>
      <c r="P48" s="705">
        <v>333.31</v>
      </c>
      <c r="Q48" s="682">
        <v>1</v>
      </c>
      <c r="R48" s="671">
        <v>1</v>
      </c>
      <c r="S48" s="682">
        <v>1</v>
      </c>
      <c r="T48" s="706">
        <v>1</v>
      </c>
      <c r="U48" s="242">
        <v>1</v>
      </c>
    </row>
    <row r="49" spans="1:21" ht="14.4" customHeight="1" x14ac:dyDescent="0.3">
      <c r="A49" s="680">
        <v>12</v>
      </c>
      <c r="B49" s="671" t="s">
        <v>507</v>
      </c>
      <c r="C49" s="671">
        <v>89301121</v>
      </c>
      <c r="D49" s="703" t="s">
        <v>2308</v>
      </c>
      <c r="E49" s="704" t="s">
        <v>1275</v>
      </c>
      <c r="F49" s="671" t="s">
        <v>1255</v>
      </c>
      <c r="G49" s="671" t="s">
        <v>1287</v>
      </c>
      <c r="H49" s="671" t="s">
        <v>867</v>
      </c>
      <c r="I49" s="671" t="s">
        <v>1017</v>
      </c>
      <c r="J49" s="671" t="s">
        <v>1220</v>
      </c>
      <c r="K49" s="671" t="s">
        <v>1221</v>
      </c>
      <c r="L49" s="705">
        <v>333.31</v>
      </c>
      <c r="M49" s="705">
        <v>333.31</v>
      </c>
      <c r="N49" s="671">
        <v>1</v>
      </c>
      <c r="O49" s="706">
        <v>1</v>
      </c>
      <c r="P49" s="705">
        <v>333.31</v>
      </c>
      <c r="Q49" s="682">
        <v>1</v>
      </c>
      <c r="R49" s="671">
        <v>1</v>
      </c>
      <c r="S49" s="682">
        <v>1</v>
      </c>
      <c r="T49" s="706">
        <v>1</v>
      </c>
      <c r="U49" s="242">
        <v>1</v>
      </c>
    </row>
    <row r="50" spans="1:21" ht="14.4" customHeight="1" x14ac:dyDescent="0.3">
      <c r="A50" s="680">
        <v>12</v>
      </c>
      <c r="B50" s="671" t="s">
        <v>507</v>
      </c>
      <c r="C50" s="671">
        <v>89301121</v>
      </c>
      <c r="D50" s="703" t="s">
        <v>2308</v>
      </c>
      <c r="E50" s="704" t="s">
        <v>1275</v>
      </c>
      <c r="F50" s="671" t="s">
        <v>1255</v>
      </c>
      <c r="G50" s="671" t="s">
        <v>1288</v>
      </c>
      <c r="H50" s="671" t="s">
        <v>867</v>
      </c>
      <c r="I50" s="671" t="s">
        <v>1359</v>
      </c>
      <c r="J50" s="671" t="s">
        <v>1360</v>
      </c>
      <c r="K50" s="671" t="s">
        <v>1361</v>
      </c>
      <c r="L50" s="705">
        <v>138.16</v>
      </c>
      <c r="M50" s="705">
        <v>276.32</v>
      </c>
      <c r="N50" s="671">
        <v>2</v>
      </c>
      <c r="O50" s="706">
        <v>1</v>
      </c>
      <c r="P50" s="705"/>
      <c r="Q50" s="682">
        <v>0</v>
      </c>
      <c r="R50" s="671"/>
      <c r="S50" s="682">
        <v>0</v>
      </c>
      <c r="T50" s="706"/>
      <c r="U50" s="242">
        <v>0</v>
      </c>
    </row>
    <row r="51" spans="1:21" ht="14.4" customHeight="1" x14ac:dyDescent="0.3">
      <c r="A51" s="680">
        <v>12</v>
      </c>
      <c r="B51" s="671" t="s">
        <v>507</v>
      </c>
      <c r="C51" s="671">
        <v>89301121</v>
      </c>
      <c r="D51" s="703" t="s">
        <v>2308</v>
      </c>
      <c r="E51" s="704" t="s">
        <v>1275</v>
      </c>
      <c r="F51" s="671" t="s">
        <v>1255</v>
      </c>
      <c r="G51" s="671" t="s">
        <v>1314</v>
      </c>
      <c r="H51" s="671" t="s">
        <v>867</v>
      </c>
      <c r="I51" s="671" t="s">
        <v>1002</v>
      </c>
      <c r="J51" s="671" t="s">
        <v>1003</v>
      </c>
      <c r="K51" s="671" t="s">
        <v>1223</v>
      </c>
      <c r="L51" s="705">
        <v>69.86</v>
      </c>
      <c r="M51" s="705">
        <v>139.72</v>
      </c>
      <c r="N51" s="671">
        <v>2</v>
      </c>
      <c r="O51" s="706">
        <v>1</v>
      </c>
      <c r="P51" s="705"/>
      <c r="Q51" s="682">
        <v>0</v>
      </c>
      <c r="R51" s="671"/>
      <c r="S51" s="682">
        <v>0</v>
      </c>
      <c r="T51" s="706"/>
      <c r="U51" s="242">
        <v>0</v>
      </c>
    </row>
    <row r="52" spans="1:21" ht="14.4" customHeight="1" x14ac:dyDescent="0.3">
      <c r="A52" s="680">
        <v>12</v>
      </c>
      <c r="B52" s="671" t="s">
        <v>507</v>
      </c>
      <c r="C52" s="671">
        <v>89301121</v>
      </c>
      <c r="D52" s="703" t="s">
        <v>2308</v>
      </c>
      <c r="E52" s="704" t="s">
        <v>1275</v>
      </c>
      <c r="F52" s="671" t="s">
        <v>1255</v>
      </c>
      <c r="G52" s="671" t="s">
        <v>1321</v>
      </c>
      <c r="H52" s="671" t="s">
        <v>506</v>
      </c>
      <c r="I52" s="671" t="s">
        <v>730</v>
      </c>
      <c r="J52" s="671" t="s">
        <v>731</v>
      </c>
      <c r="K52" s="671" t="s">
        <v>1322</v>
      </c>
      <c r="L52" s="705">
        <v>63.67</v>
      </c>
      <c r="M52" s="705">
        <v>127.34</v>
      </c>
      <c r="N52" s="671">
        <v>2</v>
      </c>
      <c r="O52" s="706">
        <v>0.5</v>
      </c>
      <c r="P52" s="705"/>
      <c r="Q52" s="682">
        <v>0</v>
      </c>
      <c r="R52" s="671"/>
      <c r="S52" s="682">
        <v>0</v>
      </c>
      <c r="T52" s="706"/>
      <c r="U52" s="242">
        <v>0</v>
      </c>
    </row>
    <row r="53" spans="1:21" ht="14.4" customHeight="1" x14ac:dyDescent="0.3">
      <c r="A53" s="680">
        <v>12</v>
      </c>
      <c r="B53" s="671" t="s">
        <v>507</v>
      </c>
      <c r="C53" s="671">
        <v>89301121</v>
      </c>
      <c r="D53" s="703" t="s">
        <v>2308</v>
      </c>
      <c r="E53" s="704" t="s">
        <v>1275</v>
      </c>
      <c r="F53" s="671" t="s">
        <v>1255</v>
      </c>
      <c r="G53" s="671" t="s">
        <v>1291</v>
      </c>
      <c r="H53" s="671" t="s">
        <v>867</v>
      </c>
      <c r="I53" s="671" t="s">
        <v>1362</v>
      </c>
      <c r="J53" s="671" t="s">
        <v>877</v>
      </c>
      <c r="K53" s="671" t="s">
        <v>1363</v>
      </c>
      <c r="L53" s="705">
        <v>0</v>
      </c>
      <c r="M53" s="705">
        <v>0</v>
      </c>
      <c r="N53" s="671">
        <v>3</v>
      </c>
      <c r="O53" s="706">
        <v>1</v>
      </c>
      <c r="P53" s="705"/>
      <c r="Q53" s="682"/>
      <c r="R53" s="671"/>
      <c r="S53" s="682">
        <v>0</v>
      </c>
      <c r="T53" s="706"/>
      <c r="U53" s="242">
        <v>0</v>
      </c>
    </row>
    <row r="54" spans="1:21" ht="14.4" customHeight="1" x14ac:dyDescent="0.3">
      <c r="A54" s="680">
        <v>12</v>
      </c>
      <c r="B54" s="671" t="s">
        <v>507</v>
      </c>
      <c r="C54" s="671">
        <v>89301121</v>
      </c>
      <c r="D54" s="703" t="s">
        <v>2308</v>
      </c>
      <c r="E54" s="704" t="s">
        <v>1275</v>
      </c>
      <c r="F54" s="671" t="s">
        <v>1255</v>
      </c>
      <c r="G54" s="671" t="s">
        <v>1292</v>
      </c>
      <c r="H54" s="671" t="s">
        <v>506</v>
      </c>
      <c r="I54" s="671" t="s">
        <v>973</v>
      </c>
      <c r="J54" s="671" t="s">
        <v>974</v>
      </c>
      <c r="K54" s="671" t="s">
        <v>975</v>
      </c>
      <c r="L54" s="705">
        <v>153.52000000000001</v>
      </c>
      <c r="M54" s="705">
        <v>307.04000000000002</v>
      </c>
      <c r="N54" s="671">
        <v>2</v>
      </c>
      <c r="O54" s="706">
        <v>2</v>
      </c>
      <c r="P54" s="705">
        <v>153.52000000000001</v>
      </c>
      <c r="Q54" s="682">
        <v>0.5</v>
      </c>
      <c r="R54" s="671">
        <v>1</v>
      </c>
      <c r="S54" s="682">
        <v>0.5</v>
      </c>
      <c r="T54" s="706">
        <v>1</v>
      </c>
      <c r="U54" s="242">
        <v>0.5</v>
      </c>
    </row>
    <row r="55" spans="1:21" ht="14.4" customHeight="1" x14ac:dyDescent="0.3">
      <c r="A55" s="680">
        <v>12</v>
      </c>
      <c r="B55" s="671" t="s">
        <v>507</v>
      </c>
      <c r="C55" s="671">
        <v>89301121</v>
      </c>
      <c r="D55" s="703" t="s">
        <v>2308</v>
      </c>
      <c r="E55" s="704" t="s">
        <v>1275</v>
      </c>
      <c r="F55" s="671" t="s">
        <v>1255</v>
      </c>
      <c r="G55" s="671" t="s">
        <v>1326</v>
      </c>
      <c r="H55" s="671" t="s">
        <v>506</v>
      </c>
      <c r="I55" s="671" t="s">
        <v>607</v>
      </c>
      <c r="J55" s="671" t="s">
        <v>608</v>
      </c>
      <c r="K55" s="671" t="s">
        <v>609</v>
      </c>
      <c r="L55" s="705">
        <v>56.69</v>
      </c>
      <c r="M55" s="705">
        <v>113.38</v>
      </c>
      <c r="N55" s="671">
        <v>2</v>
      </c>
      <c r="O55" s="706">
        <v>1</v>
      </c>
      <c r="P55" s="705">
        <v>56.69</v>
      </c>
      <c r="Q55" s="682">
        <v>0.5</v>
      </c>
      <c r="R55" s="671">
        <v>1</v>
      </c>
      <c r="S55" s="682">
        <v>0.5</v>
      </c>
      <c r="T55" s="706">
        <v>0.5</v>
      </c>
      <c r="U55" s="242">
        <v>0.5</v>
      </c>
    </row>
    <row r="56" spans="1:21" ht="14.4" customHeight="1" x14ac:dyDescent="0.3">
      <c r="A56" s="680">
        <v>12</v>
      </c>
      <c r="B56" s="671" t="s">
        <v>507</v>
      </c>
      <c r="C56" s="671">
        <v>89301121</v>
      </c>
      <c r="D56" s="703" t="s">
        <v>2308</v>
      </c>
      <c r="E56" s="704" t="s">
        <v>1275</v>
      </c>
      <c r="F56" s="671" t="s">
        <v>1255</v>
      </c>
      <c r="G56" s="671" t="s">
        <v>1308</v>
      </c>
      <c r="H56" s="671" t="s">
        <v>506</v>
      </c>
      <c r="I56" s="671" t="s">
        <v>611</v>
      </c>
      <c r="J56" s="671" t="s">
        <v>1309</v>
      </c>
      <c r="K56" s="671" t="s">
        <v>1310</v>
      </c>
      <c r="L56" s="705">
        <v>0</v>
      </c>
      <c r="M56" s="705">
        <v>0</v>
      </c>
      <c r="N56" s="671">
        <v>1</v>
      </c>
      <c r="O56" s="706">
        <v>1</v>
      </c>
      <c r="P56" s="705">
        <v>0</v>
      </c>
      <c r="Q56" s="682"/>
      <c r="R56" s="671">
        <v>1</v>
      </c>
      <c r="S56" s="682">
        <v>1</v>
      </c>
      <c r="T56" s="706">
        <v>1</v>
      </c>
      <c r="U56" s="242">
        <v>1</v>
      </c>
    </row>
    <row r="57" spans="1:21" ht="14.4" customHeight="1" x14ac:dyDescent="0.3">
      <c r="A57" s="680">
        <v>12</v>
      </c>
      <c r="B57" s="671" t="s">
        <v>507</v>
      </c>
      <c r="C57" s="671">
        <v>89301121</v>
      </c>
      <c r="D57" s="703" t="s">
        <v>2308</v>
      </c>
      <c r="E57" s="704" t="s">
        <v>1275</v>
      </c>
      <c r="F57" s="671" t="s">
        <v>1255</v>
      </c>
      <c r="G57" s="671" t="s">
        <v>1293</v>
      </c>
      <c r="H57" s="671" t="s">
        <v>506</v>
      </c>
      <c r="I57" s="671" t="s">
        <v>1294</v>
      </c>
      <c r="J57" s="671" t="s">
        <v>982</v>
      </c>
      <c r="K57" s="671" t="s">
        <v>1295</v>
      </c>
      <c r="L57" s="705">
        <v>23.46</v>
      </c>
      <c r="M57" s="705">
        <v>23.46</v>
      </c>
      <c r="N57" s="671">
        <v>1</v>
      </c>
      <c r="O57" s="706">
        <v>0.5</v>
      </c>
      <c r="P57" s="705">
        <v>23.46</v>
      </c>
      <c r="Q57" s="682">
        <v>1</v>
      </c>
      <c r="R57" s="671">
        <v>1</v>
      </c>
      <c r="S57" s="682">
        <v>1</v>
      </c>
      <c r="T57" s="706">
        <v>0.5</v>
      </c>
      <c r="U57" s="242">
        <v>1</v>
      </c>
    </row>
    <row r="58" spans="1:21" ht="14.4" customHeight="1" x14ac:dyDescent="0.3">
      <c r="A58" s="680">
        <v>12</v>
      </c>
      <c r="B58" s="671" t="s">
        <v>507</v>
      </c>
      <c r="C58" s="671">
        <v>89301121</v>
      </c>
      <c r="D58" s="703" t="s">
        <v>2308</v>
      </c>
      <c r="E58" s="704" t="s">
        <v>1275</v>
      </c>
      <c r="F58" s="671" t="s">
        <v>1257</v>
      </c>
      <c r="G58" s="671" t="s">
        <v>1304</v>
      </c>
      <c r="H58" s="671" t="s">
        <v>506</v>
      </c>
      <c r="I58" s="671" t="s">
        <v>1311</v>
      </c>
      <c r="J58" s="671" t="s">
        <v>1312</v>
      </c>
      <c r="K58" s="671" t="s">
        <v>1313</v>
      </c>
      <c r="L58" s="705">
        <v>190</v>
      </c>
      <c r="M58" s="705">
        <v>3040</v>
      </c>
      <c r="N58" s="671">
        <v>16</v>
      </c>
      <c r="O58" s="706">
        <v>8</v>
      </c>
      <c r="P58" s="705">
        <v>3040</v>
      </c>
      <c r="Q58" s="682">
        <v>1</v>
      </c>
      <c r="R58" s="671">
        <v>16</v>
      </c>
      <c r="S58" s="682">
        <v>1</v>
      </c>
      <c r="T58" s="706">
        <v>8</v>
      </c>
      <c r="U58" s="242">
        <v>1</v>
      </c>
    </row>
    <row r="59" spans="1:21" ht="14.4" customHeight="1" x14ac:dyDescent="0.3">
      <c r="A59" s="680">
        <v>12</v>
      </c>
      <c r="B59" s="671" t="s">
        <v>507</v>
      </c>
      <c r="C59" s="671">
        <v>89301121</v>
      </c>
      <c r="D59" s="703" t="s">
        <v>2308</v>
      </c>
      <c r="E59" s="704" t="s">
        <v>1276</v>
      </c>
      <c r="F59" s="671" t="s">
        <v>1255</v>
      </c>
      <c r="G59" s="671" t="s">
        <v>1291</v>
      </c>
      <c r="H59" s="671" t="s">
        <v>867</v>
      </c>
      <c r="I59" s="671" t="s">
        <v>876</v>
      </c>
      <c r="J59" s="671" t="s">
        <v>877</v>
      </c>
      <c r="K59" s="671" t="s">
        <v>878</v>
      </c>
      <c r="L59" s="705">
        <v>937.93</v>
      </c>
      <c r="M59" s="705">
        <v>937.93</v>
      </c>
      <c r="N59" s="671">
        <v>1</v>
      </c>
      <c r="O59" s="706">
        <v>0.5</v>
      </c>
      <c r="P59" s="705">
        <v>937.93</v>
      </c>
      <c r="Q59" s="682">
        <v>1</v>
      </c>
      <c r="R59" s="671">
        <v>1</v>
      </c>
      <c r="S59" s="682">
        <v>1</v>
      </c>
      <c r="T59" s="706">
        <v>0.5</v>
      </c>
      <c r="U59" s="242">
        <v>1</v>
      </c>
    </row>
    <row r="60" spans="1:21" ht="14.4" customHeight="1" x14ac:dyDescent="0.3">
      <c r="A60" s="680">
        <v>12</v>
      </c>
      <c r="B60" s="671" t="s">
        <v>507</v>
      </c>
      <c r="C60" s="671">
        <v>89301121</v>
      </c>
      <c r="D60" s="703" t="s">
        <v>2308</v>
      </c>
      <c r="E60" s="704" t="s">
        <v>1276</v>
      </c>
      <c r="F60" s="671" t="s">
        <v>1255</v>
      </c>
      <c r="G60" s="671" t="s">
        <v>1291</v>
      </c>
      <c r="H60" s="671" t="s">
        <v>867</v>
      </c>
      <c r="I60" s="671" t="s">
        <v>880</v>
      </c>
      <c r="J60" s="671" t="s">
        <v>877</v>
      </c>
      <c r="K60" s="671" t="s">
        <v>881</v>
      </c>
      <c r="L60" s="705">
        <v>1166.47</v>
      </c>
      <c r="M60" s="705">
        <v>1166.47</v>
      </c>
      <c r="N60" s="671">
        <v>1</v>
      </c>
      <c r="O60" s="706">
        <v>1</v>
      </c>
      <c r="P60" s="705">
        <v>1166.47</v>
      </c>
      <c r="Q60" s="682">
        <v>1</v>
      </c>
      <c r="R60" s="671">
        <v>1</v>
      </c>
      <c r="S60" s="682">
        <v>1</v>
      </c>
      <c r="T60" s="706">
        <v>1</v>
      </c>
      <c r="U60" s="242">
        <v>1</v>
      </c>
    </row>
    <row r="61" spans="1:21" ht="14.4" customHeight="1" x14ac:dyDescent="0.3">
      <c r="A61" s="680">
        <v>12</v>
      </c>
      <c r="B61" s="671" t="s">
        <v>507</v>
      </c>
      <c r="C61" s="671">
        <v>89301121</v>
      </c>
      <c r="D61" s="703" t="s">
        <v>2308</v>
      </c>
      <c r="E61" s="704" t="s">
        <v>1276</v>
      </c>
      <c r="F61" s="671" t="s">
        <v>1255</v>
      </c>
      <c r="G61" s="671" t="s">
        <v>1364</v>
      </c>
      <c r="H61" s="671" t="s">
        <v>867</v>
      </c>
      <c r="I61" s="671" t="s">
        <v>1005</v>
      </c>
      <c r="J61" s="671" t="s">
        <v>1006</v>
      </c>
      <c r="K61" s="671" t="s">
        <v>1229</v>
      </c>
      <c r="L61" s="705">
        <v>69.86</v>
      </c>
      <c r="M61" s="705">
        <v>69.86</v>
      </c>
      <c r="N61" s="671">
        <v>1</v>
      </c>
      <c r="O61" s="706">
        <v>1</v>
      </c>
      <c r="P61" s="705"/>
      <c r="Q61" s="682">
        <v>0</v>
      </c>
      <c r="R61" s="671"/>
      <c r="S61" s="682">
        <v>0</v>
      </c>
      <c r="T61" s="706"/>
      <c r="U61" s="242">
        <v>0</v>
      </c>
    </row>
    <row r="62" spans="1:21" ht="14.4" customHeight="1" x14ac:dyDescent="0.3">
      <c r="A62" s="680">
        <v>12</v>
      </c>
      <c r="B62" s="671" t="s">
        <v>507</v>
      </c>
      <c r="C62" s="671">
        <v>89301121</v>
      </c>
      <c r="D62" s="703" t="s">
        <v>2308</v>
      </c>
      <c r="E62" s="704" t="s">
        <v>1276</v>
      </c>
      <c r="F62" s="671" t="s">
        <v>1255</v>
      </c>
      <c r="G62" s="671" t="s">
        <v>1308</v>
      </c>
      <c r="H62" s="671" t="s">
        <v>506</v>
      </c>
      <c r="I62" s="671" t="s">
        <v>611</v>
      </c>
      <c r="J62" s="671" t="s">
        <v>1309</v>
      </c>
      <c r="K62" s="671" t="s">
        <v>1310</v>
      </c>
      <c r="L62" s="705">
        <v>0</v>
      </c>
      <c r="M62" s="705">
        <v>0</v>
      </c>
      <c r="N62" s="671">
        <v>1</v>
      </c>
      <c r="O62" s="706">
        <v>1</v>
      </c>
      <c r="P62" s="705"/>
      <c r="Q62" s="682"/>
      <c r="R62" s="671"/>
      <c r="S62" s="682">
        <v>0</v>
      </c>
      <c r="T62" s="706"/>
      <c r="U62" s="242">
        <v>0</v>
      </c>
    </row>
    <row r="63" spans="1:21" ht="14.4" customHeight="1" x14ac:dyDescent="0.3">
      <c r="A63" s="680">
        <v>12</v>
      </c>
      <c r="B63" s="671" t="s">
        <v>507</v>
      </c>
      <c r="C63" s="671">
        <v>89301121</v>
      </c>
      <c r="D63" s="703" t="s">
        <v>2308</v>
      </c>
      <c r="E63" s="704" t="s">
        <v>1276</v>
      </c>
      <c r="F63" s="671" t="s">
        <v>1255</v>
      </c>
      <c r="G63" s="671" t="s">
        <v>1293</v>
      </c>
      <c r="H63" s="671" t="s">
        <v>506</v>
      </c>
      <c r="I63" s="671" t="s">
        <v>1294</v>
      </c>
      <c r="J63" s="671" t="s">
        <v>982</v>
      </c>
      <c r="K63" s="671" t="s">
        <v>1295</v>
      </c>
      <c r="L63" s="705">
        <v>23.46</v>
      </c>
      <c r="M63" s="705">
        <v>23.46</v>
      </c>
      <c r="N63" s="671">
        <v>1</v>
      </c>
      <c r="O63" s="706">
        <v>0.5</v>
      </c>
      <c r="P63" s="705">
        <v>23.46</v>
      </c>
      <c r="Q63" s="682">
        <v>1</v>
      </c>
      <c r="R63" s="671">
        <v>1</v>
      </c>
      <c r="S63" s="682">
        <v>1</v>
      </c>
      <c r="T63" s="706">
        <v>0.5</v>
      </c>
      <c r="U63" s="242">
        <v>1</v>
      </c>
    </row>
    <row r="64" spans="1:21" ht="14.4" customHeight="1" x14ac:dyDescent="0.3">
      <c r="A64" s="680">
        <v>12</v>
      </c>
      <c r="B64" s="671" t="s">
        <v>507</v>
      </c>
      <c r="C64" s="671">
        <v>89301121</v>
      </c>
      <c r="D64" s="703" t="s">
        <v>2308</v>
      </c>
      <c r="E64" s="704" t="s">
        <v>1276</v>
      </c>
      <c r="F64" s="671" t="s">
        <v>1257</v>
      </c>
      <c r="G64" s="671" t="s">
        <v>1304</v>
      </c>
      <c r="H64" s="671" t="s">
        <v>506</v>
      </c>
      <c r="I64" s="671" t="s">
        <v>1311</v>
      </c>
      <c r="J64" s="671" t="s">
        <v>1312</v>
      </c>
      <c r="K64" s="671" t="s">
        <v>1313</v>
      </c>
      <c r="L64" s="705">
        <v>190</v>
      </c>
      <c r="M64" s="705">
        <v>760</v>
      </c>
      <c r="N64" s="671">
        <v>4</v>
      </c>
      <c r="O64" s="706">
        <v>2</v>
      </c>
      <c r="P64" s="705">
        <v>760</v>
      </c>
      <c r="Q64" s="682">
        <v>1</v>
      </c>
      <c r="R64" s="671">
        <v>4</v>
      </c>
      <c r="S64" s="682">
        <v>1</v>
      </c>
      <c r="T64" s="706">
        <v>2</v>
      </c>
      <c r="U64" s="242">
        <v>1</v>
      </c>
    </row>
    <row r="65" spans="1:21" ht="14.4" customHeight="1" x14ac:dyDescent="0.3">
      <c r="A65" s="680">
        <v>12</v>
      </c>
      <c r="B65" s="671" t="s">
        <v>507</v>
      </c>
      <c r="C65" s="671">
        <v>89301121</v>
      </c>
      <c r="D65" s="703" t="s">
        <v>2308</v>
      </c>
      <c r="E65" s="704" t="s">
        <v>1277</v>
      </c>
      <c r="F65" s="671" t="s">
        <v>1255</v>
      </c>
      <c r="G65" s="671" t="s">
        <v>1287</v>
      </c>
      <c r="H65" s="671" t="s">
        <v>867</v>
      </c>
      <c r="I65" s="671" t="s">
        <v>991</v>
      </c>
      <c r="J65" s="671" t="s">
        <v>1216</v>
      </c>
      <c r="K65" s="671" t="s">
        <v>1217</v>
      </c>
      <c r="L65" s="705">
        <v>333.31</v>
      </c>
      <c r="M65" s="705">
        <v>333.31</v>
      </c>
      <c r="N65" s="671">
        <v>1</v>
      </c>
      <c r="O65" s="706">
        <v>1</v>
      </c>
      <c r="P65" s="705"/>
      <c r="Q65" s="682">
        <v>0</v>
      </c>
      <c r="R65" s="671"/>
      <c r="S65" s="682">
        <v>0</v>
      </c>
      <c r="T65" s="706"/>
      <c r="U65" s="242">
        <v>0</v>
      </c>
    </row>
    <row r="66" spans="1:21" ht="14.4" customHeight="1" x14ac:dyDescent="0.3">
      <c r="A66" s="680">
        <v>12</v>
      </c>
      <c r="B66" s="671" t="s">
        <v>507</v>
      </c>
      <c r="C66" s="671">
        <v>89301121</v>
      </c>
      <c r="D66" s="703" t="s">
        <v>2308</v>
      </c>
      <c r="E66" s="704" t="s">
        <v>1277</v>
      </c>
      <c r="F66" s="671" t="s">
        <v>1255</v>
      </c>
      <c r="G66" s="671" t="s">
        <v>1287</v>
      </c>
      <c r="H66" s="671" t="s">
        <v>867</v>
      </c>
      <c r="I66" s="671" t="s">
        <v>1017</v>
      </c>
      <c r="J66" s="671" t="s">
        <v>1220</v>
      </c>
      <c r="K66" s="671" t="s">
        <v>1221</v>
      </c>
      <c r="L66" s="705">
        <v>333.31</v>
      </c>
      <c r="M66" s="705">
        <v>333.31</v>
      </c>
      <c r="N66" s="671">
        <v>1</v>
      </c>
      <c r="O66" s="706">
        <v>1</v>
      </c>
      <c r="P66" s="705">
        <v>333.31</v>
      </c>
      <c r="Q66" s="682">
        <v>1</v>
      </c>
      <c r="R66" s="671">
        <v>1</v>
      </c>
      <c r="S66" s="682">
        <v>1</v>
      </c>
      <c r="T66" s="706">
        <v>1</v>
      </c>
      <c r="U66" s="242">
        <v>1</v>
      </c>
    </row>
    <row r="67" spans="1:21" ht="14.4" customHeight="1" x14ac:dyDescent="0.3">
      <c r="A67" s="680">
        <v>12</v>
      </c>
      <c r="B67" s="671" t="s">
        <v>507</v>
      </c>
      <c r="C67" s="671">
        <v>89301121</v>
      </c>
      <c r="D67" s="703" t="s">
        <v>2308</v>
      </c>
      <c r="E67" s="704" t="s">
        <v>1277</v>
      </c>
      <c r="F67" s="671" t="s">
        <v>1255</v>
      </c>
      <c r="G67" s="671" t="s">
        <v>1289</v>
      </c>
      <c r="H67" s="671" t="s">
        <v>506</v>
      </c>
      <c r="I67" s="671" t="s">
        <v>953</v>
      </c>
      <c r="J67" s="671" t="s">
        <v>954</v>
      </c>
      <c r="K67" s="671" t="s">
        <v>1290</v>
      </c>
      <c r="L67" s="705">
        <v>50.27</v>
      </c>
      <c r="M67" s="705">
        <v>150.81</v>
      </c>
      <c r="N67" s="671">
        <v>3</v>
      </c>
      <c r="O67" s="706">
        <v>3</v>
      </c>
      <c r="P67" s="705">
        <v>50.27</v>
      </c>
      <c r="Q67" s="682">
        <v>0.33333333333333337</v>
      </c>
      <c r="R67" s="671">
        <v>1</v>
      </c>
      <c r="S67" s="682">
        <v>0.33333333333333331</v>
      </c>
      <c r="T67" s="706">
        <v>1</v>
      </c>
      <c r="U67" s="242">
        <v>0.33333333333333331</v>
      </c>
    </row>
    <row r="68" spans="1:21" ht="14.4" customHeight="1" x14ac:dyDescent="0.3">
      <c r="A68" s="680">
        <v>12</v>
      </c>
      <c r="B68" s="671" t="s">
        <v>507</v>
      </c>
      <c r="C68" s="671">
        <v>89301121</v>
      </c>
      <c r="D68" s="703" t="s">
        <v>2308</v>
      </c>
      <c r="E68" s="704" t="s">
        <v>1277</v>
      </c>
      <c r="F68" s="671" t="s">
        <v>1255</v>
      </c>
      <c r="G68" s="671" t="s">
        <v>1291</v>
      </c>
      <c r="H68" s="671" t="s">
        <v>867</v>
      </c>
      <c r="I68" s="671" t="s">
        <v>1365</v>
      </c>
      <c r="J68" s="671" t="s">
        <v>877</v>
      </c>
      <c r="K68" s="671" t="s">
        <v>1366</v>
      </c>
      <c r="L68" s="705">
        <v>0</v>
      </c>
      <c r="M68" s="705">
        <v>0</v>
      </c>
      <c r="N68" s="671">
        <v>1</v>
      </c>
      <c r="O68" s="706">
        <v>1</v>
      </c>
      <c r="P68" s="705">
        <v>0</v>
      </c>
      <c r="Q68" s="682"/>
      <c r="R68" s="671">
        <v>1</v>
      </c>
      <c r="S68" s="682">
        <v>1</v>
      </c>
      <c r="T68" s="706">
        <v>1</v>
      </c>
      <c r="U68" s="242">
        <v>1</v>
      </c>
    </row>
    <row r="69" spans="1:21" ht="14.4" customHeight="1" x14ac:dyDescent="0.3">
      <c r="A69" s="680">
        <v>12</v>
      </c>
      <c r="B69" s="671" t="s">
        <v>507</v>
      </c>
      <c r="C69" s="671">
        <v>89301121</v>
      </c>
      <c r="D69" s="703" t="s">
        <v>2308</v>
      </c>
      <c r="E69" s="704" t="s">
        <v>1277</v>
      </c>
      <c r="F69" s="671" t="s">
        <v>1255</v>
      </c>
      <c r="G69" s="671" t="s">
        <v>1291</v>
      </c>
      <c r="H69" s="671" t="s">
        <v>867</v>
      </c>
      <c r="I69" s="671" t="s">
        <v>918</v>
      </c>
      <c r="J69" s="671" t="s">
        <v>877</v>
      </c>
      <c r="K69" s="671" t="s">
        <v>919</v>
      </c>
      <c r="L69" s="705">
        <v>625.29</v>
      </c>
      <c r="M69" s="705">
        <v>625.29</v>
      </c>
      <c r="N69" s="671">
        <v>1</v>
      </c>
      <c r="O69" s="706">
        <v>0.5</v>
      </c>
      <c r="P69" s="705">
        <v>625.29</v>
      </c>
      <c r="Q69" s="682">
        <v>1</v>
      </c>
      <c r="R69" s="671">
        <v>1</v>
      </c>
      <c r="S69" s="682">
        <v>1</v>
      </c>
      <c r="T69" s="706">
        <v>0.5</v>
      </c>
      <c r="U69" s="242">
        <v>1</v>
      </c>
    </row>
    <row r="70" spans="1:21" ht="14.4" customHeight="1" x14ac:dyDescent="0.3">
      <c r="A70" s="680">
        <v>12</v>
      </c>
      <c r="B70" s="671" t="s">
        <v>507</v>
      </c>
      <c r="C70" s="671">
        <v>89301121</v>
      </c>
      <c r="D70" s="703" t="s">
        <v>2308</v>
      </c>
      <c r="E70" s="704" t="s">
        <v>1277</v>
      </c>
      <c r="F70" s="671" t="s">
        <v>1255</v>
      </c>
      <c r="G70" s="671" t="s">
        <v>1291</v>
      </c>
      <c r="H70" s="671" t="s">
        <v>867</v>
      </c>
      <c r="I70" s="671" t="s">
        <v>876</v>
      </c>
      <c r="J70" s="671" t="s">
        <v>877</v>
      </c>
      <c r="K70" s="671" t="s">
        <v>878</v>
      </c>
      <c r="L70" s="705">
        <v>937.93</v>
      </c>
      <c r="M70" s="705">
        <v>937.93</v>
      </c>
      <c r="N70" s="671">
        <v>1</v>
      </c>
      <c r="O70" s="706">
        <v>0.5</v>
      </c>
      <c r="P70" s="705"/>
      <c r="Q70" s="682">
        <v>0</v>
      </c>
      <c r="R70" s="671"/>
      <c r="S70" s="682">
        <v>0</v>
      </c>
      <c r="T70" s="706"/>
      <c r="U70" s="242">
        <v>0</v>
      </c>
    </row>
    <row r="71" spans="1:21" ht="14.4" customHeight="1" x14ac:dyDescent="0.3">
      <c r="A71" s="680">
        <v>12</v>
      </c>
      <c r="B71" s="671" t="s">
        <v>507</v>
      </c>
      <c r="C71" s="671">
        <v>89301121</v>
      </c>
      <c r="D71" s="703" t="s">
        <v>2308</v>
      </c>
      <c r="E71" s="704" t="s">
        <v>1277</v>
      </c>
      <c r="F71" s="671" t="s">
        <v>1255</v>
      </c>
      <c r="G71" s="671" t="s">
        <v>1292</v>
      </c>
      <c r="H71" s="671" t="s">
        <v>506</v>
      </c>
      <c r="I71" s="671" t="s">
        <v>973</v>
      </c>
      <c r="J71" s="671" t="s">
        <v>974</v>
      </c>
      <c r="K71" s="671" t="s">
        <v>975</v>
      </c>
      <c r="L71" s="705">
        <v>153.52000000000001</v>
      </c>
      <c r="M71" s="705">
        <v>153.52000000000001</v>
      </c>
      <c r="N71" s="671">
        <v>1</v>
      </c>
      <c r="O71" s="706">
        <v>0.5</v>
      </c>
      <c r="P71" s="705"/>
      <c r="Q71" s="682">
        <v>0</v>
      </c>
      <c r="R71" s="671"/>
      <c r="S71" s="682">
        <v>0</v>
      </c>
      <c r="T71" s="706"/>
      <c r="U71" s="242">
        <v>0</v>
      </c>
    </row>
    <row r="72" spans="1:21" ht="14.4" customHeight="1" x14ac:dyDescent="0.3">
      <c r="A72" s="680">
        <v>12</v>
      </c>
      <c r="B72" s="671" t="s">
        <v>507</v>
      </c>
      <c r="C72" s="671">
        <v>89301121</v>
      </c>
      <c r="D72" s="703" t="s">
        <v>2308</v>
      </c>
      <c r="E72" s="704" t="s">
        <v>1277</v>
      </c>
      <c r="F72" s="671" t="s">
        <v>1255</v>
      </c>
      <c r="G72" s="671" t="s">
        <v>1326</v>
      </c>
      <c r="H72" s="671" t="s">
        <v>506</v>
      </c>
      <c r="I72" s="671" t="s">
        <v>607</v>
      </c>
      <c r="J72" s="671" t="s">
        <v>608</v>
      </c>
      <c r="K72" s="671" t="s">
        <v>609</v>
      </c>
      <c r="L72" s="705">
        <v>56.69</v>
      </c>
      <c r="M72" s="705">
        <v>56.69</v>
      </c>
      <c r="N72" s="671">
        <v>1</v>
      </c>
      <c r="O72" s="706">
        <v>0.5</v>
      </c>
      <c r="P72" s="705">
        <v>56.69</v>
      </c>
      <c r="Q72" s="682">
        <v>1</v>
      </c>
      <c r="R72" s="671">
        <v>1</v>
      </c>
      <c r="S72" s="682">
        <v>1</v>
      </c>
      <c r="T72" s="706">
        <v>0.5</v>
      </c>
      <c r="U72" s="242">
        <v>1</v>
      </c>
    </row>
    <row r="73" spans="1:21" ht="14.4" customHeight="1" x14ac:dyDescent="0.3">
      <c r="A73" s="680">
        <v>12</v>
      </c>
      <c r="B73" s="671" t="s">
        <v>507</v>
      </c>
      <c r="C73" s="671">
        <v>89301121</v>
      </c>
      <c r="D73" s="703" t="s">
        <v>2308</v>
      </c>
      <c r="E73" s="704" t="s">
        <v>1277</v>
      </c>
      <c r="F73" s="671" t="s">
        <v>1255</v>
      </c>
      <c r="G73" s="671" t="s">
        <v>1293</v>
      </c>
      <c r="H73" s="671" t="s">
        <v>506</v>
      </c>
      <c r="I73" s="671" t="s">
        <v>1294</v>
      </c>
      <c r="J73" s="671" t="s">
        <v>982</v>
      </c>
      <c r="K73" s="671" t="s">
        <v>1295</v>
      </c>
      <c r="L73" s="705">
        <v>23.46</v>
      </c>
      <c r="M73" s="705">
        <v>23.46</v>
      </c>
      <c r="N73" s="671">
        <v>1</v>
      </c>
      <c r="O73" s="706">
        <v>0.5</v>
      </c>
      <c r="P73" s="705">
        <v>23.46</v>
      </c>
      <c r="Q73" s="682">
        <v>1</v>
      </c>
      <c r="R73" s="671">
        <v>1</v>
      </c>
      <c r="S73" s="682">
        <v>1</v>
      </c>
      <c r="T73" s="706">
        <v>0.5</v>
      </c>
      <c r="U73" s="242">
        <v>1</v>
      </c>
    </row>
    <row r="74" spans="1:21" ht="14.4" customHeight="1" x14ac:dyDescent="0.3">
      <c r="A74" s="680">
        <v>12</v>
      </c>
      <c r="B74" s="671" t="s">
        <v>507</v>
      </c>
      <c r="C74" s="671">
        <v>89301121</v>
      </c>
      <c r="D74" s="703" t="s">
        <v>2308</v>
      </c>
      <c r="E74" s="704" t="s">
        <v>1277</v>
      </c>
      <c r="F74" s="671" t="s">
        <v>1255</v>
      </c>
      <c r="G74" s="671" t="s">
        <v>1348</v>
      </c>
      <c r="H74" s="671" t="s">
        <v>867</v>
      </c>
      <c r="I74" s="671" t="s">
        <v>1349</v>
      </c>
      <c r="J74" s="671" t="s">
        <v>1350</v>
      </c>
      <c r="K74" s="671" t="s">
        <v>1351</v>
      </c>
      <c r="L74" s="705">
        <v>164.15</v>
      </c>
      <c r="M74" s="705">
        <v>164.15</v>
      </c>
      <c r="N74" s="671">
        <v>1</v>
      </c>
      <c r="O74" s="706">
        <v>1</v>
      </c>
      <c r="P74" s="705">
        <v>164.15</v>
      </c>
      <c r="Q74" s="682">
        <v>1</v>
      </c>
      <c r="R74" s="671">
        <v>1</v>
      </c>
      <c r="S74" s="682">
        <v>1</v>
      </c>
      <c r="T74" s="706">
        <v>1</v>
      </c>
      <c r="U74" s="242">
        <v>1</v>
      </c>
    </row>
    <row r="75" spans="1:21" ht="14.4" customHeight="1" x14ac:dyDescent="0.3">
      <c r="A75" s="680">
        <v>12</v>
      </c>
      <c r="B75" s="671" t="s">
        <v>507</v>
      </c>
      <c r="C75" s="671">
        <v>89301121</v>
      </c>
      <c r="D75" s="703" t="s">
        <v>2308</v>
      </c>
      <c r="E75" s="704" t="s">
        <v>1277</v>
      </c>
      <c r="F75" s="671" t="s">
        <v>1255</v>
      </c>
      <c r="G75" s="671" t="s">
        <v>1352</v>
      </c>
      <c r="H75" s="671" t="s">
        <v>867</v>
      </c>
      <c r="I75" s="671" t="s">
        <v>1367</v>
      </c>
      <c r="J75" s="671" t="s">
        <v>1368</v>
      </c>
      <c r="K75" s="671" t="s">
        <v>1369</v>
      </c>
      <c r="L75" s="705">
        <v>147.36000000000001</v>
      </c>
      <c r="M75" s="705">
        <v>147.36000000000001</v>
      </c>
      <c r="N75" s="671">
        <v>1</v>
      </c>
      <c r="O75" s="706">
        <v>0.5</v>
      </c>
      <c r="P75" s="705">
        <v>147.36000000000001</v>
      </c>
      <c r="Q75" s="682">
        <v>1</v>
      </c>
      <c r="R75" s="671">
        <v>1</v>
      </c>
      <c r="S75" s="682">
        <v>1</v>
      </c>
      <c r="T75" s="706">
        <v>0.5</v>
      </c>
      <c r="U75" s="242">
        <v>1</v>
      </c>
    </row>
    <row r="76" spans="1:21" ht="14.4" customHeight="1" x14ac:dyDescent="0.3">
      <c r="A76" s="680">
        <v>12</v>
      </c>
      <c r="B76" s="671" t="s">
        <v>507</v>
      </c>
      <c r="C76" s="671">
        <v>89301121</v>
      </c>
      <c r="D76" s="703" t="s">
        <v>2308</v>
      </c>
      <c r="E76" s="704" t="s">
        <v>1277</v>
      </c>
      <c r="F76" s="671" t="s">
        <v>1257</v>
      </c>
      <c r="G76" s="671" t="s">
        <v>1304</v>
      </c>
      <c r="H76" s="671" t="s">
        <v>506</v>
      </c>
      <c r="I76" s="671" t="s">
        <v>1311</v>
      </c>
      <c r="J76" s="671" t="s">
        <v>1312</v>
      </c>
      <c r="K76" s="671" t="s">
        <v>1313</v>
      </c>
      <c r="L76" s="705">
        <v>190</v>
      </c>
      <c r="M76" s="705">
        <v>3040</v>
      </c>
      <c r="N76" s="671">
        <v>16</v>
      </c>
      <c r="O76" s="706">
        <v>8</v>
      </c>
      <c r="P76" s="705">
        <v>2660</v>
      </c>
      <c r="Q76" s="682">
        <v>0.875</v>
      </c>
      <c r="R76" s="671">
        <v>14</v>
      </c>
      <c r="S76" s="682">
        <v>0.875</v>
      </c>
      <c r="T76" s="706">
        <v>7</v>
      </c>
      <c r="U76" s="242">
        <v>0.875</v>
      </c>
    </row>
    <row r="77" spans="1:21" ht="14.4" customHeight="1" x14ac:dyDescent="0.3">
      <c r="A77" s="680">
        <v>12</v>
      </c>
      <c r="B77" s="671" t="s">
        <v>507</v>
      </c>
      <c r="C77" s="671">
        <v>89301121</v>
      </c>
      <c r="D77" s="703" t="s">
        <v>2308</v>
      </c>
      <c r="E77" s="704" t="s">
        <v>1281</v>
      </c>
      <c r="F77" s="671" t="s">
        <v>1255</v>
      </c>
      <c r="G77" s="671" t="s">
        <v>1287</v>
      </c>
      <c r="H77" s="671" t="s">
        <v>867</v>
      </c>
      <c r="I77" s="671" t="s">
        <v>991</v>
      </c>
      <c r="J77" s="671" t="s">
        <v>1216</v>
      </c>
      <c r="K77" s="671" t="s">
        <v>1217</v>
      </c>
      <c r="L77" s="705">
        <v>333.31</v>
      </c>
      <c r="M77" s="705">
        <v>666.62</v>
      </c>
      <c r="N77" s="671">
        <v>2</v>
      </c>
      <c r="O77" s="706">
        <v>2</v>
      </c>
      <c r="P77" s="705"/>
      <c r="Q77" s="682">
        <v>0</v>
      </c>
      <c r="R77" s="671"/>
      <c r="S77" s="682">
        <v>0</v>
      </c>
      <c r="T77" s="706"/>
      <c r="U77" s="242">
        <v>0</v>
      </c>
    </row>
    <row r="78" spans="1:21" ht="14.4" customHeight="1" x14ac:dyDescent="0.3">
      <c r="A78" s="680">
        <v>12</v>
      </c>
      <c r="B78" s="671" t="s">
        <v>507</v>
      </c>
      <c r="C78" s="671">
        <v>89301121</v>
      </c>
      <c r="D78" s="703" t="s">
        <v>2308</v>
      </c>
      <c r="E78" s="704" t="s">
        <v>1281</v>
      </c>
      <c r="F78" s="671" t="s">
        <v>1255</v>
      </c>
      <c r="G78" s="671" t="s">
        <v>1287</v>
      </c>
      <c r="H78" s="671" t="s">
        <v>867</v>
      </c>
      <c r="I78" s="671" t="s">
        <v>1017</v>
      </c>
      <c r="J78" s="671" t="s">
        <v>1220</v>
      </c>
      <c r="K78" s="671" t="s">
        <v>1221</v>
      </c>
      <c r="L78" s="705">
        <v>333.31</v>
      </c>
      <c r="M78" s="705">
        <v>333.31</v>
      </c>
      <c r="N78" s="671">
        <v>1</v>
      </c>
      <c r="O78" s="706">
        <v>1</v>
      </c>
      <c r="P78" s="705">
        <v>333.31</v>
      </c>
      <c r="Q78" s="682">
        <v>1</v>
      </c>
      <c r="R78" s="671">
        <v>1</v>
      </c>
      <c r="S78" s="682">
        <v>1</v>
      </c>
      <c r="T78" s="706">
        <v>1</v>
      </c>
      <c r="U78" s="242">
        <v>1</v>
      </c>
    </row>
    <row r="79" spans="1:21" ht="14.4" customHeight="1" x14ac:dyDescent="0.3">
      <c r="A79" s="680">
        <v>12</v>
      </c>
      <c r="B79" s="671" t="s">
        <v>507</v>
      </c>
      <c r="C79" s="671">
        <v>89301121</v>
      </c>
      <c r="D79" s="703" t="s">
        <v>2308</v>
      </c>
      <c r="E79" s="704" t="s">
        <v>1281</v>
      </c>
      <c r="F79" s="671" t="s">
        <v>1255</v>
      </c>
      <c r="G79" s="671" t="s">
        <v>1370</v>
      </c>
      <c r="H79" s="671" t="s">
        <v>867</v>
      </c>
      <c r="I79" s="671" t="s">
        <v>1371</v>
      </c>
      <c r="J79" s="671" t="s">
        <v>1372</v>
      </c>
      <c r="K79" s="671" t="s">
        <v>1373</v>
      </c>
      <c r="L79" s="705">
        <v>1140.7</v>
      </c>
      <c r="M79" s="705">
        <v>1140.7</v>
      </c>
      <c r="N79" s="671">
        <v>1</v>
      </c>
      <c r="O79" s="706">
        <v>0.5</v>
      </c>
      <c r="P79" s="705"/>
      <c r="Q79" s="682">
        <v>0</v>
      </c>
      <c r="R79" s="671"/>
      <c r="S79" s="682">
        <v>0</v>
      </c>
      <c r="T79" s="706"/>
      <c r="U79" s="242">
        <v>0</v>
      </c>
    </row>
    <row r="80" spans="1:21" ht="14.4" customHeight="1" x14ac:dyDescent="0.3">
      <c r="A80" s="680">
        <v>12</v>
      </c>
      <c r="B80" s="671" t="s">
        <v>507</v>
      </c>
      <c r="C80" s="671">
        <v>89301121</v>
      </c>
      <c r="D80" s="703" t="s">
        <v>2308</v>
      </c>
      <c r="E80" s="704" t="s">
        <v>1281</v>
      </c>
      <c r="F80" s="671" t="s">
        <v>1255</v>
      </c>
      <c r="G80" s="671" t="s">
        <v>1343</v>
      </c>
      <c r="H80" s="671" t="s">
        <v>506</v>
      </c>
      <c r="I80" s="671" t="s">
        <v>1374</v>
      </c>
      <c r="J80" s="671" t="s">
        <v>1375</v>
      </c>
      <c r="K80" s="671" t="s">
        <v>893</v>
      </c>
      <c r="L80" s="705">
        <v>0</v>
      </c>
      <c r="M80" s="705">
        <v>0</v>
      </c>
      <c r="N80" s="671">
        <v>1</v>
      </c>
      <c r="O80" s="706">
        <v>0.5</v>
      </c>
      <c r="P80" s="705"/>
      <c r="Q80" s="682"/>
      <c r="R80" s="671"/>
      <c r="S80" s="682">
        <v>0</v>
      </c>
      <c r="T80" s="706"/>
      <c r="U80" s="242">
        <v>0</v>
      </c>
    </row>
    <row r="81" spans="1:21" ht="14.4" customHeight="1" x14ac:dyDescent="0.3">
      <c r="A81" s="680">
        <v>12</v>
      </c>
      <c r="B81" s="671" t="s">
        <v>507</v>
      </c>
      <c r="C81" s="671">
        <v>89301121</v>
      </c>
      <c r="D81" s="703" t="s">
        <v>2308</v>
      </c>
      <c r="E81" s="704" t="s">
        <v>1281</v>
      </c>
      <c r="F81" s="671" t="s">
        <v>1255</v>
      </c>
      <c r="G81" s="671" t="s">
        <v>1291</v>
      </c>
      <c r="H81" s="671" t="s">
        <v>867</v>
      </c>
      <c r="I81" s="671" t="s">
        <v>876</v>
      </c>
      <c r="J81" s="671" t="s">
        <v>877</v>
      </c>
      <c r="K81" s="671" t="s">
        <v>878</v>
      </c>
      <c r="L81" s="705">
        <v>937.93</v>
      </c>
      <c r="M81" s="705">
        <v>1875.86</v>
      </c>
      <c r="N81" s="671">
        <v>2</v>
      </c>
      <c r="O81" s="706">
        <v>1</v>
      </c>
      <c r="P81" s="705"/>
      <c r="Q81" s="682">
        <v>0</v>
      </c>
      <c r="R81" s="671"/>
      <c r="S81" s="682">
        <v>0</v>
      </c>
      <c r="T81" s="706"/>
      <c r="U81" s="242">
        <v>0</v>
      </c>
    </row>
    <row r="82" spans="1:21" ht="14.4" customHeight="1" x14ac:dyDescent="0.3">
      <c r="A82" s="680">
        <v>12</v>
      </c>
      <c r="B82" s="671" t="s">
        <v>507</v>
      </c>
      <c r="C82" s="671">
        <v>89301121</v>
      </c>
      <c r="D82" s="703" t="s">
        <v>2308</v>
      </c>
      <c r="E82" s="704" t="s">
        <v>1281</v>
      </c>
      <c r="F82" s="671" t="s">
        <v>1255</v>
      </c>
      <c r="G82" s="671" t="s">
        <v>1291</v>
      </c>
      <c r="H82" s="671" t="s">
        <v>867</v>
      </c>
      <c r="I82" s="671" t="s">
        <v>1376</v>
      </c>
      <c r="J82" s="671" t="s">
        <v>877</v>
      </c>
      <c r="K82" s="671" t="s">
        <v>1377</v>
      </c>
      <c r="L82" s="705">
        <v>1458.07</v>
      </c>
      <c r="M82" s="705">
        <v>5832.28</v>
      </c>
      <c r="N82" s="671">
        <v>4</v>
      </c>
      <c r="O82" s="706">
        <v>2</v>
      </c>
      <c r="P82" s="705">
        <v>5832.28</v>
      </c>
      <c r="Q82" s="682">
        <v>1</v>
      </c>
      <c r="R82" s="671">
        <v>4</v>
      </c>
      <c r="S82" s="682">
        <v>1</v>
      </c>
      <c r="T82" s="706">
        <v>2</v>
      </c>
      <c r="U82" s="242">
        <v>1</v>
      </c>
    </row>
    <row r="83" spans="1:21" ht="14.4" customHeight="1" x14ac:dyDescent="0.3">
      <c r="A83" s="680">
        <v>12</v>
      </c>
      <c r="B83" s="671" t="s">
        <v>507</v>
      </c>
      <c r="C83" s="671">
        <v>89301121</v>
      </c>
      <c r="D83" s="703" t="s">
        <v>2308</v>
      </c>
      <c r="E83" s="704" t="s">
        <v>1281</v>
      </c>
      <c r="F83" s="671" t="s">
        <v>1255</v>
      </c>
      <c r="G83" s="671" t="s">
        <v>1292</v>
      </c>
      <c r="H83" s="671" t="s">
        <v>506</v>
      </c>
      <c r="I83" s="671" t="s">
        <v>973</v>
      </c>
      <c r="J83" s="671" t="s">
        <v>974</v>
      </c>
      <c r="K83" s="671" t="s">
        <v>975</v>
      </c>
      <c r="L83" s="705">
        <v>153.52000000000001</v>
      </c>
      <c r="M83" s="705">
        <v>460.56000000000006</v>
      </c>
      <c r="N83" s="671">
        <v>3</v>
      </c>
      <c r="O83" s="706">
        <v>2</v>
      </c>
      <c r="P83" s="705">
        <v>307.04000000000002</v>
      </c>
      <c r="Q83" s="682">
        <v>0.66666666666666663</v>
      </c>
      <c r="R83" s="671">
        <v>2</v>
      </c>
      <c r="S83" s="682">
        <v>0.66666666666666663</v>
      </c>
      <c r="T83" s="706">
        <v>2</v>
      </c>
      <c r="U83" s="242">
        <v>1</v>
      </c>
    </row>
    <row r="84" spans="1:21" ht="14.4" customHeight="1" x14ac:dyDescent="0.3">
      <c r="A84" s="680">
        <v>12</v>
      </c>
      <c r="B84" s="671" t="s">
        <v>507</v>
      </c>
      <c r="C84" s="671">
        <v>89301121</v>
      </c>
      <c r="D84" s="703" t="s">
        <v>2308</v>
      </c>
      <c r="E84" s="704" t="s">
        <v>1281</v>
      </c>
      <c r="F84" s="671" t="s">
        <v>1255</v>
      </c>
      <c r="G84" s="671" t="s">
        <v>1326</v>
      </c>
      <c r="H84" s="671" t="s">
        <v>506</v>
      </c>
      <c r="I84" s="671" t="s">
        <v>607</v>
      </c>
      <c r="J84" s="671" t="s">
        <v>608</v>
      </c>
      <c r="K84" s="671" t="s">
        <v>609</v>
      </c>
      <c r="L84" s="705">
        <v>56.69</v>
      </c>
      <c r="M84" s="705">
        <v>113.38</v>
      </c>
      <c r="N84" s="671">
        <v>2</v>
      </c>
      <c r="O84" s="706">
        <v>1</v>
      </c>
      <c r="P84" s="705"/>
      <c r="Q84" s="682">
        <v>0</v>
      </c>
      <c r="R84" s="671"/>
      <c r="S84" s="682">
        <v>0</v>
      </c>
      <c r="T84" s="706"/>
      <c r="U84" s="242">
        <v>0</v>
      </c>
    </row>
    <row r="85" spans="1:21" ht="14.4" customHeight="1" x14ac:dyDescent="0.3">
      <c r="A85" s="680">
        <v>12</v>
      </c>
      <c r="B85" s="671" t="s">
        <v>507</v>
      </c>
      <c r="C85" s="671">
        <v>89301121</v>
      </c>
      <c r="D85" s="703" t="s">
        <v>2308</v>
      </c>
      <c r="E85" s="704" t="s">
        <v>1281</v>
      </c>
      <c r="F85" s="671" t="s">
        <v>1255</v>
      </c>
      <c r="G85" s="671" t="s">
        <v>1331</v>
      </c>
      <c r="H85" s="671" t="s">
        <v>506</v>
      </c>
      <c r="I85" s="671" t="s">
        <v>1332</v>
      </c>
      <c r="J85" s="671" t="s">
        <v>1333</v>
      </c>
      <c r="K85" s="671" t="s">
        <v>1334</v>
      </c>
      <c r="L85" s="705">
        <v>112.13</v>
      </c>
      <c r="M85" s="705">
        <v>112.13</v>
      </c>
      <c r="N85" s="671">
        <v>1</v>
      </c>
      <c r="O85" s="706">
        <v>0.5</v>
      </c>
      <c r="P85" s="705"/>
      <c r="Q85" s="682">
        <v>0</v>
      </c>
      <c r="R85" s="671"/>
      <c r="S85" s="682">
        <v>0</v>
      </c>
      <c r="T85" s="706"/>
      <c r="U85" s="242">
        <v>0</v>
      </c>
    </row>
    <row r="86" spans="1:21" ht="14.4" customHeight="1" x14ac:dyDescent="0.3">
      <c r="A86" s="680">
        <v>12</v>
      </c>
      <c r="B86" s="671" t="s">
        <v>507</v>
      </c>
      <c r="C86" s="671">
        <v>89301121</v>
      </c>
      <c r="D86" s="703" t="s">
        <v>2308</v>
      </c>
      <c r="E86" s="704" t="s">
        <v>1281</v>
      </c>
      <c r="F86" s="671" t="s">
        <v>1255</v>
      </c>
      <c r="G86" s="671" t="s">
        <v>1293</v>
      </c>
      <c r="H86" s="671" t="s">
        <v>506</v>
      </c>
      <c r="I86" s="671" t="s">
        <v>1294</v>
      </c>
      <c r="J86" s="671" t="s">
        <v>982</v>
      </c>
      <c r="K86" s="671" t="s">
        <v>1295</v>
      </c>
      <c r="L86" s="705">
        <v>23.46</v>
      </c>
      <c r="M86" s="705">
        <v>46.92</v>
      </c>
      <c r="N86" s="671">
        <v>2</v>
      </c>
      <c r="O86" s="706">
        <v>1.5</v>
      </c>
      <c r="P86" s="705"/>
      <c r="Q86" s="682">
        <v>0</v>
      </c>
      <c r="R86" s="671"/>
      <c r="S86" s="682">
        <v>0</v>
      </c>
      <c r="T86" s="706"/>
      <c r="U86" s="242">
        <v>0</v>
      </c>
    </row>
    <row r="87" spans="1:21" ht="14.4" customHeight="1" x14ac:dyDescent="0.3">
      <c r="A87" s="680">
        <v>12</v>
      </c>
      <c r="B87" s="671" t="s">
        <v>507</v>
      </c>
      <c r="C87" s="671">
        <v>89301121</v>
      </c>
      <c r="D87" s="703" t="s">
        <v>2308</v>
      </c>
      <c r="E87" s="704" t="s">
        <v>1281</v>
      </c>
      <c r="F87" s="671" t="s">
        <v>1257</v>
      </c>
      <c r="G87" s="671" t="s">
        <v>1304</v>
      </c>
      <c r="H87" s="671" t="s">
        <v>506</v>
      </c>
      <c r="I87" s="671" t="s">
        <v>1311</v>
      </c>
      <c r="J87" s="671" t="s">
        <v>1312</v>
      </c>
      <c r="K87" s="671" t="s">
        <v>1313</v>
      </c>
      <c r="L87" s="705">
        <v>190</v>
      </c>
      <c r="M87" s="705">
        <v>2660</v>
      </c>
      <c r="N87" s="671">
        <v>14</v>
      </c>
      <c r="O87" s="706">
        <v>7</v>
      </c>
      <c r="P87" s="705">
        <v>1900</v>
      </c>
      <c r="Q87" s="682">
        <v>0.7142857142857143</v>
      </c>
      <c r="R87" s="671">
        <v>10</v>
      </c>
      <c r="S87" s="682">
        <v>0.7142857142857143</v>
      </c>
      <c r="T87" s="706">
        <v>5</v>
      </c>
      <c r="U87" s="242">
        <v>0.7142857142857143</v>
      </c>
    </row>
    <row r="88" spans="1:21" ht="14.4" customHeight="1" x14ac:dyDescent="0.3">
      <c r="A88" s="680">
        <v>12</v>
      </c>
      <c r="B88" s="671" t="s">
        <v>507</v>
      </c>
      <c r="C88" s="671">
        <v>89301121</v>
      </c>
      <c r="D88" s="703" t="s">
        <v>2308</v>
      </c>
      <c r="E88" s="704" t="s">
        <v>1283</v>
      </c>
      <c r="F88" s="671" t="s">
        <v>1255</v>
      </c>
      <c r="G88" s="671" t="s">
        <v>1287</v>
      </c>
      <c r="H88" s="671" t="s">
        <v>867</v>
      </c>
      <c r="I88" s="671" t="s">
        <v>1017</v>
      </c>
      <c r="J88" s="671" t="s">
        <v>1220</v>
      </c>
      <c r="K88" s="671" t="s">
        <v>1221</v>
      </c>
      <c r="L88" s="705">
        <v>333.31</v>
      </c>
      <c r="M88" s="705">
        <v>333.31</v>
      </c>
      <c r="N88" s="671">
        <v>1</v>
      </c>
      <c r="O88" s="706">
        <v>1</v>
      </c>
      <c r="P88" s="705"/>
      <c r="Q88" s="682">
        <v>0</v>
      </c>
      <c r="R88" s="671"/>
      <c r="S88" s="682">
        <v>0</v>
      </c>
      <c r="T88" s="706"/>
      <c r="U88" s="242">
        <v>0</v>
      </c>
    </row>
    <row r="89" spans="1:21" ht="14.4" customHeight="1" x14ac:dyDescent="0.3">
      <c r="A89" s="680">
        <v>12</v>
      </c>
      <c r="B89" s="671" t="s">
        <v>507</v>
      </c>
      <c r="C89" s="671">
        <v>89301121</v>
      </c>
      <c r="D89" s="703" t="s">
        <v>2308</v>
      </c>
      <c r="E89" s="704" t="s">
        <v>1283</v>
      </c>
      <c r="F89" s="671" t="s">
        <v>1255</v>
      </c>
      <c r="G89" s="671" t="s">
        <v>1378</v>
      </c>
      <c r="H89" s="671" t="s">
        <v>506</v>
      </c>
      <c r="I89" s="671" t="s">
        <v>1379</v>
      </c>
      <c r="J89" s="671" t="s">
        <v>1380</v>
      </c>
      <c r="K89" s="671" t="s">
        <v>1381</v>
      </c>
      <c r="L89" s="705">
        <v>0</v>
      </c>
      <c r="M89" s="705">
        <v>0</v>
      </c>
      <c r="N89" s="671">
        <v>1</v>
      </c>
      <c r="O89" s="706">
        <v>0.5</v>
      </c>
      <c r="P89" s="705"/>
      <c r="Q89" s="682"/>
      <c r="R89" s="671"/>
      <c r="S89" s="682">
        <v>0</v>
      </c>
      <c r="T89" s="706"/>
      <c r="U89" s="242">
        <v>0</v>
      </c>
    </row>
    <row r="90" spans="1:21" ht="14.4" customHeight="1" x14ac:dyDescent="0.3">
      <c r="A90" s="680">
        <v>12</v>
      </c>
      <c r="B90" s="671" t="s">
        <v>507</v>
      </c>
      <c r="C90" s="671">
        <v>89301121</v>
      </c>
      <c r="D90" s="703" t="s">
        <v>2308</v>
      </c>
      <c r="E90" s="704" t="s">
        <v>1283</v>
      </c>
      <c r="F90" s="671" t="s">
        <v>1255</v>
      </c>
      <c r="G90" s="671" t="s">
        <v>1291</v>
      </c>
      <c r="H90" s="671" t="s">
        <v>867</v>
      </c>
      <c r="I90" s="671" t="s">
        <v>876</v>
      </c>
      <c r="J90" s="671" t="s">
        <v>877</v>
      </c>
      <c r="K90" s="671" t="s">
        <v>878</v>
      </c>
      <c r="L90" s="705">
        <v>937.93</v>
      </c>
      <c r="M90" s="705">
        <v>937.93</v>
      </c>
      <c r="N90" s="671">
        <v>1</v>
      </c>
      <c r="O90" s="706">
        <v>0.5</v>
      </c>
      <c r="P90" s="705"/>
      <c r="Q90" s="682">
        <v>0</v>
      </c>
      <c r="R90" s="671"/>
      <c r="S90" s="682">
        <v>0</v>
      </c>
      <c r="T90" s="706"/>
      <c r="U90" s="242">
        <v>0</v>
      </c>
    </row>
    <row r="91" spans="1:21" ht="14.4" customHeight="1" x14ac:dyDescent="0.3">
      <c r="A91" s="680">
        <v>12</v>
      </c>
      <c r="B91" s="671" t="s">
        <v>507</v>
      </c>
      <c r="C91" s="671">
        <v>89301121</v>
      </c>
      <c r="D91" s="703" t="s">
        <v>2308</v>
      </c>
      <c r="E91" s="704" t="s">
        <v>1283</v>
      </c>
      <c r="F91" s="671" t="s">
        <v>1255</v>
      </c>
      <c r="G91" s="671" t="s">
        <v>1293</v>
      </c>
      <c r="H91" s="671" t="s">
        <v>506</v>
      </c>
      <c r="I91" s="671" t="s">
        <v>957</v>
      </c>
      <c r="J91" s="671" t="s">
        <v>958</v>
      </c>
      <c r="K91" s="671" t="s">
        <v>1295</v>
      </c>
      <c r="L91" s="705">
        <v>23.46</v>
      </c>
      <c r="M91" s="705">
        <v>23.46</v>
      </c>
      <c r="N91" s="671">
        <v>1</v>
      </c>
      <c r="O91" s="706">
        <v>0.5</v>
      </c>
      <c r="P91" s="705"/>
      <c r="Q91" s="682">
        <v>0</v>
      </c>
      <c r="R91" s="671"/>
      <c r="S91" s="682">
        <v>0</v>
      </c>
      <c r="T91" s="706"/>
      <c r="U91" s="242">
        <v>0</v>
      </c>
    </row>
    <row r="92" spans="1:21" ht="14.4" customHeight="1" x14ac:dyDescent="0.3">
      <c r="A92" s="680">
        <v>12</v>
      </c>
      <c r="B92" s="671" t="s">
        <v>507</v>
      </c>
      <c r="C92" s="671">
        <v>89301121</v>
      </c>
      <c r="D92" s="703" t="s">
        <v>2308</v>
      </c>
      <c r="E92" s="704" t="s">
        <v>1283</v>
      </c>
      <c r="F92" s="671" t="s">
        <v>1255</v>
      </c>
      <c r="G92" s="671" t="s">
        <v>1382</v>
      </c>
      <c r="H92" s="671" t="s">
        <v>506</v>
      </c>
      <c r="I92" s="671" t="s">
        <v>965</v>
      </c>
      <c r="J92" s="671" t="s">
        <v>966</v>
      </c>
      <c r="K92" s="671" t="s">
        <v>1383</v>
      </c>
      <c r="L92" s="705">
        <v>194.73</v>
      </c>
      <c r="M92" s="705">
        <v>389.46</v>
      </c>
      <c r="N92" s="671">
        <v>2</v>
      </c>
      <c r="O92" s="706">
        <v>0.5</v>
      </c>
      <c r="P92" s="705"/>
      <c r="Q92" s="682">
        <v>0</v>
      </c>
      <c r="R92" s="671"/>
      <c r="S92" s="682">
        <v>0</v>
      </c>
      <c r="T92" s="706"/>
      <c r="U92" s="242">
        <v>0</v>
      </c>
    </row>
    <row r="93" spans="1:21" ht="14.4" customHeight="1" x14ac:dyDescent="0.3">
      <c r="A93" s="680">
        <v>12</v>
      </c>
      <c r="B93" s="671" t="s">
        <v>507</v>
      </c>
      <c r="C93" s="671">
        <v>89301121</v>
      </c>
      <c r="D93" s="703" t="s">
        <v>2308</v>
      </c>
      <c r="E93" s="704" t="s">
        <v>1284</v>
      </c>
      <c r="F93" s="671" t="s">
        <v>1255</v>
      </c>
      <c r="G93" s="671" t="s">
        <v>1287</v>
      </c>
      <c r="H93" s="671" t="s">
        <v>867</v>
      </c>
      <c r="I93" s="671" t="s">
        <v>991</v>
      </c>
      <c r="J93" s="671" t="s">
        <v>1216</v>
      </c>
      <c r="K93" s="671" t="s">
        <v>1217</v>
      </c>
      <c r="L93" s="705">
        <v>333.31</v>
      </c>
      <c r="M93" s="705">
        <v>333.31</v>
      </c>
      <c r="N93" s="671">
        <v>1</v>
      </c>
      <c r="O93" s="706">
        <v>1</v>
      </c>
      <c r="P93" s="705"/>
      <c r="Q93" s="682">
        <v>0</v>
      </c>
      <c r="R93" s="671"/>
      <c r="S93" s="682">
        <v>0</v>
      </c>
      <c r="T93" s="706"/>
      <c r="U93" s="242">
        <v>0</v>
      </c>
    </row>
    <row r="94" spans="1:21" ht="14.4" customHeight="1" x14ac:dyDescent="0.3">
      <c r="A94" s="680">
        <v>12</v>
      </c>
      <c r="B94" s="671" t="s">
        <v>507</v>
      </c>
      <c r="C94" s="671">
        <v>89301122</v>
      </c>
      <c r="D94" s="703" t="s">
        <v>2309</v>
      </c>
      <c r="E94" s="704" t="s">
        <v>1267</v>
      </c>
      <c r="F94" s="671" t="s">
        <v>1255</v>
      </c>
      <c r="G94" s="671" t="s">
        <v>1326</v>
      </c>
      <c r="H94" s="671" t="s">
        <v>506</v>
      </c>
      <c r="I94" s="671" t="s">
        <v>1133</v>
      </c>
      <c r="J94" s="671" t="s">
        <v>608</v>
      </c>
      <c r="K94" s="671" t="s">
        <v>1134</v>
      </c>
      <c r="L94" s="705">
        <v>113.37</v>
      </c>
      <c r="M94" s="705">
        <v>113.37</v>
      </c>
      <c r="N94" s="671">
        <v>1</v>
      </c>
      <c r="O94" s="706">
        <v>1</v>
      </c>
      <c r="P94" s="705"/>
      <c r="Q94" s="682">
        <v>0</v>
      </c>
      <c r="R94" s="671"/>
      <c r="S94" s="682">
        <v>0</v>
      </c>
      <c r="T94" s="706"/>
      <c r="U94" s="242">
        <v>0</v>
      </c>
    </row>
    <row r="95" spans="1:21" ht="14.4" customHeight="1" x14ac:dyDescent="0.3">
      <c r="A95" s="680">
        <v>12</v>
      </c>
      <c r="B95" s="671" t="s">
        <v>507</v>
      </c>
      <c r="C95" s="671">
        <v>89301122</v>
      </c>
      <c r="D95" s="703" t="s">
        <v>2309</v>
      </c>
      <c r="E95" s="704" t="s">
        <v>1268</v>
      </c>
      <c r="F95" s="671" t="s">
        <v>1255</v>
      </c>
      <c r="G95" s="671" t="s">
        <v>1384</v>
      </c>
      <c r="H95" s="671" t="s">
        <v>506</v>
      </c>
      <c r="I95" s="671" t="s">
        <v>1385</v>
      </c>
      <c r="J95" s="671" t="s">
        <v>1386</v>
      </c>
      <c r="K95" s="671" t="s">
        <v>1387</v>
      </c>
      <c r="L95" s="705">
        <v>0</v>
      </c>
      <c r="M95" s="705">
        <v>0</v>
      </c>
      <c r="N95" s="671">
        <v>3</v>
      </c>
      <c r="O95" s="706">
        <v>1</v>
      </c>
      <c r="P95" s="705">
        <v>0</v>
      </c>
      <c r="Q95" s="682"/>
      <c r="R95" s="671">
        <v>3</v>
      </c>
      <c r="S95" s="682">
        <v>1</v>
      </c>
      <c r="T95" s="706">
        <v>1</v>
      </c>
      <c r="U95" s="242">
        <v>1</v>
      </c>
    </row>
    <row r="96" spans="1:21" ht="14.4" customHeight="1" x14ac:dyDescent="0.3">
      <c r="A96" s="680">
        <v>12</v>
      </c>
      <c r="B96" s="671" t="s">
        <v>507</v>
      </c>
      <c r="C96" s="671">
        <v>89301122</v>
      </c>
      <c r="D96" s="703" t="s">
        <v>2309</v>
      </c>
      <c r="E96" s="704" t="s">
        <v>1268</v>
      </c>
      <c r="F96" s="671" t="s">
        <v>1255</v>
      </c>
      <c r="G96" s="671" t="s">
        <v>1287</v>
      </c>
      <c r="H96" s="671" t="s">
        <v>867</v>
      </c>
      <c r="I96" s="671" t="s">
        <v>991</v>
      </c>
      <c r="J96" s="671" t="s">
        <v>1216</v>
      </c>
      <c r="K96" s="671" t="s">
        <v>1217</v>
      </c>
      <c r="L96" s="705">
        <v>333.31</v>
      </c>
      <c r="M96" s="705">
        <v>666.62</v>
      </c>
      <c r="N96" s="671">
        <v>2</v>
      </c>
      <c r="O96" s="706">
        <v>1.5</v>
      </c>
      <c r="P96" s="705">
        <v>666.62</v>
      </c>
      <c r="Q96" s="682">
        <v>1</v>
      </c>
      <c r="R96" s="671">
        <v>2</v>
      </c>
      <c r="S96" s="682">
        <v>1</v>
      </c>
      <c r="T96" s="706">
        <v>1.5</v>
      </c>
      <c r="U96" s="242">
        <v>1</v>
      </c>
    </row>
    <row r="97" spans="1:21" ht="14.4" customHeight="1" x14ac:dyDescent="0.3">
      <c r="A97" s="680">
        <v>12</v>
      </c>
      <c r="B97" s="671" t="s">
        <v>507</v>
      </c>
      <c r="C97" s="671">
        <v>89301122</v>
      </c>
      <c r="D97" s="703" t="s">
        <v>2309</v>
      </c>
      <c r="E97" s="704" t="s">
        <v>1268</v>
      </c>
      <c r="F97" s="671" t="s">
        <v>1255</v>
      </c>
      <c r="G97" s="671" t="s">
        <v>1287</v>
      </c>
      <c r="H97" s="671" t="s">
        <v>867</v>
      </c>
      <c r="I97" s="671" t="s">
        <v>1017</v>
      </c>
      <c r="J97" s="671" t="s">
        <v>1220</v>
      </c>
      <c r="K97" s="671" t="s">
        <v>1221</v>
      </c>
      <c r="L97" s="705">
        <v>333.31</v>
      </c>
      <c r="M97" s="705">
        <v>666.62</v>
      </c>
      <c r="N97" s="671">
        <v>2</v>
      </c>
      <c r="O97" s="706">
        <v>2</v>
      </c>
      <c r="P97" s="705">
        <v>333.31</v>
      </c>
      <c r="Q97" s="682">
        <v>0.5</v>
      </c>
      <c r="R97" s="671">
        <v>1</v>
      </c>
      <c r="S97" s="682">
        <v>0.5</v>
      </c>
      <c r="T97" s="706">
        <v>1</v>
      </c>
      <c r="U97" s="242">
        <v>0.5</v>
      </c>
    </row>
    <row r="98" spans="1:21" ht="14.4" customHeight="1" x14ac:dyDescent="0.3">
      <c r="A98" s="680">
        <v>12</v>
      </c>
      <c r="B98" s="671" t="s">
        <v>507</v>
      </c>
      <c r="C98" s="671">
        <v>89301122</v>
      </c>
      <c r="D98" s="703" t="s">
        <v>2309</v>
      </c>
      <c r="E98" s="704" t="s">
        <v>1268</v>
      </c>
      <c r="F98" s="671" t="s">
        <v>1255</v>
      </c>
      <c r="G98" s="671" t="s">
        <v>1388</v>
      </c>
      <c r="H98" s="671" t="s">
        <v>506</v>
      </c>
      <c r="I98" s="671" t="s">
        <v>1389</v>
      </c>
      <c r="J98" s="671" t="s">
        <v>1390</v>
      </c>
      <c r="K98" s="671" t="s">
        <v>1347</v>
      </c>
      <c r="L98" s="705">
        <v>97.42</v>
      </c>
      <c r="M98" s="705">
        <v>876.78</v>
      </c>
      <c r="N98" s="671">
        <v>9</v>
      </c>
      <c r="O98" s="706">
        <v>2</v>
      </c>
      <c r="P98" s="705">
        <v>97.42</v>
      </c>
      <c r="Q98" s="682">
        <v>0.11111111111111112</v>
      </c>
      <c r="R98" s="671">
        <v>1</v>
      </c>
      <c r="S98" s="682">
        <v>0.1111111111111111</v>
      </c>
      <c r="T98" s="706">
        <v>1</v>
      </c>
      <c r="U98" s="242">
        <v>0.5</v>
      </c>
    </row>
    <row r="99" spans="1:21" ht="14.4" customHeight="1" x14ac:dyDescent="0.3">
      <c r="A99" s="680">
        <v>12</v>
      </c>
      <c r="B99" s="671" t="s">
        <v>507</v>
      </c>
      <c r="C99" s="671">
        <v>89301122</v>
      </c>
      <c r="D99" s="703" t="s">
        <v>2309</v>
      </c>
      <c r="E99" s="704" t="s">
        <v>1268</v>
      </c>
      <c r="F99" s="671" t="s">
        <v>1255</v>
      </c>
      <c r="G99" s="671" t="s">
        <v>1388</v>
      </c>
      <c r="H99" s="671" t="s">
        <v>506</v>
      </c>
      <c r="I99" s="671" t="s">
        <v>1391</v>
      </c>
      <c r="J99" s="671" t="s">
        <v>1392</v>
      </c>
      <c r="K99" s="671" t="s">
        <v>1393</v>
      </c>
      <c r="L99" s="705">
        <v>142.49</v>
      </c>
      <c r="M99" s="705">
        <v>2279.84</v>
      </c>
      <c r="N99" s="671">
        <v>16</v>
      </c>
      <c r="O99" s="706">
        <v>3</v>
      </c>
      <c r="P99" s="705">
        <v>1852.3700000000001</v>
      </c>
      <c r="Q99" s="682">
        <v>0.8125</v>
      </c>
      <c r="R99" s="671">
        <v>13</v>
      </c>
      <c r="S99" s="682">
        <v>0.8125</v>
      </c>
      <c r="T99" s="706">
        <v>2.5</v>
      </c>
      <c r="U99" s="242">
        <v>0.83333333333333337</v>
      </c>
    </row>
    <row r="100" spans="1:21" ht="14.4" customHeight="1" x14ac:dyDescent="0.3">
      <c r="A100" s="680">
        <v>12</v>
      </c>
      <c r="B100" s="671" t="s">
        <v>507</v>
      </c>
      <c r="C100" s="671">
        <v>89301122</v>
      </c>
      <c r="D100" s="703" t="s">
        <v>2309</v>
      </c>
      <c r="E100" s="704" t="s">
        <v>1268</v>
      </c>
      <c r="F100" s="671" t="s">
        <v>1255</v>
      </c>
      <c r="G100" s="671" t="s">
        <v>1288</v>
      </c>
      <c r="H100" s="671" t="s">
        <v>867</v>
      </c>
      <c r="I100" s="671" t="s">
        <v>998</v>
      </c>
      <c r="J100" s="671" t="s">
        <v>999</v>
      </c>
      <c r="K100" s="671" t="s">
        <v>1223</v>
      </c>
      <c r="L100" s="705">
        <v>184.22</v>
      </c>
      <c r="M100" s="705">
        <v>368.44</v>
      </c>
      <c r="N100" s="671">
        <v>2</v>
      </c>
      <c r="O100" s="706">
        <v>1</v>
      </c>
      <c r="P100" s="705">
        <v>368.44</v>
      </c>
      <c r="Q100" s="682">
        <v>1</v>
      </c>
      <c r="R100" s="671">
        <v>2</v>
      </c>
      <c r="S100" s="682">
        <v>1</v>
      </c>
      <c r="T100" s="706">
        <v>1</v>
      </c>
      <c r="U100" s="242">
        <v>1</v>
      </c>
    </row>
    <row r="101" spans="1:21" ht="14.4" customHeight="1" x14ac:dyDescent="0.3">
      <c r="A101" s="680">
        <v>12</v>
      </c>
      <c r="B101" s="671" t="s">
        <v>507</v>
      </c>
      <c r="C101" s="671">
        <v>89301122</v>
      </c>
      <c r="D101" s="703" t="s">
        <v>2309</v>
      </c>
      <c r="E101" s="704" t="s">
        <v>1268</v>
      </c>
      <c r="F101" s="671" t="s">
        <v>1255</v>
      </c>
      <c r="G101" s="671" t="s">
        <v>1394</v>
      </c>
      <c r="H101" s="671" t="s">
        <v>506</v>
      </c>
      <c r="I101" s="671" t="s">
        <v>1395</v>
      </c>
      <c r="J101" s="671" t="s">
        <v>1396</v>
      </c>
      <c r="K101" s="671" t="s">
        <v>1397</v>
      </c>
      <c r="L101" s="705">
        <v>871.16</v>
      </c>
      <c r="M101" s="705">
        <v>3484.64</v>
      </c>
      <c r="N101" s="671">
        <v>4</v>
      </c>
      <c r="O101" s="706">
        <v>1.5</v>
      </c>
      <c r="P101" s="705">
        <v>3484.64</v>
      </c>
      <c r="Q101" s="682">
        <v>1</v>
      </c>
      <c r="R101" s="671">
        <v>4</v>
      </c>
      <c r="S101" s="682">
        <v>1</v>
      </c>
      <c r="T101" s="706">
        <v>1.5</v>
      </c>
      <c r="U101" s="242">
        <v>1</v>
      </c>
    </row>
    <row r="102" spans="1:21" ht="14.4" customHeight="1" x14ac:dyDescent="0.3">
      <c r="A102" s="680">
        <v>12</v>
      </c>
      <c r="B102" s="671" t="s">
        <v>507</v>
      </c>
      <c r="C102" s="671">
        <v>89301122</v>
      </c>
      <c r="D102" s="703" t="s">
        <v>2309</v>
      </c>
      <c r="E102" s="704" t="s">
        <v>1268</v>
      </c>
      <c r="F102" s="671" t="s">
        <v>1255</v>
      </c>
      <c r="G102" s="671" t="s">
        <v>1394</v>
      </c>
      <c r="H102" s="671" t="s">
        <v>506</v>
      </c>
      <c r="I102" s="671" t="s">
        <v>1398</v>
      </c>
      <c r="J102" s="671" t="s">
        <v>1399</v>
      </c>
      <c r="K102" s="671" t="s">
        <v>1400</v>
      </c>
      <c r="L102" s="705">
        <v>1162.0999999999999</v>
      </c>
      <c r="M102" s="705">
        <v>30214.599999999991</v>
      </c>
      <c r="N102" s="671">
        <v>26</v>
      </c>
      <c r="O102" s="706">
        <v>7.5</v>
      </c>
      <c r="P102" s="705">
        <v>26728.299999999992</v>
      </c>
      <c r="Q102" s="682">
        <v>0.88461538461538458</v>
      </c>
      <c r="R102" s="671">
        <v>23</v>
      </c>
      <c r="S102" s="682">
        <v>0.88461538461538458</v>
      </c>
      <c r="T102" s="706">
        <v>7</v>
      </c>
      <c r="U102" s="242">
        <v>0.93333333333333335</v>
      </c>
    </row>
    <row r="103" spans="1:21" ht="14.4" customHeight="1" x14ac:dyDescent="0.3">
      <c r="A103" s="680">
        <v>12</v>
      </c>
      <c r="B103" s="671" t="s">
        <v>507</v>
      </c>
      <c r="C103" s="671">
        <v>89301122</v>
      </c>
      <c r="D103" s="703" t="s">
        <v>2309</v>
      </c>
      <c r="E103" s="704" t="s">
        <v>1268</v>
      </c>
      <c r="F103" s="671" t="s">
        <v>1255</v>
      </c>
      <c r="G103" s="671" t="s">
        <v>1401</v>
      </c>
      <c r="H103" s="671" t="s">
        <v>506</v>
      </c>
      <c r="I103" s="671" t="s">
        <v>1402</v>
      </c>
      <c r="J103" s="671" t="s">
        <v>669</v>
      </c>
      <c r="K103" s="671" t="s">
        <v>1403</v>
      </c>
      <c r="L103" s="705">
        <v>115.3</v>
      </c>
      <c r="M103" s="705">
        <v>576.5</v>
      </c>
      <c r="N103" s="671">
        <v>5</v>
      </c>
      <c r="O103" s="706">
        <v>0.5</v>
      </c>
      <c r="P103" s="705">
        <v>576.5</v>
      </c>
      <c r="Q103" s="682">
        <v>1</v>
      </c>
      <c r="R103" s="671">
        <v>5</v>
      </c>
      <c r="S103" s="682">
        <v>1</v>
      </c>
      <c r="T103" s="706">
        <v>0.5</v>
      </c>
      <c r="U103" s="242">
        <v>1</v>
      </c>
    </row>
    <row r="104" spans="1:21" ht="14.4" customHeight="1" x14ac:dyDescent="0.3">
      <c r="A104" s="680">
        <v>12</v>
      </c>
      <c r="B104" s="671" t="s">
        <v>507</v>
      </c>
      <c r="C104" s="671">
        <v>89301122</v>
      </c>
      <c r="D104" s="703" t="s">
        <v>2309</v>
      </c>
      <c r="E104" s="704" t="s">
        <v>1268</v>
      </c>
      <c r="F104" s="671" t="s">
        <v>1255</v>
      </c>
      <c r="G104" s="671" t="s">
        <v>1404</v>
      </c>
      <c r="H104" s="671" t="s">
        <v>506</v>
      </c>
      <c r="I104" s="671" t="s">
        <v>1405</v>
      </c>
      <c r="J104" s="671" t="s">
        <v>1406</v>
      </c>
      <c r="K104" s="671" t="s">
        <v>1407</v>
      </c>
      <c r="L104" s="705">
        <v>1500.42</v>
      </c>
      <c r="M104" s="705">
        <v>15004.2</v>
      </c>
      <c r="N104" s="671">
        <v>10</v>
      </c>
      <c r="O104" s="706">
        <v>9</v>
      </c>
      <c r="P104" s="705">
        <v>10502.94</v>
      </c>
      <c r="Q104" s="682">
        <v>0.7</v>
      </c>
      <c r="R104" s="671">
        <v>7</v>
      </c>
      <c r="S104" s="682">
        <v>0.7</v>
      </c>
      <c r="T104" s="706">
        <v>6.5</v>
      </c>
      <c r="U104" s="242">
        <v>0.72222222222222221</v>
      </c>
    </row>
    <row r="105" spans="1:21" ht="14.4" customHeight="1" x14ac:dyDescent="0.3">
      <c r="A105" s="680">
        <v>12</v>
      </c>
      <c r="B105" s="671" t="s">
        <v>507</v>
      </c>
      <c r="C105" s="671">
        <v>89301122</v>
      </c>
      <c r="D105" s="703" t="s">
        <v>2309</v>
      </c>
      <c r="E105" s="704" t="s">
        <v>1268</v>
      </c>
      <c r="F105" s="671" t="s">
        <v>1255</v>
      </c>
      <c r="G105" s="671" t="s">
        <v>1404</v>
      </c>
      <c r="H105" s="671" t="s">
        <v>506</v>
      </c>
      <c r="I105" s="671" t="s">
        <v>1408</v>
      </c>
      <c r="J105" s="671" t="s">
        <v>1409</v>
      </c>
      <c r="K105" s="671" t="s">
        <v>1410</v>
      </c>
      <c r="L105" s="705">
        <v>750.21</v>
      </c>
      <c r="M105" s="705">
        <v>12003.36</v>
      </c>
      <c r="N105" s="671">
        <v>16</v>
      </c>
      <c r="O105" s="706">
        <v>12.5</v>
      </c>
      <c r="P105" s="705">
        <v>7502.1</v>
      </c>
      <c r="Q105" s="682">
        <v>0.625</v>
      </c>
      <c r="R105" s="671">
        <v>10</v>
      </c>
      <c r="S105" s="682">
        <v>0.625</v>
      </c>
      <c r="T105" s="706">
        <v>7.5</v>
      </c>
      <c r="U105" s="242">
        <v>0.6</v>
      </c>
    </row>
    <row r="106" spans="1:21" ht="14.4" customHeight="1" x14ac:dyDescent="0.3">
      <c r="A106" s="680">
        <v>12</v>
      </c>
      <c r="B106" s="671" t="s">
        <v>507</v>
      </c>
      <c r="C106" s="671">
        <v>89301122</v>
      </c>
      <c r="D106" s="703" t="s">
        <v>2309</v>
      </c>
      <c r="E106" s="704" t="s">
        <v>1268</v>
      </c>
      <c r="F106" s="671" t="s">
        <v>1255</v>
      </c>
      <c r="G106" s="671" t="s">
        <v>1411</v>
      </c>
      <c r="H106" s="671" t="s">
        <v>506</v>
      </c>
      <c r="I106" s="671" t="s">
        <v>1412</v>
      </c>
      <c r="J106" s="671" t="s">
        <v>1413</v>
      </c>
      <c r="K106" s="671" t="s">
        <v>1414</v>
      </c>
      <c r="L106" s="705">
        <v>0</v>
      </c>
      <c r="M106" s="705">
        <v>0</v>
      </c>
      <c r="N106" s="671">
        <v>1</v>
      </c>
      <c r="O106" s="706">
        <v>0.5</v>
      </c>
      <c r="P106" s="705">
        <v>0</v>
      </c>
      <c r="Q106" s="682"/>
      <c r="R106" s="671">
        <v>1</v>
      </c>
      <c r="S106" s="682">
        <v>1</v>
      </c>
      <c r="T106" s="706">
        <v>0.5</v>
      </c>
      <c r="U106" s="242">
        <v>1</v>
      </c>
    </row>
    <row r="107" spans="1:21" ht="14.4" customHeight="1" x14ac:dyDescent="0.3">
      <c r="A107" s="680">
        <v>12</v>
      </c>
      <c r="B107" s="671" t="s">
        <v>507</v>
      </c>
      <c r="C107" s="671">
        <v>89301122</v>
      </c>
      <c r="D107" s="703" t="s">
        <v>2309</v>
      </c>
      <c r="E107" s="704" t="s">
        <v>1268</v>
      </c>
      <c r="F107" s="671" t="s">
        <v>1255</v>
      </c>
      <c r="G107" s="671" t="s">
        <v>1415</v>
      </c>
      <c r="H107" s="671" t="s">
        <v>506</v>
      </c>
      <c r="I107" s="671" t="s">
        <v>1416</v>
      </c>
      <c r="J107" s="671" t="s">
        <v>1417</v>
      </c>
      <c r="K107" s="671" t="s">
        <v>1418</v>
      </c>
      <c r="L107" s="705">
        <v>163.9</v>
      </c>
      <c r="M107" s="705">
        <v>983.40000000000009</v>
      </c>
      <c r="N107" s="671">
        <v>6</v>
      </c>
      <c r="O107" s="706">
        <v>0.5</v>
      </c>
      <c r="P107" s="705">
        <v>983.40000000000009</v>
      </c>
      <c r="Q107" s="682">
        <v>1</v>
      </c>
      <c r="R107" s="671">
        <v>6</v>
      </c>
      <c r="S107" s="682">
        <v>1</v>
      </c>
      <c r="T107" s="706">
        <v>0.5</v>
      </c>
      <c r="U107" s="242">
        <v>1</v>
      </c>
    </row>
    <row r="108" spans="1:21" ht="14.4" customHeight="1" x14ac:dyDescent="0.3">
      <c r="A108" s="680">
        <v>12</v>
      </c>
      <c r="B108" s="671" t="s">
        <v>507</v>
      </c>
      <c r="C108" s="671">
        <v>89301122</v>
      </c>
      <c r="D108" s="703" t="s">
        <v>2309</v>
      </c>
      <c r="E108" s="704" t="s">
        <v>1268</v>
      </c>
      <c r="F108" s="671" t="s">
        <v>1255</v>
      </c>
      <c r="G108" s="671" t="s">
        <v>1419</v>
      </c>
      <c r="H108" s="671" t="s">
        <v>506</v>
      </c>
      <c r="I108" s="671" t="s">
        <v>1420</v>
      </c>
      <c r="J108" s="671" t="s">
        <v>1421</v>
      </c>
      <c r="K108" s="671" t="s">
        <v>1422</v>
      </c>
      <c r="L108" s="705">
        <v>0</v>
      </c>
      <c r="M108" s="705">
        <v>0</v>
      </c>
      <c r="N108" s="671">
        <v>1</v>
      </c>
      <c r="O108" s="706">
        <v>0.5</v>
      </c>
      <c r="P108" s="705">
        <v>0</v>
      </c>
      <c r="Q108" s="682"/>
      <c r="R108" s="671">
        <v>1</v>
      </c>
      <c r="S108" s="682">
        <v>1</v>
      </c>
      <c r="T108" s="706">
        <v>0.5</v>
      </c>
      <c r="U108" s="242">
        <v>1</v>
      </c>
    </row>
    <row r="109" spans="1:21" ht="14.4" customHeight="1" x14ac:dyDescent="0.3">
      <c r="A109" s="680">
        <v>12</v>
      </c>
      <c r="B109" s="671" t="s">
        <v>507</v>
      </c>
      <c r="C109" s="671">
        <v>89301122</v>
      </c>
      <c r="D109" s="703" t="s">
        <v>2309</v>
      </c>
      <c r="E109" s="704" t="s">
        <v>1268</v>
      </c>
      <c r="F109" s="671" t="s">
        <v>1255</v>
      </c>
      <c r="G109" s="671" t="s">
        <v>1321</v>
      </c>
      <c r="H109" s="671" t="s">
        <v>506</v>
      </c>
      <c r="I109" s="671" t="s">
        <v>730</v>
      </c>
      <c r="J109" s="671" t="s">
        <v>731</v>
      </c>
      <c r="K109" s="671" t="s">
        <v>1322</v>
      </c>
      <c r="L109" s="705">
        <v>63.67</v>
      </c>
      <c r="M109" s="705">
        <v>63.67</v>
      </c>
      <c r="N109" s="671">
        <v>1</v>
      </c>
      <c r="O109" s="706">
        <v>0.5</v>
      </c>
      <c r="P109" s="705">
        <v>63.67</v>
      </c>
      <c r="Q109" s="682">
        <v>1</v>
      </c>
      <c r="R109" s="671">
        <v>1</v>
      </c>
      <c r="S109" s="682">
        <v>1</v>
      </c>
      <c r="T109" s="706">
        <v>0.5</v>
      </c>
      <c r="U109" s="242">
        <v>1</v>
      </c>
    </row>
    <row r="110" spans="1:21" ht="14.4" customHeight="1" x14ac:dyDescent="0.3">
      <c r="A110" s="680">
        <v>12</v>
      </c>
      <c r="B110" s="671" t="s">
        <v>507</v>
      </c>
      <c r="C110" s="671">
        <v>89301122</v>
      </c>
      <c r="D110" s="703" t="s">
        <v>2309</v>
      </c>
      <c r="E110" s="704" t="s">
        <v>1268</v>
      </c>
      <c r="F110" s="671" t="s">
        <v>1255</v>
      </c>
      <c r="G110" s="671" t="s">
        <v>1423</v>
      </c>
      <c r="H110" s="671" t="s">
        <v>506</v>
      </c>
      <c r="I110" s="671" t="s">
        <v>1424</v>
      </c>
      <c r="J110" s="671" t="s">
        <v>1425</v>
      </c>
      <c r="K110" s="671" t="s">
        <v>1426</v>
      </c>
      <c r="L110" s="705">
        <v>322.52</v>
      </c>
      <c r="M110" s="705">
        <v>322.52</v>
      </c>
      <c r="N110" s="671">
        <v>1</v>
      </c>
      <c r="O110" s="706">
        <v>1</v>
      </c>
      <c r="P110" s="705"/>
      <c r="Q110" s="682">
        <v>0</v>
      </c>
      <c r="R110" s="671"/>
      <c r="S110" s="682">
        <v>0</v>
      </c>
      <c r="T110" s="706"/>
      <c r="U110" s="242">
        <v>0</v>
      </c>
    </row>
    <row r="111" spans="1:21" ht="14.4" customHeight="1" x14ac:dyDescent="0.3">
      <c r="A111" s="680">
        <v>12</v>
      </c>
      <c r="B111" s="671" t="s">
        <v>507</v>
      </c>
      <c r="C111" s="671">
        <v>89301122</v>
      </c>
      <c r="D111" s="703" t="s">
        <v>2309</v>
      </c>
      <c r="E111" s="704" t="s">
        <v>1268</v>
      </c>
      <c r="F111" s="671" t="s">
        <v>1255</v>
      </c>
      <c r="G111" s="671" t="s">
        <v>1427</v>
      </c>
      <c r="H111" s="671" t="s">
        <v>867</v>
      </c>
      <c r="I111" s="671" t="s">
        <v>1428</v>
      </c>
      <c r="J111" s="671" t="s">
        <v>900</v>
      </c>
      <c r="K111" s="671" t="s">
        <v>1429</v>
      </c>
      <c r="L111" s="705">
        <v>96.63</v>
      </c>
      <c r="M111" s="705">
        <v>483.15</v>
      </c>
      <c r="N111" s="671">
        <v>5</v>
      </c>
      <c r="O111" s="706">
        <v>1.5</v>
      </c>
      <c r="P111" s="705">
        <v>483.15</v>
      </c>
      <c r="Q111" s="682">
        <v>1</v>
      </c>
      <c r="R111" s="671">
        <v>5</v>
      </c>
      <c r="S111" s="682">
        <v>1</v>
      </c>
      <c r="T111" s="706">
        <v>1.5</v>
      </c>
      <c r="U111" s="242">
        <v>1</v>
      </c>
    </row>
    <row r="112" spans="1:21" ht="14.4" customHeight="1" x14ac:dyDescent="0.3">
      <c r="A112" s="680">
        <v>12</v>
      </c>
      <c r="B112" s="671" t="s">
        <v>507</v>
      </c>
      <c r="C112" s="671">
        <v>89301122</v>
      </c>
      <c r="D112" s="703" t="s">
        <v>2309</v>
      </c>
      <c r="E112" s="704" t="s">
        <v>1268</v>
      </c>
      <c r="F112" s="671" t="s">
        <v>1255</v>
      </c>
      <c r="G112" s="671" t="s">
        <v>1292</v>
      </c>
      <c r="H112" s="671" t="s">
        <v>506</v>
      </c>
      <c r="I112" s="671" t="s">
        <v>973</v>
      </c>
      <c r="J112" s="671" t="s">
        <v>974</v>
      </c>
      <c r="K112" s="671" t="s">
        <v>975</v>
      </c>
      <c r="L112" s="705">
        <v>153.52000000000001</v>
      </c>
      <c r="M112" s="705">
        <v>2302.8000000000002</v>
      </c>
      <c r="N112" s="671">
        <v>15</v>
      </c>
      <c r="O112" s="706">
        <v>12</v>
      </c>
      <c r="P112" s="705">
        <v>1074.6400000000001</v>
      </c>
      <c r="Q112" s="682">
        <v>0.46666666666666667</v>
      </c>
      <c r="R112" s="671">
        <v>7</v>
      </c>
      <c r="S112" s="682">
        <v>0.46666666666666667</v>
      </c>
      <c r="T112" s="706">
        <v>6</v>
      </c>
      <c r="U112" s="242">
        <v>0.5</v>
      </c>
    </row>
    <row r="113" spans="1:21" ht="14.4" customHeight="1" x14ac:dyDescent="0.3">
      <c r="A113" s="680">
        <v>12</v>
      </c>
      <c r="B113" s="671" t="s">
        <v>507</v>
      </c>
      <c r="C113" s="671">
        <v>89301122</v>
      </c>
      <c r="D113" s="703" t="s">
        <v>2309</v>
      </c>
      <c r="E113" s="704" t="s">
        <v>1268</v>
      </c>
      <c r="F113" s="671" t="s">
        <v>1255</v>
      </c>
      <c r="G113" s="671" t="s">
        <v>1430</v>
      </c>
      <c r="H113" s="671" t="s">
        <v>506</v>
      </c>
      <c r="I113" s="671" t="s">
        <v>1431</v>
      </c>
      <c r="J113" s="671" t="s">
        <v>1432</v>
      </c>
      <c r="K113" s="671" t="s">
        <v>1433</v>
      </c>
      <c r="L113" s="705">
        <v>121.59</v>
      </c>
      <c r="M113" s="705">
        <v>1215.9000000000001</v>
      </c>
      <c r="N113" s="671">
        <v>10</v>
      </c>
      <c r="O113" s="706">
        <v>9</v>
      </c>
      <c r="P113" s="705">
        <v>364.77</v>
      </c>
      <c r="Q113" s="682">
        <v>0.3</v>
      </c>
      <c r="R113" s="671">
        <v>3</v>
      </c>
      <c r="S113" s="682">
        <v>0.3</v>
      </c>
      <c r="T113" s="706">
        <v>2</v>
      </c>
      <c r="U113" s="242">
        <v>0.22222222222222221</v>
      </c>
    </row>
    <row r="114" spans="1:21" ht="14.4" customHeight="1" x14ac:dyDescent="0.3">
      <c r="A114" s="680">
        <v>12</v>
      </c>
      <c r="B114" s="671" t="s">
        <v>507</v>
      </c>
      <c r="C114" s="671">
        <v>89301122</v>
      </c>
      <c r="D114" s="703" t="s">
        <v>2309</v>
      </c>
      <c r="E114" s="704" t="s">
        <v>1268</v>
      </c>
      <c r="F114" s="671" t="s">
        <v>1255</v>
      </c>
      <c r="G114" s="671" t="s">
        <v>1364</v>
      </c>
      <c r="H114" s="671" t="s">
        <v>867</v>
      </c>
      <c r="I114" s="671" t="s">
        <v>1005</v>
      </c>
      <c r="J114" s="671" t="s">
        <v>1006</v>
      </c>
      <c r="K114" s="671" t="s">
        <v>1229</v>
      </c>
      <c r="L114" s="705">
        <v>69.86</v>
      </c>
      <c r="M114" s="705">
        <v>489.02</v>
      </c>
      <c r="N114" s="671">
        <v>7</v>
      </c>
      <c r="O114" s="706">
        <v>3</v>
      </c>
      <c r="P114" s="705">
        <v>279.44</v>
      </c>
      <c r="Q114" s="682">
        <v>0.5714285714285714</v>
      </c>
      <c r="R114" s="671">
        <v>4</v>
      </c>
      <c r="S114" s="682">
        <v>0.5714285714285714</v>
      </c>
      <c r="T114" s="706">
        <v>2</v>
      </c>
      <c r="U114" s="242">
        <v>0.66666666666666663</v>
      </c>
    </row>
    <row r="115" spans="1:21" ht="14.4" customHeight="1" x14ac:dyDescent="0.3">
      <c r="A115" s="680">
        <v>12</v>
      </c>
      <c r="B115" s="671" t="s">
        <v>507</v>
      </c>
      <c r="C115" s="671">
        <v>89301122</v>
      </c>
      <c r="D115" s="703" t="s">
        <v>2309</v>
      </c>
      <c r="E115" s="704" t="s">
        <v>1268</v>
      </c>
      <c r="F115" s="671" t="s">
        <v>1255</v>
      </c>
      <c r="G115" s="671" t="s">
        <v>1326</v>
      </c>
      <c r="H115" s="671" t="s">
        <v>506</v>
      </c>
      <c r="I115" s="671" t="s">
        <v>607</v>
      </c>
      <c r="J115" s="671" t="s">
        <v>608</v>
      </c>
      <c r="K115" s="671" t="s">
        <v>609</v>
      </c>
      <c r="L115" s="705">
        <v>56.69</v>
      </c>
      <c r="M115" s="705">
        <v>56.69</v>
      </c>
      <c r="N115" s="671">
        <v>1</v>
      </c>
      <c r="O115" s="706">
        <v>0.5</v>
      </c>
      <c r="P115" s="705">
        <v>56.69</v>
      </c>
      <c r="Q115" s="682">
        <v>1</v>
      </c>
      <c r="R115" s="671">
        <v>1</v>
      </c>
      <c r="S115" s="682">
        <v>1</v>
      </c>
      <c r="T115" s="706">
        <v>0.5</v>
      </c>
      <c r="U115" s="242">
        <v>1</v>
      </c>
    </row>
    <row r="116" spans="1:21" ht="14.4" customHeight="1" x14ac:dyDescent="0.3">
      <c r="A116" s="680">
        <v>12</v>
      </c>
      <c r="B116" s="671" t="s">
        <v>507</v>
      </c>
      <c r="C116" s="671">
        <v>89301122</v>
      </c>
      <c r="D116" s="703" t="s">
        <v>2309</v>
      </c>
      <c r="E116" s="704" t="s">
        <v>1268</v>
      </c>
      <c r="F116" s="671" t="s">
        <v>1255</v>
      </c>
      <c r="G116" s="671" t="s">
        <v>1327</v>
      </c>
      <c r="H116" s="671" t="s">
        <v>506</v>
      </c>
      <c r="I116" s="671" t="s">
        <v>1434</v>
      </c>
      <c r="J116" s="671" t="s">
        <v>1435</v>
      </c>
      <c r="K116" s="671" t="s">
        <v>1436</v>
      </c>
      <c r="L116" s="705">
        <v>250.07</v>
      </c>
      <c r="M116" s="705">
        <v>1000.28</v>
      </c>
      <c r="N116" s="671">
        <v>4</v>
      </c>
      <c r="O116" s="706">
        <v>1</v>
      </c>
      <c r="P116" s="705">
        <v>1000.28</v>
      </c>
      <c r="Q116" s="682">
        <v>1</v>
      </c>
      <c r="R116" s="671">
        <v>4</v>
      </c>
      <c r="S116" s="682">
        <v>1</v>
      </c>
      <c r="T116" s="706">
        <v>1</v>
      </c>
      <c r="U116" s="242">
        <v>1</v>
      </c>
    </row>
    <row r="117" spans="1:21" ht="14.4" customHeight="1" x14ac:dyDescent="0.3">
      <c r="A117" s="680">
        <v>12</v>
      </c>
      <c r="B117" s="671" t="s">
        <v>507</v>
      </c>
      <c r="C117" s="671">
        <v>89301122</v>
      </c>
      <c r="D117" s="703" t="s">
        <v>2309</v>
      </c>
      <c r="E117" s="704" t="s">
        <v>1268</v>
      </c>
      <c r="F117" s="671" t="s">
        <v>1255</v>
      </c>
      <c r="G117" s="671" t="s">
        <v>1327</v>
      </c>
      <c r="H117" s="671" t="s">
        <v>506</v>
      </c>
      <c r="I117" s="671" t="s">
        <v>1437</v>
      </c>
      <c r="J117" s="671" t="s">
        <v>1329</v>
      </c>
      <c r="K117" s="671" t="s">
        <v>1438</v>
      </c>
      <c r="L117" s="705">
        <v>0</v>
      </c>
      <c r="M117" s="705">
        <v>0</v>
      </c>
      <c r="N117" s="671">
        <v>2</v>
      </c>
      <c r="O117" s="706">
        <v>1</v>
      </c>
      <c r="P117" s="705">
        <v>0</v>
      </c>
      <c r="Q117" s="682"/>
      <c r="R117" s="671">
        <v>2</v>
      </c>
      <c r="S117" s="682">
        <v>1</v>
      </c>
      <c r="T117" s="706">
        <v>1</v>
      </c>
      <c r="U117" s="242">
        <v>1</v>
      </c>
    </row>
    <row r="118" spans="1:21" ht="14.4" customHeight="1" x14ac:dyDescent="0.3">
      <c r="A118" s="680">
        <v>12</v>
      </c>
      <c r="B118" s="671" t="s">
        <v>507</v>
      </c>
      <c r="C118" s="671">
        <v>89301122</v>
      </c>
      <c r="D118" s="703" t="s">
        <v>2309</v>
      </c>
      <c r="E118" s="704" t="s">
        <v>1268</v>
      </c>
      <c r="F118" s="671" t="s">
        <v>1255</v>
      </c>
      <c r="G118" s="671" t="s">
        <v>1327</v>
      </c>
      <c r="H118" s="671" t="s">
        <v>506</v>
      </c>
      <c r="I118" s="671" t="s">
        <v>1328</v>
      </c>
      <c r="J118" s="671" t="s">
        <v>1329</v>
      </c>
      <c r="K118" s="671" t="s">
        <v>1330</v>
      </c>
      <c r="L118" s="705">
        <v>181.41</v>
      </c>
      <c r="M118" s="705">
        <v>907.05</v>
      </c>
      <c r="N118" s="671">
        <v>5</v>
      </c>
      <c r="O118" s="706">
        <v>1</v>
      </c>
      <c r="P118" s="705">
        <v>907.05</v>
      </c>
      <c r="Q118" s="682">
        <v>1</v>
      </c>
      <c r="R118" s="671">
        <v>5</v>
      </c>
      <c r="S118" s="682">
        <v>1</v>
      </c>
      <c r="T118" s="706">
        <v>1</v>
      </c>
      <c r="U118" s="242">
        <v>1</v>
      </c>
    </row>
    <row r="119" spans="1:21" ht="14.4" customHeight="1" x14ac:dyDescent="0.3">
      <c r="A119" s="680">
        <v>12</v>
      </c>
      <c r="B119" s="671" t="s">
        <v>507</v>
      </c>
      <c r="C119" s="671">
        <v>89301122</v>
      </c>
      <c r="D119" s="703" t="s">
        <v>2309</v>
      </c>
      <c r="E119" s="704" t="s">
        <v>1268</v>
      </c>
      <c r="F119" s="671" t="s">
        <v>1255</v>
      </c>
      <c r="G119" s="671" t="s">
        <v>1327</v>
      </c>
      <c r="H119" s="671" t="s">
        <v>506</v>
      </c>
      <c r="I119" s="671" t="s">
        <v>1439</v>
      </c>
      <c r="J119" s="671" t="s">
        <v>1435</v>
      </c>
      <c r="K119" s="671" t="s">
        <v>1440</v>
      </c>
      <c r="L119" s="705">
        <v>0</v>
      </c>
      <c r="M119" s="705">
        <v>0</v>
      </c>
      <c r="N119" s="671">
        <v>8</v>
      </c>
      <c r="O119" s="706">
        <v>4</v>
      </c>
      <c r="P119" s="705">
        <v>0</v>
      </c>
      <c r="Q119" s="682"/>
      <c r="R119" s="671">
        <v>5</v>
      </c>
      <c r="S119" s="682">
        <v>0.625</v>
      </c>
      <c r="T119" s="706">
        <v>3</v>
      </c>
      <c r="U119" s="242">
        <v>0.75</v>
      </c>
    </row>
    <row r="120" spans="1:21" ht="14.4" customHeight="1" x14ac:dyDescent="0.3">
      <c r="A120" s="680">
        <v>12</v>
      </c>
      <c r="B120" s="671" t="s">
        <v>507</v>
      </c>
      <c r="C120" s="671">
        <v>89301122</v>
      </c>
      <c r="D120" s="703" t="s">
        <v>2309</v>
      </c>
      <c r="E120" s="704" t="s">
        <v>1268</v>
      </c>
      <c r="F120" s="671" t="s">
        <v>1255</v>
      </c>
      <c r="G120" s="671" t="s">
        <v>1327</v>
      </c>
      <c r="H120" s="671" t="s">
        <v>506</v>
      </c>
      <c r="I120" s="671" t="s">
        <v>1441</v>
      </c>
      <c r="J120" s="671" t="s">
        <v>1435</v>
      </c>
      <c r="K120" s="671" t="s">
        <v>1440</v>
      </c>
      <c r="L120" s="705">
        <v>0</v>
      </c>
      <c r="M120" s="705">
        <v>0</v>
      </c>
      <c r="N120" s="671">
        <v>3</v>
      </c>
      <c r="O120" s="706">
        <v>0.5</v>
      </c>
      <c r="P120" s="705">
        <v>0</v>
      </c>
      <c r="Q120" s="682"/>
      <c r="R120" s="671">
        <v>3</v>
      </c>
      <c r="S120" s="682">
        <v>1</v>
      </c>
      <c r="T120" s="706">
        <v>0.5</v>
      </c>
      <c r="U120" s="242">
        <v>1</v>
      </c>
    </row>
    <row r="121" spans="1:21" ht="14.4" customHeight="1" x14ac:dyDescent="0.3">
      <c r="A121" s="680">
        <v>12</v>
      </c>
      <c r="B121" s="671" t="s">
        <v>507</v>
      </c>
      <c r="C121" s="671">
        <v>89301122</v>
      </c>
      <c r="D121" s="703" t="s">
        <v>2309</v>
      </c>
      <c r="E121" s="704" t="s">
        <v>1268</v>
      </c>
      <c r="F121" s="671" t="s">
        <v>1255</v>
      </c>
      <c r="G121" s="671" t="s">
        <v>1442</v>
      </c>
      <c r="H121" s="671" t="s">
        <v>506</v>
      </c>
      <c r="I121" s="671" t="s">
        <v>1443</v>
      </c>
      <c r="J121" s="671" t="s">
        <v>1444</v>
      </c>
      <c r="K121" s="671" t="s">
        <v>1445</v>
      </c>
      <c r="L121" s="705">
        <v>0</v>
      </c>
      <c r="M121" s="705">
        <v>0</v>
      </c>
      <c r="N121" s="671">
        <v>1</v>
      </c>
      <c r="O121" s="706">
        <v>0.5</v>
      </c>
      <c r="P121" s="705">
        <v>0</v>
      </c>
      <c r="Q121" s="682"/>
      <c r="R121" s="671">
        <v>1</v>
      </c>
      <c r="S121" s="682">
        <v>1</v>
      </c>
      <c r="T121" s="706">
        <v>0.5</v>
      </c>
      <c r="U121" s="242">
        <v>1</v>
      </c>
    </row>
    <row r="122" spans="1:21" ht="14.4" customHeight="1" x14ac:dyDescent="0.3">
      <c r="A122" s="680">
        <v>12</v>
      </c>
      <c r="B122" s="671" t="s">
        <v>507</v>
      </c>
      <c r="C122" s="671">
        <v>89301122</v>
      </c>
      <c r="D122" s="703" t="s">
        <v>2309</v>
      </c>
      <c r="E122" s="704" t="s">
        <v>1268</v>
      </c>
      <c r="F122" s="671" t="s">
        <v>1255</v>
      </c>
      <c r="G122" s="671" t="s">
        <v>1446</v>
      </c>
      <c r="H122" s="671" t="s">
        <v>506</v>
      </c>
      <c r="I122" s="671" t="s">
        <v>1447</v>
      </c>
      <c r="J122" s="671" t="s">
        <v>1448</v>
      </c>
      <c r="K122" s="671" t="s">
        <v>1449</v>
      </c>
      <c r="L122" s="705">
        <v>0</v>
      </c>
      <c r="M122" s="705">
        <v>0</v>
      </c>
      <c r="N122" s="671">
        <v>1</v>
      </c>
      <c r="O122" s="706">
        <v>0.5</v>
      </c>
      <c r="P122" s="705">
        <v>0</v>
      </c>
      <c r="Q122" s="682"/>
      <c r="R122" s="671">
        <v>1</v>
      </c>
      <c r="S122" s="682">
        <v>1</v>
      </c>
      <c r="T122" s="706">
        <v>0.5</v>
      </c>
      <c r="U122" s="242">
        <v>1</v>
      </c>
    </row>
    <row r="123" spans="1:21" ht="14.4" customHeight="1" x14ac:dyDescent="0.3">
      <c r="A123" s="680">
        <v>12</v>
      </c>
      <c r="B123" s="671" t="s">
        <v>507</v>
      </c>
      <c r="C123" s="671">
        <v>89301122</v>
      </c>
      <c r="D123" s="703" t="s">
        <v>2309</v>
      </c>
      <c r="E123" s="704" t="s">
        <v>1268</v>
      </c>
      <c r="F123" s="671" t="s">
        <v>1255</v>
      </c>
      <c r="G123" s="671" t="s">
        <v>1446</v>
      </c>
      <c r="H123" s="671" t="s">
        <v>506</v>
      </c>
      <c r="I123" s="671" t="s">
        <v>1450</v>
      </c>
      <c r="J123" s="671" t="s">
        <v>1448</v>
      </c>
      <c r="K123" s="671" t="s">
        <v>1451</v>
      </c>
      <c r="L123" s="705">
        <v>0</v>
      </c>
      <c r="M123" s="705">
        <v>0</v>
      </c>
      <c r="N123" s="671">
        <v>2</v>
      </c>
      <c r="O123" s="706">
        <v>2</v>
      </c>
      <c r="P123" s="705">
        <v>0</v>
      </c>
      <c r="Q123" s="682"/>
      <c r="R123" s="671">
        <v>2</v>
      </c>
      <c r="S123" s="682">
        <v>1</v>
      </c>
      <c r="T123" s="706">
        <v>2</v>
      </c>
      <c r="U123" s="242">
        <v>1</v>
      </c>
    </row>
    <row r="124" spans="1:21" ht="14.4" customHeight="1" x14ac:dyDescent="0.3">
      <c r="A124" s="680">
        <v>12</v>
      </c>
      <c r="B124" s="671" t="s">
        <v>507</v>
      </c>
      <c r="C124" s="671">
        <v>89301122</v>
      </c>
      <c r="D124" s="703" t="s">
        <v>2309</v>
      </c>
      <c r="E124" s="704" t="s">
        <v>1268</v>
      </c>
      <c r="F124" s="671" t="s">
        <v>1255</v>
      </c>
      <c r="G124" s="671" t="s">
        <v>1446</v>
      </c>
      <c r="H124" s="671" t="s">
        <v>506</v>
      </c>
      <c r="I124" s="671" t="s">
        <v>1452</v>
      </c>
      <c r="J124" s="671" t="s">
        <v>1448</v>
      </c>
      <c r="K124" s="671" t="s">
        <v>1453</v>
      </c>
      <c r="L124" s="705">
        <v>0</v>
      </c>
      <c r="M124" s="705">
        <v>0</v>
      </c>
      <c r="N124" s="671">
        <v>2</v>
      </c>
      <c r="O124" s="706">
        <v>1.5</v>
      </c>
      <c r="P124" s="705"/>
      <c r="Q124" s="682"/>
      <c r="R124" s="671"/>
      <c r="S124" s="682">
        <v>0</v>
      </c>
      <c r="T124" s="706"/>
      <c r="U124" s="242">
        <v>0</v>
      </c>
    </row>
    <row r="125" spans="1:21" ht="14.4" customHeight="1" x14ac:dyDescent="0.3">
      <c r="A125" s="680">
        <v>12</v>
      </c>
      <c r="B125" s="671" t="s">
        <v>507</v>
      </c>
      <c r="C125" s="671">
        <v>89301122</v>
      </c>
      <c r="D125" s="703" t="s">
        <v>2309</v>
      </c>
      <c r="E125" s="704" t="s">
        <v>1268</v>
      </c>
      <c r="F125" s="671" t="s">
        <v>1255</v>
      </c>
      <c r="G125" s="671" t="s">
        <v>1454</v>
      </c>
      <c r="H125" s="671" t="s">
        <v>506</v>
      </c>
      <c r="I125" s="671" t="s">
        <v>1455</v>
      </c>
      <c r="J125" s="671" t="s">
        <v>1456</v>
      </c>
      <c r="K125" s="671" t="s">
        <v>1457</v>
      </c>
      <c r="L125" s="705">
        <v>893.1</v>
      </c>
      <c r="M125" s="705">
        <v>1786.2</v>
      </c>
      <c r="N125" s="671">
        <v>2</v>
      </c>
      <c r="O125" s="706">
        <v>1.5</v>
      </c>
      <c r="P125" s="705"/>
      <c r="Q125" s="682">
        <v>0</v>
      </c>
      <c r="R125" s="671"/>
      <c r="S125" s="682">
        <v>0</v>
      </c>
      <c r="T125" s="706"/>
      <c r="U125" s="242">
        <v>0</v>
      </c>
    </row>
    <row r="126" spans="1:21" ht="14.4" customHeight="1" x14ac:dyDescent="0.3">
      <c r="A126" s="680">
        <v>12</v>
      </c>
      <c r="B126" s="671" t="s">
        <v>507</v>
      </c>
      <c r="C126" s="671">
        <v>89301122</v>
      </c>
      <c r="D126" s="703" t="s">
        <v>2309</v>
      </c>
      <c r="E126" s="704" t="s">
        <v>1268</v>
      </c>
      <c r="F126" s="671" t="s">
        <v>1255</v>
      </c>
      <c r="G126" s="671" t="s">
        <v>1454</v>
      </c>
      <c r="H126" s="671" t="s">
        <v>506</v>
      </c>
      <c r="I126" s="671" t="s">
        <v>1458</v>
      </c>
      <c r="J126" s="671" t="s">
        <v>1459</v>
      </c>
      <c r="K126" s="671" t="s">
        <v>1460</v>
      </c>
      <c r="L126" s="705">
        <v>1786.21</v>
      </c>
      <c r="M126" s="705">
        <v>1786.21</v>
      </c>
      <c r="N126" s="671">
        <v>1</v>
      </c>
      <c r="O126" s="706">
        <v>0.5</v>
      </c>
      <c r="P126" s="705">
        <v>1786.21</v>
      </c>
      <c r="Q126" s="682">
        <v>1</v>
      </c>
      <c r="R126" s="671">
        <v>1</v>
      </c>
      <c r="S126" s="682">
        <v>1</v>
      </c>
      <c r="T126" s="706">
        <v>0.5</v>
      </c>
      <c r="U126" s="242">
        <v>1</v>
      </c>
    </row>
    <row r="127" spans="1:21" ht="14.4" customHeight="1" x14ac:dyDescent="0.3">
      <c r="A127" s="680">
        <v>12</v>
      </c>
      <c r="B127" s="671" t="s">
        <v>507</v>
      </c>
      <c r="C127" s="671">
        <v>89301122</v>
      </c>
      <c r="D127" s="703" t="s">
        <v>2309</v>
      </c>
      <c r="E127" s="704" t="s">
        <v>1268</v>
      </c>
      <c r="F127" s="671" t="s">
        <v>1255</v>
      </c>
      <c r="G127" s="671" t="s">
        <v>1454</v>
      </c>
      <c r="H127" s="671" t="s">
        <v>506</v>
      </c>
      <c r="I127" s="671" t="s">
        <v>1461</v>
      </c>
      <c r="J127" s="671" t="s">
        <v>1456</v>
      </c>
      <c r="K127" s="671" t="s">
        <v>1457</v>
      </c>
      <c r="L127" s="705">
        <v>893.1</v>
      </c>
      <c r="M127" s="705">
        <v>10717.2</v>
      </c>
      <c r="N127" s="671">
        <v>12</v>
      </c>
      <c r="O127" s="706">
        <v>9</v>
      </c>
      <c r="P127" s="705">
        <v>6251.7000000000007</v>
      </c>
      <c r="Q127" s="682">
        <v>0.58333333333333337</v>
      </c>
      <c r="R127" s="671">
        <v>7</v>
      </c>
      <c r="S127" s="682">
        <v>0.58333333333333337</v>
      </c>
      <c r="T127" s="706">
        <v>5</v>
      </c>
      <c r="U127" s="242">
        <v>0.55555555555555558</v>
      </c>
    </row>
    <row r="128" spans="1:21" ht="14.4" customHeight="1" x14ac:dyDescent="0.3">
      <c r="A128" s="680">
        <v>12</v>
      </c>
      <c r="B128" s="671" t="s">
        <v>507</v>
      </c>
      <c r="C128" s="671">
        <v>89301122</v>
      </c>
      <c r="D128" s="703" t="s">
        <v>2309</v>
      </c>
      <c r="E128" s="704" t="s">
        <v>1268</v>
      </c>
      <c r="F128" s="671" t="s">
        <v>1255</v>
      </c>
      <c r="G128" s="671" t="s">
        <v>1454</v>
      </c>
      <c r="H128" s="671" t="s">
        <v>506</v>
      </c>
      <c r="I128" s="671" t="s">
        <v>1462</v>
      </c>
      <c r="J128" s="671" t="s">
        <v>1459</v>
      </c>
      <c r="K128" s="671" t="s">
        <v>1460</v>
      </c>
      <c r="L128" s="705">
        <v>1786.21</v>
      </c>
      <c r="M128" s="705">
        <v>14289.679999999998</v>
      </c>
      <c r="N128" s="671">
        <v>8</v>
      </c>
      <c r="O128" s="706">
        <v>7</v>
      </c>
      <c r="P128" s="705">
        <v>10717.259999999998</v>
      </c>
      <c r="Q128" s="682">
        <v>0.75</v>
      </c>
      <c r="R128" s="671">
        <v>6</v>
      </c>
      <c r="S128" s="682">
        <v>0.75</v>
      </c>
      <c r="T128" s="706">
        <v>5</v>
      </c>
      <c r="U128" s="242">
        <v>0.7142857142857143</v>
      </c>
    </row>
    <row r="129" spans="1:21" ht="14.4" customHeight="1" x14ac:dyDescent="0.3">
      <c r="A129" s="680">
        <v>12</v>
      </c>
      <c r="B129" s="671" t="s">
        <v>507</v>
      </c>
      <c r="C129" s="671">
        <v>89301122</v>
      </c>
      <c r="D129" s="703" t="s">
        <v>2309</v>
      </c>
      <c r="E129" s="704" t="s">
        <v>1268</v>
      </c>
      <c r="F129" s="671" t="s">
        <v>1255</v>
      </c>
      <c r="G129" s="671" t="s">
        <v>1293</v>
      </c>
      <c r="H129" s="671" t="s">
        <v>506</v>
      </c>
      <c r="I129" s="671" t="s">
        <v>1294</v>
      </c>
      <c r="J129" s="671" t="s">
        <v>982</v>
      </c>
      <c r="K129" s="671" t="s">
        <v>1295</v>
      </c>
      <c r="L129" s="705">
        <v>23.46</v>
      </c>
      <c r="M129" s="705">
        <v>234.60000000000002</v>
      </c>
      <c r="N129" s="671">
        <v>10</v>
      </c>
      <c r="O129" s="706">
        <v>9</v>
      </c>
      <c r="P129" s="705">
        <v>140.76000000000002</v>
      </c>
      <c r="Q129" s="682">
        <v>0.6</v>
      </c>
      <c r="R129" s="671">
        <v>6</v>
      </c>
      <c r="S129" s="682">
        <v>0.6</v>
      </c>
      <c r="T129" s="706">
        <v>5.5</v>
      </c>
      <c r="U129" s="242">
        <v>0.61111111111111116</v>
      </c>
    </row>
    <row r="130" spans="1:21" ht="14.4" customHeight="1" x14ac:dyDescent="0.3">
      <c r="A130" s="680">
        <v>12</v>
      </c>
      <c r="B130" s="671" t="s">
        <v>507</v>
      </c>
      <c r="C130" s="671">
        <v>89301122</v>
      </c>
      <c r="D130" s="703" t="s">
        <v>2309</v>
      </c>
      <c r="E130" s="704" t="s">
        <v>1268</v>
      </c>
      <c r="F130" s="671" t="s">
        <v>1255</v>
      </c>
      <c r="G130" s="671" t="s">
        <v>1348</v>
      </c>
      <c r="H130" s="671" t="s">
        <v>506</v>
      </c>
      <c r="I130" s="671" t="s">
        <v>1463</v>
      </c>
      <c r="J130" s="671" t="s">
        <v>1464</v>
      </c>
      <c r="K130" s="671" t="s">
        <v>1465</v>
      </c>
      <c r="L130" s="705">
        <v>547.16999999999996</v>
      </c>
      <c r="M130" s="705">
        <v>7660.3799999999992</v>
      </c>
      <c r="N130" s="671">
        <v>14</v>
      </c>
      <c r="O130" s="706">
        <v>9</v>
      </c>
      <c r="P130" s="705">
        <v>4924.53</v>
      </c>
      <c r="Q130" s="682">
        <v>0.6428571428571429</v>
      </c>
      <c r="R130" s="671">
        <v>9</v>
      </c>
      <c r="S130" s="682">
        <v>0.6428571428571429</v>
      </c>
      <c r="T130" s="706">
        <v>6</v>
      </c>
      <c r="U130" s="242">
        <v>0.66666666666666663</v>
      </c>
    </row>
    <row r="131" spans="1:21" ht="14.4" customHeight="1" x14ac:dyDescent="0.3">
      <c r="A131" s="680">
        <v>12</v>
      </c>
      <c r="B131" s="671" t="s">
        <v>507</v>
      </c>
      <c r="C131" s="671">
        <v>89301122</v>
      </c>
      <c r="D131" s="703" t="s">
        <v>2309</v>
      </c>
      <c r="E131" s="704" t="s">
        <v>1268</v>
      </c>
      <c r="F131" s="671" t="s">
        <v>1255</v>
      </c>
      <c r="G131" s="671" t="s">
        <v>1348</v>
      </c>
      <c r="H131" s="671" t="s">
        <v>867</v>
      </c>
      <c r="I131" s="671" t="s">
        <v>1466</v>
      </c>
      <c r="J131" s="671" t="s">
        <v>1350</v>
      </c>
      <c r="K131" s="671" t="s">
        <v>1467</v>
      </c>
      <c r="L131" s="705">
        <v>492.45</v>
      </c>
      <c r="M131" s="705">
        <v>1969.8</v>
      </c>
      <c r="N131" s="671">
        <v>4</v>
      </c>
      <c r="O131" s="706">
        <v>2.5</v>
      </c>
      <c r="P131" s="705">
        <v>1477.35</v>
      </c>
      <c r="Q131" s="682">
        <v>0.75</v>
      </c>
      <c r="R131" s="671">
        <v>3</v>
      </c>
      <c r="S131" s="682">
        <v>0.75</v>
      </c>
      <c r="T131" s="706">
        <v>2</v>
      </c>
      <c r="U131" s="242">
        <v>0.8</v>
      </c>
    </row>
    <row r="132" spans="1:21" ht="14.4" customHeight="1" x14ac:dyDescent="0.3">
      <c r="A132" s="680">
        <v>12</v>
      </c>
      <c r="B132" s="671" t="s">
        <v>507</v>
      </c>
      <c r="C132" s="671">
        <v>89301122</v>
      </c>
      <c r="D132" s="703" t="s">
        <v>2309</v>
      </c>
      <c r="E132" s="704" t="s">
        <v>1268</v>
      </c>
      <c r="F132" s="671" t="s">
        <v>1255</v>
      </c>
      <c r="G132" s="671" t="s">
        <v>1296</v>
      </c>
      <c r="H132" s="671" t="s">
        <v>506</v>
      </c>
      <c r="I132" s="671" t="s">
        <v>1297</v>
      </c>
      <c r="J132" s="671" t="s">
        <v>1298</v>
      </c>
      <c r="K132" s="671" t="s">
        <v>1299</v>
      </c>
      <c r="L132" s="705">
        <v>1660.2</v>
      </c>
      <c r="M132" s="705">
        <v>3320.4</v>
      </c>
      <c r="N132" s="671">
        <v>2</v>
      </c>
      <c r="O132" s="706">
        <v>1.5</v>
      </c>
      <c r="P132" s="705">
        <v>3320.4</v>
      </c>
      <c r="Q132" s="682">
        <v>1</v>
      </c>
      <c r="R132" s="671">
        <v>2</v>
      </c>
      <c r="S132" s="682">
        <v>1</v>
      </c>
      <c r="T132" s="706">
        <v>1.5</v>
      </c>
      <c r="U132" s="242">
        <v>1</v>
      </c>
    </row>
    <row r="133" spans="1:21" ht="14.4" customHeight="1" x14ac:dyDescent="0.3">
      <c r="A133" s="680">
        <v>12</v>
      </c>
      <c r="B133" s="671" t="s">
        <v>507</v>
      </c>
      <c r="C133" s="671">
        <v>89301122</v>
      </c>
      <c r="D133" s="703" t="s">
        <v>2309</v>
      </c>
      <c r="E133" s="704" t="s">
        <v>1268</v>
      </c>
      <c r="F133" s="671" t="s">
        <v>1255</v>
      </c>
      <c r="G133" s="671" t="s">
        <v>1468</v>
      </c>
      <c r="H133" s="671" t="s">
        <v>867</v>
      </c>
      <c r="I133" s="671" t="s">
        <v>1469</v>
      </c>
      <c r="J133" s="671" t="s">
        <v>1470</v>
      </c>
      <c r="K133" s="671" t="s">
        <v>1471</v>
      </c>
      <c r="L133" s="705">
        <v>104.45</v>
      </c>
      <c r="M133" s="705">
        <v>1253.4000000000001</v>
      </c>
      <c r="N133" s="671">
        <v>12</v>
      </c>
      <c r="O133" s="706">
        <v>2</v>
      </c>
      <c r="P133" s="705">
        <v>940.05000000000007</v>
      </c>
      <c r="Q133" s="682">
        <v>0.75</v>
      </c>
      <c r="R133" s="671">
        <v>9</v>
      </c>
      <c r="S133" s="682">
        <v>0.75</v>
      </c>
      <c r="T133" s="706">
        <v>1.5</v>
      </c>
      <c r="U133" s="242">
        <v>0.75</v>
      </c>
    </row>
    <row r="134" spans="1:21" ht="14.4" customHeight="1" x14ac:dyDescent="0.3">
      <c r="A134" s="680">
        <v>12</v>
      </c>
      <c r="B134" s="671" t="s">
        <v>507</v>
      </c>
      <c r="C134" s="671">
        <v>89301122</v>
      </c>
      <c r="D134" s="703" t="s">
        <v>2309</v>
      </c>
      <c r="E134" s="704" t="s">
        <v>1268</v>
      </c>
      <c r="F134" s="671" t="s">
        <v>1255</v>
      </c>
      <c r="G134" s="671" t="s">
        <v>1472</v>
      </c>
      <c r="H134" s="671" t="s">
        <v>506</v>
      </c>
      <c r="I134" s="671" t="s">
        <v>1473</v>
      </c>
      <c r="J134" s="671" t="s">
        <v>1474</v>
      </c>
      <c r="K134" s="671" t="s">
        <v>1475</v>
      </c>
      <c r="L134" s="705">
        <v>293.69</v>
      </c>
      <c r="M134" s="705">
        <v>881.06999999999994</v>
      </c>
      <c r="N134" s="671">
        <v>3</v>
      </c>
      <c r="O134" s="706">
        <v>0.5</v>
      </c>
      <c r="P134" s="705"/>
      <c r="Q134" s="682">
        <v>0</v>
      </c>
      <c r="R134" s="671"/>
      <c r="S134" s="682">
        <v>0</v>
      </c>
      <c r="T134" s="706"/>
      <c r="U134" s="242">
        <v>0</v>
      </c>
    </row>
    <row r="135" spans="1:21" ht="14.4" customHeight="1" x14ac:dyDescent="0.3">
      <c r="A135" s="680">
        <v>12</v>
      </c>
      <c r="B135" s="671" t="s">
        <v>507</v>
      </c>
      <c r="C135" s="671">
        <v>89301122</v>
      </c>
      <c r="D135" s="703" t="s">
        <v>2309</v>
      </c>
      <c r="E135" s="704" t="s">
        <v>1268</v>
      </c>
      <c r="F135" s="671" t="s">
        <v>1255</v>
      </c>
      <c r="G135" s="671" t="s">
        <v>1472</v>
      </c>
      <c r="H135" s="671" t="s">
        <v>506</v>
      </c>
      <c r="I135" s="671" t="s">
        <v>1476</v>
      </c>
      <c r="J135" s="671" t="s">
        <v>1477</v>
      </c>
      <c r="K135" s="671" t="s">
        <v>1478</v>
      </c>
      <c r="L135" s="705">
        <v>146.84</v>
      </c>
      <c r="M135" s="705">
        <v>146.84</v>
      </c>
      <c r="N135" s="671">
        <v>1</v>
      </c>
      <c r="O135" s="706">
        <v>0.5</v>
      </c>
      <c r="P135" s="705"/>
      <c r="Q135" s="682">
        <v>0</v>
      </c>
      <c r="R135" s="671"/>
      <c r="S135" s="682">
        <v>0</v>
      </c>
      <c r="T135" s="706"/>
      <c r="U135" s="242">
        <v>0</v>
      </c>
    </row>
    <row r="136" spans="1:21" ht="14.4" customHeight="1" x14ac:dyDescent="0.3">
      <c r="A136" s="680">
        <v>12</v>
      </c>
      <c r="B136" s="671" t="s">
        <v>507</v>
      </c>
      <c r="C136" s="671">
        <v>89301122</v>
      </c>
      <c r="D136" s="703" t="s">
        <v>2309</v>
      </c>
      <c r="E136" s="704" t="s">
        <v>1268</v>
      </c>
      <c r="F136" s="671" t="s">
        <v>1255</v>
      </c>
      <c r="G136" s="671" t="s">
        <v>1472</v>
      </c>
      <c r="H136" s="671" t="s">
        <v>506</v>
      </c>
      <c r="I136" s="671" t="s">
        <v>1479</v>
      </c>
      <c r="J136" s="671" t="s">
        <v>1477</v>
      </c>
      <c r="K136" s="671" t="s">
        <v>1480</v>
      </c>
      <c r="L136" s="705">
        <v>244.74</v>
      </c>
      <c r="M136" s="705">
        <v>1957.92</v>
      </c>
      <c r="N136" s="671">
        <v>8</v>
      </c>
      <c r="O136" s="706">
        <v>2</v>
      </c>
      <c r="P136" s="705">
        <v>489.48</v>
      </c>
      <c r="Q136" s="682">
        <v>0.25</v>
      </c>
      <c r="R136" s="671">
        <v>2</v>
      </c>
      <c r="S136" s="682">
        <v>0.25</v>
      </c>
      <c r="T136" s="706">
        <v>0.5</v>
      </c>
      <c r="U136" s="242">
        <v>0.25</v>
      </c>
    </row>
    <row r="137" spans="1:21" ht="14.4" customHeight="1" x14ac:dyDescent="0.3">
      <c r="A137" s="680">
        <v>12</v>
      </c>
      <c r="B137" s="671" t="s">
        <v>507</v>
      </c>
      <c r="C137" s="671">
        <v>89301122</v>
      </c>
      <c r="D137" s="703" t="s">
        <v>2309</v>
      </c>
      <c r="E137" s="704" t="s">
        <v>1268</v>
      </c>
      <c r="F137" s="671" t="s">
        <v>1255</v>
      </c>
      <c r="G137" s="671" t="s">
        <v>1481</v>
      </c>
      <c r="H137" s="671" t="s">
        <v>506</v>
      </c>
      <c r="I137" s="671" t="s">
        <v>1482</v>
      </c>
      <c r="J137" s="671" t="s">
        <v>1483</v>
      </c>
      <c r="K137" s="671" t="s">
        <v>1484</v>
      </c>
      <c r="L137" s="705">
        <v>1130.22</v>
      </c>
      <c r="M137" s="705">
        <v>23734.62</v>
      </c>
      <c r="N137" s="671">
        <v>21</v>
      </c>
      <c r="O137" s="706">
        <v>9.5</v>
      </c>
      <c r="P137" s="705">
        <v>19213.739999999998</v>
      </c>
      <c r="Q137" s="682">
        <v>0.80952380952380942</v>
      </c>
      <c r="R137" s="671">
        <v>17</v>
      </c>
      <c r="S137" s="682">
        <v>0.80952380952380953</v>
      </c>
      <c r="T137" s="706">
        <v>6</v>
      </c>
      <c r="U137" s="242">
        <v>0.63157894736842102</v>
      </c>
    </row>
    <row r="138" spans="1:21" ht="14.4" customHeight="1" x14ac:dyDescent="0.3">
      <c r="A138" s="680">
        <v>12</v>
      </c>
      <c r="B138" s="671" t="s">
        <v>507</v>
      </c>
      <c r="C138" s="671">
        <v>89301122</v>
      </c>
      <c r="D138" s="703" t="s">
        <v>2309</v>
      </c>
      <c r="E138" s="704" t="s">
        <v>1268</v>
      </c>
      <c r="F138" s="671" t="s">
        <v>1255</v>
      </c>
      <c r="G138" s="671" t="s">
        <v>1481</v>
      </c>
      <c r="H138" s="671" t="s">
        <v>506</v>
      </c>
      <c r="I138" s="671" t="s">
        <v>1485</v>
      </c>
      <c r="J138" s="671" t="s">
        <v>1483</v>
      </c>
      <c r="K138" s="671" t="s">
        <v>1486</v>
      </c>
      <c r="L138" s="705">
        <v>3390.63</v>
      </c>
      <c r="M138" s="705">
        <v>20343.780000000002</v>
      </c>
      <c r="N138" s="671">
        <v>6</v>
      </c>
      <c r="O138" s="706">
        <v>5.5</v>
      </c>
      <c r="P138" s="705">
        <v>20343.780000000002</v>
      </c>
      <c r="Q138" s="682">
        <v>1</v>
      </c>
      <c r="R138" s="671">
        <v>6</v>
      </c>
      <c r="S138" s="682">
        <v>1</v>
      </c>
      <c r="T138" s="706">
        <v>5.5</v>
      </c>
      <c r="U138" s="242">
        <v>1</v>
      </c>
    </row>
    <row r="139" spans="1:21" ht="14.4" customHeight="1" x14ac:dyDescent="0.3">
      <c r="A139" s="680">
        <v>12</v>
      </c>
      <c r="B139" s="671" t="s">
        <v>507</v>
      </c>
      <c r="C139" s="671">
        <v>89301122</v>
      </c>
      <c r="D139" s="703" t="s">
        <v>2309</v>
      </c>
      <c r="E139" s="704" t="s">
        <v>1268</v>
      </c>
      <c r="F139" s="671" t="s">
        <v>1255</v>
      </c>
      <c r="G139" s="671" t="s">
        <v>1481</v>
      </c>
      <c r="H139" s="671" t="s">
        <v>506</v>
      </c>
      <c r="I139" s="671" t="s">
        <v>1487</v>
      </c>
      <c r="J139" s="671" t="s">
        <v>1483</v>
      </c>
      <c r="K139" s="671" t="s">
        <v>1486</v>
      </c>
      <c r="L139" s="705">
        <v>3390.63</v>
      </c>
      <c r="M139" s="705">
        <v>3390.63</v>
      </c>
      <c r="N139" s="671">
        <v>1</v>
      </c>
      <c r="O139" s="706">
        <v>0.5</v>
      </c>
      <c r="P139" s="705">
        <v>3390.63</v>
      </c>
      <c r="Q139" s="682">
        <v>1</v>
      </c>
      <c r="R139" s="671">
        <v>1</v>
      </c>
      <c r="S139" s="682">
        <v>1</v>
      </c>
      <c r="T139" s="706">
        <v>0.5</v>
      </c>
      <c r="U139" s="242">
        <v>1</v>
      </c>
    </row>
    <row r="140" spans="1:21" ht="14.4" customHeight="1" x14ac:dyDescent="0.3">
      <c r="A140" s="680">
        <v>12</v>
      </c>
      <c r="B140" s="671" t="s">
        <v>507</v>
      </c>
      <c r="C140" s="671">
        <v>89301122</v>
      </c>
      <c r="D140" s="703" t="s">
        <v>2309</v>
      </c>
      <c r="E140" s="704" t="s">
        <v>1268</v>
      </c>
      <c r="F140" s="671" t="s">
        <v>1257</v>
      </c>
      <c r="G140" s="671" t="s">
        <v>1488</v>
      </c>
      <c r="H140" s="671" t="s">
        <v>506</v>
      </c>
      <c r="I140" s="671" t="s">
        <v>1489</v>
      </c>
      <c r="J140" s="671" t="s">
        <v>1490</v>
      </c>
      <c r="K140" s="671" t="s">
        <v>1491</v>
      </c>
      <c r="L140" s="705">
        <v>1496</v>
      </c>
      <c r="M140" s="705">
        <v>22440</v>
      </c>
      <c r="N140" s="671">
        <v>15</v>
      </c>
      <c r="O140" s="706">
        <v>1</v>
      </c>
      <c r="P140" s="705"/>
      <c r="Q140" s="682">
        <v>0</v>
      </c>
      <c r="R140" s="671"/>
      <c r="S140" s="682">
        <v>0</v>
      </c>
      <c r="T140" s="706"/>
      <c r="U140" s="242">
        <v>0</v>
      </c>
    </row>
    <row r="141" spans="1:21" ht="14.4" customHeight="1" x14ac:dyDescent="0.3">
      <c r="A141" s="680">
        <v>12</v>
      </c>
      <c r="B141" s="671" t="s">
        <v>507</v>
      </c>
      <c r="C141" s="671">
        <v>89301122</v>
      </c>
      <c r="D141" s="703" t="s">
        <v>2309</v>
      </c>
      <c r="E141" s="704" t="s">
        <v>1268</v>
      </c>
      <c r="F141" s="671" t="s">
        <v>1257</v>
      </c>
      <c r="G141" s="671" t="s">
        <v>1488</v>
      </c>
      <c r="H141" s="671" t="s">
        <v>506</v>
      </c>
      <c r="I141" s="671" t="s">
        <v>1492</v>
      </c>
      <c r="J141" s="671" t="s">
        <v>1493</v>
      </c>
      <c r="K141" s="671" t="s">
        <v>1494</v>
      </c>
      <c r="L141" s="705">
        <v>1500</v>
      </c>
      <c r="M141" s="705">
        <v>22500</v>
      </c>
      <c r="N141" s="671">
        <v>15</v>
      </c>
      <c r="O141" s="706">
        <v>1</v>
      </c>
      <c r="P141" s="705">
        <v>22500</v>
      </c>
      <c r="Q141" s="682">
        <v>1</v>
      </c>
      <c r="R141" s="671">
        <v>15</v>
      </c>
      <c r="S141" s="682">
        <v>1</v>
      </c>
      <c r="T141" s="706">
        <v>1</v>
      </c>
      <c r="U141" s="242">
        <v>1</v>
      </c>
    </row>
    <row r="142" spans="1:21" ht="14.4" customHeight="1" x14ac:dyDescent="0.3">
      <c r="A142" s="680">
        <v>12</v>
      </c>
      <c r="B142" s="671" t="s">
        <v>507</v>
      </c>
      <c r="C142" s="671">
        <v>89301122</v>
      </c>
      <c r="D142" s="703" t="s">
        <v>2309</v>
      </c>
      <c r="E142" s="704" t="s">
        <v>1268</v>
      </c>
      <c r="F142" s="671" t="s">
        <v>1257</v>
      </c>
      <c r="G142" s="671" t="s">
        <v>1488</v>
      </c>
      <c r="H142" s="671" t="s">
        <v>506</v>
      </c>
      <c r="I142" s="671" t="s">
        <v>1495</v>
      </c>
      <c r="J142" s="671" t="s">
        <v>1496</v>
      </c>
      <c r="K142" s="671" t="s">
        <v>1497</v>
      </c>
      <c r="L142" s="705">
        <v>1500</v>
      </c>
      <c r="M142" s="705">
        <v>30000</v>
      </c>
      <c r="N142" s="671">
        <v>20</v>
      </c>
      <c r="O142" s="706">
        <v>1</v>
      </c>
      <c r="P142" s="705"/>
      <c r="Q142" s="682">
        <v>0</v>
      </c>
      <c r="R142" s="671"/>
      <c r="S142" s="682">
        <v>0</v>
      </c>
      <c r="T142" s="706"/>
      <c r="U142" s="242">
        <v>0</v>
      </c>
    </row>
    <row r="143" spans="1:21" ht="14.4" customHeight="1" x14ac:dyDescent="0.3">
      <c r="A143" s="680">
        <v>12</v>
      </c>
      <c r="B143" s="671" t="s">
        <v>507</v>
      </c>
      <c r="C143" s="671">
        <v>89301122</v>
      </c>
      <c r="D143" s="703" t="s">
        <v>2309</v>
      </c>
      <c r="E143" s="704" t="s">
        <v>1268</v>
      </c>
      <c r="F143" s="671" t="s">
        <v>1257</v>
      </c>
      <c r="G143" s="671" t="s">
        <v>1488</v>
      </c>
      <c r="H143" s="671" t="s">
        <v>506</v>
      </c>
      <c r="I143" s="671" t="s">
        <v>1498</v>
      </c>
      <c r="J143" s="671" t="s">
        <v>1499</v>
      </c>
      <c r="K143" s="671" t="s">
        <v>1497</v>
      </c>
      <c r="L143" s="705">
        <v>1500</v>
      </c>
      <c r="M143" s="705">
        <v>4500</v>
      </c>
      <c r="N143" s="671">
        <v>3</v>
      </c>
      <c r="O143" s="706">
        <v>1</v>
      </c>
      <c r="P143" s="705"/>
      <c r="Q143" s="682">
        <v>0</v>
      </c>
      <c r="R143" s="671"/>
      <c r="S143" s="682">
        <v>0</v>
      </c>
      <c r="T143" s="706"/>
      <c r="U143" s="242">
        <v>0</v>
      </c>
    </row>
    <row r="144" spans="1:21" ht="14.4" customHeight="1" x14ac:dyDescent="0.3">
      <c r="A144" s="680">
        <v>12</v>
      </c>
      <c r="B144" s="671" t="s">
        <v>507</v>
      </c>
      <c r="C144" s="671">
        <v>89301122</v>
      </c>
      <c r="D144" s="703" t="s">
        <v>2309</v>
      </c>
      <c r="E144" s="704" t="s">
        <v>1268</v>
      </c>
      <c r="F144" s="671" t="s">
        <v>1257</v>
      </c>
      <c r="G144" s="671" t="s">
        <v>1488</v>
      </c>
      <c r="H144" s="671" t="s">
        <v>506</v>
      </c>
      <c r="I144" s="671" t="s">
        <v>1500</v>
      </c>
      <c r="J144" s="671" t="s">
        <v>1501</v>
      </c>
      <c r="K144" s="671" t="s">
        <v>1502</v>
      </c>
      <c r="L144" s="705">
        <v>1500</v>
      </c>
      <c r="M144" s="705">
        <v>33000</v>
      </c>
      <c r="N144" s="671">
        <v>22</v>
      </c>
      <c r="O144" s="706">
        <v>3</v>
      </c>
      <c r="P144" s="705">
        <v>33000</v>
      </c>
      <c r="Q144" s="682">
        <v>1</v>
      </c>
      <c r="R144" s="671">
        <v>22</v>
      </c>
      <c r="S144" s="682">
        <v>1</v>
      </c>
      <c r="T144" s="706">
        <v>3</v>
      </c>
      <c r="U144" s="242">
        <v>1</v>
      </c>
    </row>
    <row r="145" spans="1:21" ht="14.4" customHeight="1" x14ac:dyDescent="0.3">
      <c r="A145" s="680">
        <v>12</v>
      </c>
      <c r="B145" s="671" t="s">
        <v>507</v>
      </c>
      <c r="C145" s="671">
        <v>89301122</v>
      </c>
      <c r="D145" s="703" t="s">
        <v>2309</v>
      </c>
      <c r="E145" s="704" t="s">
        <v>1268</v>
      </c>
      <c r="F145" s="671" t="s">
        <v>1257</v>
      </c>
      <c r="G145" s="671" t="s">
        <v>1488</v>
      </c>
      <c r="H145" s="671" t="s">
        <v>506</v>
      </c>
      <c r="I145" s="671" t="s">
        <v>1503</v>
      </c>
      <c r="J145" s="671" t="s">
        <v>1504</v>
      </c>
      <c r="K145" s="671" t="s">
        <v>1505</v>
      </c>
      <c r="L145" s="705">
        <v>1500</v>
      </c>
      <c r="M145" s="705">
        <v>22500</v>
      </c>
      <c r="N145" s="671">
        <v>15</v>
      </c>
      <c r="O145" s="706">
        <v>1</v>
      </c>
      <c r="P145" s="705"/>
      <c r="Q145" s="682">
        <v>0</v>
      </c>
      <c r="R145" s="671"/>
      <c r="S145" s="682">
        <v>0</v>
      </c>
      <c r="T145" s="706"/>
      <c r="U145" s="242">
        <v>0</v>
      </c>
    </row>
    <row r="146" spans="1:21" ht="14.4" customHeight="1" x14ac:dyDescent="0.3">
      <c r="A146" s="680">
        <v>12</v>
      </c>
      <c r="B146" s="671" t="s">
        <v>507</v>
      </c>
      <c r="C146" s="671">
        <v>89301122</v>
      </c>
      <c r="D146" s="703" t="s">
        <v>2309</v>
      </c>
      <c r="E146" s="704" t="s">
        <v>1268</v>
      </c>
      <c r="F146" s="671" t="s">
        <v>1257</v>
      </c>
      <c r="G146" s="671" t="s">
        <v>1304</v>
      </c>
      <c r="H146" s="671" t="s">
        <v>506</v>
      </c>
      <c r="I146" s="671" t="s">
        <v>1506</v>
      </c>
      <c r="J146" s="671" t="s">
        <v>1507</v>
      </c>
      <c r="K146" s="671" t="s">
        <v>1508</v>
      </c>
      <c r="L146" s="705">
        <v>112.5</v>
      </c>
      <c r="M146" s="705">
        <v>4050</v>
      </c>
      <c r="N146" s="671">
        <v>36</v>
      </c>
      <c r="O146" s="706">
        <v>3</v>
      </c>
      <c r="P146" s="705">
        <v>2700</v>
      </c>
      <c r="Q146" s="682">
        <v>0.66666666666666663</v>
      </c>
      <c r="R146" s="671">
        <v>24</v>
      </c>
      <c r="S146" s="682">
        <v>0.66666666666666663</v>
      </c>
      <c r="T146" s="706">
        <v>2</v>
      </c>
      <c r="U146" s="242">
        <v>0.66666666666666663</v>
      </c>
    </row>
    <row r="147" spans="1:21" ht="14.4" customHeight="1" x14ac:dyDescent="0.3">
      <c r="A147" s="680">
        <v>12</v>
      </c>
      <c r="B147" s="671" t="s">
        <v>507</v>
      </c>
      <c r="C147" s="671">
        <v>89301122</v>
      </c>
      <c r="D147" s="703" t="s">
        <v>2309</v>
      </c>
      <c r="E147" s="704" t="s">
        <v>1268</v>
      </c>
      <c r="F147" s="671" t="s">
        <v>1257</v>
      </c>
      <c r="G147" s="671" t="s">
        <v>1304</v>
      </c>
      <c r="H147" s="671" t="s">
        <v>506</v>
      </c>
      <c r="I147" s="671" t="s">
        <v>1509</v>
      </c>
      <c r="J147" s="671" t="s">
        <v>1510</v>
      </c>
      <c r="K147" s="671" t="s">
        <v>1511</v>
      </c>
      <c r="L147" s="705">
        <v>428</v>
      </c>
      <c r="M147" s="705">
        <v>1712</v>
      </c>
      <c r="N147" s="671">
        <v>4</v>
      </c>
      <c r="O147" s="706">
        <v>1</v>
      </c>
      <c r="P147" s="705">
        <v>1712</v>
      </c>
      <c r="Q147" s="682">
        <v>1</v>
      </c>
      <c r="R147" s="671">
        <v>4</v>
      </c>
      <c r="S147" s="682">
        <v>1</v>
      </c>
      <c r="T147" s="706">
        <v>1</v>
      </c>
      <c r="U147" s="242">
        <v>1</v>
      </c>
    </row>
    <row r="148" spans="1:21" ht="14.4" customHeight="1" x14ac:dyDescent="0.3">
      <c r="A148" s="680">
        <v>12</v>
      </c>
      <c r="B148" s="671" t="s">
        <v>507</v>
      </c>
      <c r="C148" s="671">
        <v>89301122</v>
      </c>
      <c r="D148" s="703" t="s">
        <v>2309</v>
      </c>
      <c r="E148" s="704" t="s">
        <v>1268</v>
      </c>
      <c r="F148" s="671" t="s">
        <v>1257</v>
      </c>
      <c r="G148" s="671" t="s">
        <v>1304</v>
      </c>
      <c r="H148" s="671" t="s">
        <v>506</v>
      </c>
      <c r="I148" s="671" t="s">
        <v>1311</v>
      </c>
      <c r="J148" s="671" t="s">
        <v>1312</v>
      </c>
      <c r="K148" s="671" t="s">
        <v>1313</v>
      </c>
      <c r="L148" s="705">
        <v>190</v>
      </c>
      <c r="M148" s="705">
        <v>1140</v>
      </c>
      <c r="N148" s="671">
        <v>6</v>
      </c>
      <c r="O148" s="706">
        <v>2</v>
      </c>
      <c r="P148" s="705">
        <v>380</v>
      </c>
      <c r="Q148" s="682">
        <v>0.33333333333333331</v>
      </c>
      <c r="R148" s="671">
        <v>2</v>
      </c>
      <c r="S148" s="682">
        <v>0.33333333333333331</v>
      </c>
      <c r="T148" s="706">
        <v>1</v>
      </c>
      <c r="U148" s="242">
        <v>0.5</v>
      </c>
    </row>
    <row r="149" spans="1:21" ht="14.4" customHeight="1" x14ac:dyDescent="0.3">
      <c r="A149" s="680">
        <v>12</v>
      </c>
      <c r="B149" s="671" t="s">
        <v>507</v>
      </c>
      <c r="C149" s="671">
        <v>89301122</v>
      </c>
      <c r="D149" s="703" t="s">
        <v>2309</v>
      </c>
      <c r="E149" s="704" t="s">
        <v>1268</v>
      </c>
      <c r="F149" s="671" t="s">
        <v>1257</v>
      </c>
      <c r="G149" s="671" t="s">
        <v>1304</v>
      </c>
      <c r="H149" s="671" t="s">
        <v>506</v>
      </c>
      <c r="I149" s="671" t="s">
        <v>1512</v>
      </c>
      <c r="J149" s="671" t="s">
        <v>1513</v>
      </c>
      <c r="K149" s="671" t="s">
        <v>1514</v>
      </c>
      <c r="L149" s="705">
        <v>166.06</v>
      </c>
      <c r="M149" s="705">
        <v>1328.48</v>
      </c>
      <c r="N149" s="671">
        <v>8</v>
      </c>
      <c r="O149" s="706">
        <v>1</v>
      </c>
      <c r="P149" s="705"/>
      <c r="Q149" s="682">
        <v>0</v>
      </c>
      <c r="R149" s="671"/>
      <c r="S149" s="682">
        <v>0</v>
      </c>
      <c r="T149" s="706"/>
      <c r="U149" s="242">
        <v>0</v>
      </c>
    </row>
    <row r="150" spans="1:21" ht="14.4" customHeight="1" x14ac:dyDescent="0.3">
      <c r="A150" s="680">
        <v>12</v>
      </c>
      <c r="B150" s="671" t="s">
        <v>507</v>
      </c>
      <c r="C150" s="671">
        <v>89301122</v>
      </c>
      <c r="D150" s="703" t="s">
        <v>2309</v>
      </c>
      <c r="E150" s="704" t="s">
        <v>1268</v>
      </c>
      <c r="F150" s="671" t="s">
        <v>1257</v>
      </c>
      <c r="G150" s="671" t="s">
        <v>1304</v>
      </c>
      <c r="H150" s="671" t="s">
        <v>506</v>
      </c>
      <c r="I150" s="671" t="s">
        <v>1515</v>
      </c>
      <c r="J150" s="671" t="s">
        <v>1516</v>
      </c>
      <c r="K150" s="671" t="s">
        <v>1517</v>
      </c>
      <c r="L150" s="705">
        <v>90</v>
      </c>
      <c r="M150" s="705">
        <v>1350</v>
      </c>
      <c r="N150" s="671">
        <v>15</v>
      </c>
      <c r="O150" s="706">
        <v>1</v>
      </c>
      <c r="P150" s="705">
        <v>1350</v>
      </c>
      <c r="Q150" s="682">
        <v>1</v>
      </c>
      <c r="R150" s="671">
        <v>15</v>
      </c>
      <c r="S150" s="682">
        <v>1</v>
      </c>
      <c r="T150" s="706">
        <v>1</v>
      </c>
      <c r="U150" s="242">
        <v>1</v>
      </c>
    </row>
    <row r="151" spans="1:21" ht="14.4" customHeight="1" x14ac:dyDescent="0.3">
      <c r="A151" s="680">
        <v>12</v>
      </c>
      <c r="B151" s="671" t="s">
        <v>507</v>
      </c>
      <c r="C151" s="671">
        <v>89301122</v>
      </c>
      <c r="D151" s="703" t="s">
        <v>2309</v>
      </c>
      <c r="E151" s="704" t="s">
        <v>1268</v>
      </c>
      <c r="F151" s="671" t="s">
        <v>1257</v>
      </c>
      <c r="G151" s="671" t="s">
        <v>1304</v>
      </c>
      <c r="H151" s="671" t="s">
        <v>506</v>
      </c>
      <c r="I151" s="671" t="s">
        <v>1518</v>
      </c>
      <c r="J151" s="671" t="s">
        <v>1519</v>
      </c>
      <c r="K151" s="671" t="s">
        <v>1520</v>
      </c>
      <c r="L151" s="705">
        <v>149.99</v>
      </c>
      <c r="M151" s="705">
        <v>4049.7300000000005</v>
      </c>
      <c r="N151" s="671">
        <v>27</v>
      </c>
      <c r="O151" s="706">
        <v>3</v>
      </c>
      <c r="P151" s="705">
        <v>1349.91</v>
      </c>
      <c r="Q151" s="682">
        <v>0.33333333333333331</v>
      </c>
      <c r="R151" s="671">
        <v>9</v>
      </c>
      <c r="S151" s="682">
        <v>0.33333333333333331</v>
      </c>
      <c r="T151" s="706">
        <v>1</v>
      </c>
      <c r="U151" s="242">
        <v>0.33333333333333331</v>
      </c>
    </row>
    <row r="152" spans="1:21" ht="14.4" customHeight="1" x14ac:dyDescent="0.3">
      <c r="A152" s="680">
        <v>12</v>
      </c>
      <c r="B152" s="671" t="s">
        <v>507</v>
      </c>
      <c r="C152" s="671">
        <v>89301122</v>
      </c>
      <c r="D152" s="703" t="s">
        <v>2309</v>
      </c>
      <c r="E152" s="704" t="s">
        <v>1268</v>
      </c>
      <c r="F152" s="671" t="s">
        <v>1257</v>
      </c>
      <c r="G152" s="671" t="s">
        <v>1304</v>
      </c>
      <c r="H152" s="671" t="s">
        <v>506</v>
      </c>
      <c r="I152" s="671" t="s">
        <v>1521</v>
      </c>
      <c r="J152" s="671" t="s">
        <v>1522</v>
      </c>
      <c r="K152" s="671" t="s">
        <v>1523</v>
      </c>
      <c r="L152" s="705">
        <v>266.35000000000002</v>
      </c>
      <c r="M152" s="705">
        <v>1065.4000000000001</v>
      </c>
      <c r="N152" s="671">
        <v>4</v>
      </c>
      <c r="O152" s="706">
        <v>1</v>
      </c>
      <c r="P152" s="705"/>
      <c r="Q152" s="682">
        <v>0</v>
      </c>
      <c r="R152" s="671"/>
      <c r="S152" s="682">
        <v>0</v>
      </c>
      <c r="T152" s="706"/>
      <c r="U152" s="242">
        <v>0</v>
      </c>
    </row>
    <row r="153" spans="1:21" ht="14.4" customHeight="1" x14ac:dyDescent="0.3">
      <c r="A153" s="680">
        <v>12</v>
      </c>
      <c r="B153" s="671" t="s">
        <v>507</v>
      </c>
      <c r="C153" s="671">
        <v>89301122</v>
      </c>
      <c r="D153" s="703" t="s">
        <v>2309</v>
      </c>
      <c r="E153" s="704" t="s">
        <v>1269</v>
      </c>
      <c r="F153" s="671" t="s">
        <v>1255</v>
      </c>
      <c r="G153" s="671" t="s">
        <v>1384</v>
      </c>
      <c r="H153" s="671" t="s">
        <v>506</v>
      </c>
      <c r="I153" s="671" t="s">
        <v>1385</v>
      </c>
      <c r="J153" s="671" t="s">
        <v>1386</v>
      </c>
      <c r="K153" s="671" t="s">
        <v>1387</v>
      </c>
      <c r="L153" s="705">
        <v>0</v>
      </c>
      <c r="M153" s="705">
        <v>0</v>
      </c>
      <c r="N153" s="671">
        <v>1</v>
      </c>
      <c r="O153" s="706">
        <v>1</v>
      </c>
      <c r="P153" s="705">
        <v>0</v>
      </c>
      <c r="Q153" s="682"/>
      <c r="R153" s="671">
        <v>1</v>
      </c>
      <c r="S153" s="682">
        <v>1</v>
      </c>
      <c r="T153" s="706">
        <v>1</v>
      </c>
      <c r="U153" s="242">
        <v>1</v>
      </c>
    </row>
    <row r="154" spans="1:21" ht="14.4" customHeight="1" x14ac:dyDescent="0.3">
      <c r="A154" s="680">
        <v>12</v>
      </c>
      <c r="B154" s="671" t="s">
        <v>507</v>
      </c>
      <c r="C154" s="671">
        <v>89301122</v>
      </c>
      <c r="D154" s="703" t="s">
        <v>2309</v>
      </c>
      <c r="E154" s="704" t="s">
        <v>1269</v>
      </c>
      <c r="F154" s="671" t="s">
        <v>1255</v>
      </c>
      <c r="G154" s="671" t="s">
        <v>1370</v>
      </c>
      <c r="H154" s="671" t="s">
        <v>867</v>
      </c>
      <c r="I154" s="671" t="s">
        <v>1371</v>
      </c>
      <c r="J154" s="671" t="s">
        <v>1372</v>
      </c>
      <c r="K154" s="671" t="s">
        <v>1373</v>
      </c>
      <c r="L154" s="705">
        <v>1140.7</v>
      </c>
      <c r="M154" s="705">
        <v>17110.5</v>
      </c>
      <c r="N154" s="671">
        <v>15</v>
      </c>
      <c r="O154" s="706">
        <v>4</v>
      </c>
      <c r="P154" s="705">
        <v>17110.5</v>
      </c>
      <c r="Q154" s="682">
        <v>1</v>
      </c>
      <c r="R154" s="671">
        <v>15</v>
      </c>
      <c r="S154" s="682">
        <v>1</v>
      </c>
      <c r="T154" s="706">
        <v>4</v>
      </c>
      <c r="U154" s="242">
        <v>1</v>
      </c>
    </row>
    <row r="155" spans="1:21" ht="14.4" customHeight="1" x14ac:dyDescent="0.3">
      <c r="A155" s="680">
        <v>12</v>
      </c>
      <c r="B155" s="671" t="s">
        <v>507</v>
      </c>
      <c r="C155" s="671">
        <v>89301122</v>
      </c>
      <c r="D155" s="703" t="s">
        <v>2309</v>
      </c>
      <c r="E155" s="704" t="s">
        <v>1269</v>
      </c>
      <c r="F155" s="671" t="s">
        <v>1255</v>
      </c>
      <c r="G155" s="671" t="s">
        <v>1404</v>
      </c>
      <c r="H155" s="671" t="s">
        <v>506</v>
      </c>
      <c r="I155" s="671" t="s">
        <v>1524</v>
      </c>
      <c r="J155" s="671" t="s">
        <v>1409</v>
      </c>
      <c r="K155" s="671" t="s">
        <v>1525</v>
      </c>
      <c r="L155" s="705">
        <v>0</v>
      </c>
      <c r="M155" s="705">
        <v>0</v>
      </c>
      <c r="N155" s="671">
        <v>1</v>
      </c>
      <c r="O155" s="706">
        <v>0.5</v>
      </c>
      <c r="P155" s="705">
        <v>0</v>
      </c>
      <c r="Q155" s="682"/>
      <c r="R155" s="671">
        <v>1</v>
      </c>
      <c r="S155" s="682">
        <v>1</v>
      </c>
      <c r="T155" s="706">
        <v>0.5</v>
      </c>
      <c r="U155" s="242">
        <v>1</v>
      </c>
    </row>
    <row r="156" spans="1:21" ht="14.4" customHeight="1" x14ac:dyDescent="0.3">
      <c r="A156" s="680">
        <v>12</v>
      </c>
      <c r="B156" s="671" t="s">
        <v>507</v>
      </c>
      <c r="C156" s="671">
        <v>89301122</v>
      </c>
      <c r="D156" s="703" t="s">
        <v>2309</v>
      </c>
      <c r="E156" s="704" t="s">
        <v>1269</v>
      </c>
      <c r="F156" s="671" t="s">
        <v>1255</v>
      </c>
      <c r="G156" s="671" t="s">
        <v>1411</v>
      </c>
      <c r="H156" s="671" t="s">
        <v>506</v>
      </c>
      <c r="I156" s="671" t="s">
        <v>1526</v>
      </c>
      <c r="J156" s="671" t="s">
        <v>1413</v>
      </c>
      <c r="K156" s="671" t="s">
        <v>1527</v>
      </c>
      <c r="L156" s="705">
        <v>0</v>
      </c>
      <c r="M156" s="705">
        <v>0</v>
      </c>
      <c r="N156" s="671">
        <v>1</v>
      </c>
      <c r="O156" s="706">
        <v>1</v>
      </c>
      <c r="P156" s="705">
        <v>0</v>
      </c>
      <c r="Q156" s="682"/>
      <c r="R156" s="671">
        <v>1</v>
      </c>
      <c r="S156" s="682">
        <v>1</v>
      </c>
      <c r="T156" s="706">
        <v>1</v>
      </c>
      <c r="U156" s="242">
        <v>1</v>
      </c>
    </row>
    <row r="157" spans="1:21" ht="14.4" customHeight="1" x14ac:dyDescent="0.3">
      <c r="A157" s="680">
        <v>12</v>
      </c>
      <c r="B157" s="671" t="s">
        <v>507</v>
      </c>
      <c r="C157" s="671">
        <v>89301122</v>
      </c>
      <c r="D157" s="703" t="s">
        <v>2309</v>
      </c>
      <c r="E157" s="704" t="s">
        <v>1269</v>
      </c>
      <c r="F157" s="671" t="s">
        <v>1255</v>
      </c>
      <c r="G157" s="671" t="s">
        <v>1528</v>
      </c>
      <c r="H157" s="671" t="s">
        <v>506</v>
      </c>
      <c r="I157" s="671" t="s">
        <v>1529</v>
      </c>
      <c r="J157" s="671" t="s">
        <v>1530</v>
      </c>
      <c r="K157" s="671" t="s">
        <v>1531</v>
      </c>
      <c r="L157" s="705">
        <v>40.36</v>
      </c>
      <c r="M157" s="705">
        <v>40.36</v>
      </c>
      <c r="N157" s="671">
        <v>1</v>
      </c>
      <c r="O157" s="706">
        <v>0.5</v>
      </c>
      <c r="P157" s="705">
        <v>40.36</v>
      </c>
      <c r="Q157" s="682">
        <v>1</v>
      </c>
      <c r="R157" s="671">
        <v>1</v>
      </c>
      <c r="S157" s="682">
        <v>1</v>
      </c>
      <c r="T157" s="706">
        <v>0.5</v>
      </c>
      <c r="U157" s="242">
        <v>1</v>
      </c>
    </row>
    <row r="158" spans="1:21" ht="14.4" customHeight="1" x14ac:dyDescent="0.3">
      <c r="A158" s="680">
        <v>12</v>
      </c>
      <c r="B158" s="671" t="s">
        <v>507</v>
      </c>
      <c r="C158" s="671">
        <v>89301122</v>
      </c>
      <c r="D158" s="703" t="s">
        <v>2309</v>
      </c>
      <c r="E158" s="704" t="s">
        <v>1269</v>
      </c>
      <c r="F158" s="671" t="s">
        <v>1255</v>
      </c>
      <c r="G158" s="671" t="s">
        <v>1293</v>
      </c>
      <c r="H158" s="671" t="s">
        <v>506</v>
      </c>
      <c r="I158" s="671" t="s">
        <v>1294</v>
      </c>
      <c r="J158" s="671" t="s">
        <v>982</v>
      </c>
      <c r="K158" s="671" t="s">
        <v>1295</v>
      </c>
      <c r="L158" s="705">
        <v>23.46</v>
      </c>
      <c r="M158" s="705">
        <v>70.38</v>
      </c>
      <c r="N158" s="671">
        <v>3</v>
      </c>
      <c r="O158" s="706">
        <v>1</v>
      </c>
      <c r="P158" s="705"/>
      <c r="Q158" s="682">
        <v>0</v>
      </c>
      <c r="R158" s="671"/>
      <c r="S158" s="682">
        <v>0</v>
      </c>
      <c r="T158" s="706"/>
      <c r="U158" s="242">
        <v>0</v>
      </c>
    </row>
    <row r="159" spans="1:21" ht="14.4" customHeight="1" x14ac:dyDescent="0.3">
      <c r="A159" s="680">
        <v>12</v>
      </c>
      <c r="B159" s="671" t="s">
        <v>507</v>
      </c>
      <c r="C159" s="671">
        <v>89301122</v>
      </c>
      <c r="D159" s="703" t="s">
        <v>2309</v>
      </c>
      <c r="E159" s="704" t="s">
        <v>1269</v>
      </c>
      <c r="F159" s="671" t="s">
        <v>1255</v>
      </c>
      <c r="G159" s="671" t="s">
        <v>1532</v>
      </c>
      <c r="H159" s="671" t="s">
        <v>867</v>
      </c>
      <c r="I159" s="671" t="s">
        <v>1533</v>
      </c>
      <c r="J159" s="671" t="s">
        <v>1534</v>
      </c>
      <c r="K159" s="671" t="s">
        <v>1535</v>
      </c>
      <c r="L159" s="705">
        <v>154.4</v>
      </c>
      <c r="M159" s="705">
        <v>308.8</v>
      </c>
      <c r="N159" s="671">
        <v>2</v>
      </c>
      <c r="O159" s="706">
        <v>1</v>
      </c>
      <c r="P159" s="705">
        <v>308.8</v>
      </c>
      <c r="Q159" s="682">
        <v>1</v>
      </c>
      <c r="R159" s="671">
        <v>2</v>
      </c>
      <c r="S159" s="682">
        <v>1</v>
      </c>
      <c r="T159" s="706">
        <v>1</v>
      </c>
      <c r="U159" s="242">
        <v>1</v>
      </c>
    </row>
    <row r="160" spans="1:21" ht="14.4" customHeight="1" x14ac:dyDescent="0.3">
      <c r="A160" s="680">
        <v>12</v>
      </c>
      <c r="B160" s="671" t="s">
        <v>507</v>
      </c>
      <c r="C160" s="671">
        <v>89301122</v>
      </c>
      <c r="D160" s="703" t="s">
        <v>2309</v>
      </c>
      <c r="E160" s="704" t="s">
        <v>1269</v>
      </c>
      <c r="F160" s="671" t="s">
        <v>1255</v>
      </c>
      <c r="G160" s="671" t="s">
        <v>1348</v>
      </c>
      <c r="H160" s="671" t="s">
        <v>867</v>
      </c>
      <c r="I160" s="671" t="s">
        <v>1536</v>
      </c>
      <c r="J160" s="671" t="s">
        <v>1350</v>
      </c>
      <c r="K160" s="671" t="s">
        <v>1537</v>
      </c>
      <c r="L160" s="705">
        <v>547.16999999999996</v>
      </c>
      <c r="M160" s="705">
        <v>547.16999999999996</v>
      </c>
      <c r="N160" s="671">
        <v>1</v>
      </c>
      <c r="O160" s="706">
        <v>1</v>
      </c>
      <c r="P160" s="705">
        <v>547.16999999999996</v>
      </c>
      <c r="Q160" s="682">
        <v>1</v>
      </c>
      <c r="R160" s="671">
        <v>1</v>
      </c>
      <c r="S160" s="682">
        <v>1</v>
      </c>
      <c r="T160" s="706">
        <v>1</v>
      </c>
      <c r="U160" s="242">
        <v>1</v>
      </c>
    </row>
    <row r="161" spans="1:21" ht="14.4" customHeight="1" x14ac:dyDescent="0.3">
      <c r="A161" s="680">
        <v>12</v>
      </c>
      <c r="B161" s="671" t="s">
        <v>507</v>
      </c>
      <c r="C161" s="671">
        <v>89301122</v>
      </c>
      <c r="D161" s="703" t="s">
        <v>2309</v>
      </c>
      <c r="E161" s="704" t="s">
        <v>1269</v>
      </c>
      <c r="F161" s="671" t="s">
        <v>1257</v>
      </c>
      <c r="G161" s="671" t="s">
        <v>1304</v>
      </c>
      <c r="H161" s="671" t="s">
        <v>506</v>
      </c>
      <c r="I161" s="671" t="s">
        <v>1311</v>
      </c>
      <c r="J161" s="671" t="s">
        <v>1312</v>
      </c>
      <c r="K161" s="671" t="s">
        <v>1313</v>
      </c>
      <c r="L161" s="705">
        <v>190</v>
      </c>
      <c r="M161" s="705">
        <v>1330</v>
      </c>
      <c r="N161" s="671">
        <v>7</v>
      </c>
      <c r="O161" s="706">
        <v>1</v>
      </c>
      <c r="P161" s="705">
        <v>1330</v>
      </c>
      <c r="Q161" s="682">
        <v>1</v>
      </c>
      <c r="R161" s="671">
        <v>7</v>
      </c>
      <c r="S161" s="682">
        <v>1</v>
      </c>
      <c r="T161" s="706">
        <v>1</v>
      </c>
      <c r="U161" s="242">
        <v>1</v>
      </c>
    </row>
    <row r="162" spans="1:21" ht="14.4" customHeight="1" x14ac:dyDescent="0.3">
      <c r="A162" s="680">
        <v>12</v>
      </c>
      <c r="B162" s="671" t="s">
        <v>507</v>
      </c>
      <c r="C162" s="671">
        <v>89301122</v>
      </c>
      <c r="D162" s="703" t="s">
        <v>2309</v>
      </c>
      <c r="E162" s="704" t="s">
        <v>1270</v>
      </c>
      <c r="F162" s="671" t="s">
        <v>1255</v>
      </c>
      <c r="G162" s="671" t="s">
        <v>1384</v>
      </c>
      <c r="H162" s="671" t="s">
        <v>506</v>
      </c>
      <c r="I162" s="671" t="s">
        <v>1385</v>
      </c>
      <c r="J162" s="671" t="s">
        <v>1386</v>
      </c>
      <c r="K162" s="671" t="s">
        <v>1387</v>
      </c>
      <c r="L162" s="705">
        <v>0</v>
      </c>
      <c r="M162" s="705">
        <v>0</v>
      </c>
      <c r="N162" s="671">
        <v>5</v>
      </c>
      <c r="O162" s="706">
        <v>4.5</v>
      </c>
      <c r="P162" s="705">
        <v>0</v>
      </c>
      <c r="Q162" s="682"/>
      <c r="R162" s="671">
        <v>3</v>
      </c>
      <c r="S162" s="682">
        <v>0.6</v>
      </c>
      <c r="T162" s="706">
        <v>3</v>
      </c>
      <c r="U162" s="242">
        <v>0.66666666666666663</v>
      </c>
    </row>
    <row r="163" spans="1:21" ht="14.4" customHeight="1" x14ac:dyDescent="0.3">
      <c r="A163" s="680">
        <v>12</v>
      </c>
      <c r="B163" s="671" t="s">
        <v>507</v>
      </c>
      <c r="C163" s="671">
        <v>89301122</v>
      </c>
      <c r="D163" s="703" t="s">
        <v>2309</v>
      </c>
      <c r="E163" s="704" t="s">
        <v>1270</v>
      </c>
      <c r="F163" s="671" t="s">
        <v>1255</v>
      </c>
      <c r="G163" s="671" t="s">
        <v>1538</v>
      </c>
      <c r="H163" s="671" t="s">
        <v>506</v>
      </c>
      <c r="I163" s="671" t="s">
        <v>752</v>
      </c>
      <c r="J163" s="671" t="s">
        <v>753</v>
      </c>
      <c r="K163" s="671" t="s">
        <v>1539</v>
      </c>
      <c r="L163" s="705">
        <v>35.380000000000003</v>
      </c>
      <c r="M163" s="705">
        <v>70.760000000000005</v>
      </c>
      <c r="N163" s="671">
        <v>2</v>
      </c>
      <c r="O163" s="706">
        <v>0.5</v>
      </c>
      <c r="P163" s="705"/>
      <c r="Q163" s="682">
        <v>0</v>
      </c>
      <c r="R163" s="671"/>
      <c r="S163" s="682">
        <v>0</v>
      </c>
      <c r="T163" s="706"/>
      <c r="U163" s="242">
        <v>0</v>
      </c>
    </row>
    <row r="164" spans="1:21" ht="14.4" customHeight="1" x14ac:dyDescent="0.3">
      <c r="A164" s="680">
        <v>12</v>
      </c>
      <c r="B164" s="671" t="s">
        <v>507</v>
      </c>
      <c r="C164" s="671">
        <v>89301122</v>
      </c>
      <c r="D164" s="703" t="s">
        <v>2309</v>
      </c>
      <c r="E164" s="704" t="s">
        <v>1270</v>
      </c>
      <c r="F164" s="671" t="s">
        <v>1255</v>
      </c>
      <c r="G164" s="671" t="s">
        <v>1370</v>
      </c>
      <c r="H164" s="671" t="s">
        <v>867</v>
      </c>
      <c r="I164" s="671" t="s">
        <v>1540</v>
      </c>
      <c r="J164" s="671" t="s">
        <v>1541</v>
      </c>
      <c r="K164" s="671" t="s">
        <v>1542</v>
      </c>
      <c r="L164" s="705">
        <v>216.29</v>
      </c>
      <c r="M164" s="705">
        <v>648.87</v>
      </c>
      <c r="N164" s="671">
        <v>3</v>
      </c>
      <c r="O164" s="706">
        <v>0.5</v>
      </c>
      <c r="P164" s="705">
        <v>648.87</v>
      </c>
      <c r="Q164" s="682">
        <v>1</v>
      </c>
      <c r="R164" s="671">
        <v>3</v>
      </c>
      <c r="S164" s="682">
        <v>1</v>
      </c>
      <c r="T164" s="706">
        <v>0.5</v>
      </c>
      <c r="U164" s="242">
        <v>1</v>
      </c>
    </row>
    <row r="165" spans="1:21" ht="14.4" customHeight="1" x14ac:dyDescent="0.3">
      <c r="A165" s="680">
        <v>12</v>
      </c>
      <c r="B165" s="671" t="s">
        <v>507</v>
      </c>
      <c r="C165" s="671">
        <v>89301122</v>
      </c>
      <c r="D165" s="703" t="s">
        <v>2309</v>
      </c>
      <c r="E165" s="704" t="s">
        <v>1270</v>
      </c>
      <c r="F165" s="671" t="s">
        <v>1255</v>
      </c>
      <c r="G165" s="671" t="s">
        <v>1370</v>
      </c>
      <c r="H165" s="671" t="s">
        <v>867</v>
      </c>
      <c r="I165" s="671" t="s">
        <v>1371</v>
      </c>
      <c r="J165" s="671" t="s">
        <v>1372</v>
      </c>
      <c r="K165" s="671" t="s">
        <v>1373</v>
      </c>
      <c r="L165" s="705">
        <v>1140.7</v>
      </c>
      <c r="M165" s="705">
        <v>3422.1000000000004</v>
      </c>
      <c r="N165" s="671">
        <v>3</v>
      </c>
      <c r="O165" s="706">
        <v>1</v>
      </c>
      <c r="P165" s="705">
        <v>3422.1000000000004</v>
      </c>
      <c r="Q165" s="682">
        <v>1</v>
      </c>
      <c r="R165" s="671">
        <v>3</v>
      </c>
      <c r="S165" s="682">
        <v>1</v>
      </c>
      <c r="T165" s="706">
        <v>1</v>
      </c>
      <c r="U165" s="242">
        <v>1</v>
      </c>
    </row>
    <row r="166" spans="1:21" ht="14.4" customHeight="1" x14ac:dyDescent="0.3">
      <c r="A166" s="680">
        <v>12</v>
      </c>
      <c r="B166" s="671" t="s">
        <v>507</v>
      </c>
      <c r="C166" s="671">
        <v>89301122</v>
      </c>
      <c r="D166" s="703" t="s">
        <v>2309</v>
      </c>
      <c r="E166" s="704" t="s">
        <v>1270</v>
      </c>
      <c r="F166" s="671" t="s">
        <v>1255</v>
      </c>
      <c r="G166" s="671" t="s">
        <v>1314</v>
      </c>
      <c r="H166" s="671" t="s">
        <v>867</v>
      </c>
      <c r="I166" s="671" t="s">
        <v>1002</v>
      </c>
      <c r="J166" s="671" t="s">
        <v>1003</v>
      </c>
      <c r="K166" s="671" t="s">
        <v>1223</v>
      </c>
      <c r="L166" s="705">
        <v>69.86</v>
      </c>
      <c r="M166" s="705">
        <v>419.15999999999997</v>
      </c>
      <c r="N166" s="671">
        <v>6</v>
      </c>
      <c r="O166" s="706">
        <v>2</v>
      </c>
      <c r="P166" s="705">
        <v>419.15999999999997</v>
      </c>
      <c r="Q166" s="682">
        <v>1</v>
      </c>
      <c r="R166" s="671">
        <v>6</v>
      </c>
      <c r="S166" s="682">
        <v>1</v>
      </c>
      <c r="T166" s="706">
        <v>2</v>
      </c>
      <c r="U166" s="242">
        <v>1</v>
      </c>
    </row>
    <row r="167" spans="1:21" ht="14.4" customHeight="1" x14ac:dyDescent="0.3">
      <c r="A167" s="680">
        <v>12</v>
      </c>
      <c r="B167" s="671" t="s">
        <v>507</v>
      </c>
      <c r="C167" s="671">
        <v>89301122</v>
      </c>
      <c r="D167" s="703" t="s">
        <v>2309</v>
      </c>
      <c r="E167" s="704" t="s">
        <v>1270</v>
      </c>
      <c r="F167" s="671" t="s">
        <v>1255</v>
      </c>
      <c r="G167" s="671" t="s">
        <v>1404</v>
      </c>
      <c r="H167" s="671" t="s">
        <v>506</v>
      </c>
      <c r="I167" s="671" t="s">
        <v>1543</v>
      </c>
      <c r="J167" s="671" t="s">
        <v>1406</v>
      </c>
      <c r="K167" s="671" t="s">
        <v>1544</v>
      </c>
      <c r="L167" s="705">
        <v>0</v>
      </c>
      <c r="M167" s="705">
        <v>0</v>
      </c>
      <c r="N167" s="671">
        <v>1</v>
      </c>
      <c r="O167" s="706">
        <v>1</v>
      </c>
      <c r="P167" s="705">
        <v>0</v>
      </c>
      <c r="Q167" s="682"/>
      <c r="R167" s="671">
        <v>1</v>
      </c>
      <c r="S167" s="682">
        <v>1</v>
      </c>
      <c r="T167" s="706">
        <v>1</v>
      </c>
      <c r="U167" s="242">
        <v>1</v>
      </c>
    </row>
    <row r="168" spans="1:21" ht="14.4" customHeight="1" x14ac:dyDescent="0.3">
      <c r="A168" s="680">
        <v>12</v>
      </c>
      <c r="B168" s="671" t="s">
        <v>507</v>
      </c>
      <c r="C168" s="671">
        <v>89301122</v>
      </c>
      <c r="D168" s="703" t="s">
        <v>2309</v>
      </c>
      <c r="E168" s="704" t="s">
        <v>1270</v>
      </c>
      <c r="F168" s="671" t="s">
        <v>1255</v>
      </c>
      <c r="G168" s="671" t="s">
        <v>1404</v>
      </c>
      <c r="H168" s="671" t="s">
        <v>506</v>
      </c>
      <c r="I168" s="671" t="s">
        <v>1545</v>
      </c>
      <c r="J168" s="671" t="s">
        <v>1409</v>
      </c>
      <c r="K168" s="671" t="s">
        <v>1546</v>
      </c>
      <c r="L168" s="705">
        <v>0</v>
      </c>
      <c r="M168" s="705">
        <v>0</v>
      </c>
      <c r="N168" s="671">
        <v>2</v>
      </c>
      <c r="O168" s="706">
        <v>1</v>
      </c>
      <c r="P168" s="705">
        <v>0</v>
      </c>
      <c r="Q168" s="682"/>
      <c r="R168" s="671">
        <v>1</v>
      </c>
      <c r="S168" s="682">
        <v>0.5</v>
      </c>
      <c r="T168" s="706">
        <v>0.5</v>
      </c>
      <c r="U168" s="242">
        <v>0.5</v>
      </c>
    </row>
    <row r="169" spans="1:21" ht="14.4" customHeight="1" x14ac:dyDescent="0.3">
      <c r="A169" s="680">
        <v>12</v>
      </c>
      <c r="B169" s="671" t="s">
        <v>507</v>
      </c>
      <c r="C169" s="671">
        <v>89301122</v>
      </c>
      <c r="D169" s="703" t="s">
        <v>2309</v>
      </c>
      <c r="E169" s="704" t="s">
        <v>1270</v>
      </c>
      <c r="F169" s="671" t="s">
        <v>1255</v>
      </c>
      <c r="G169" s="671" t="s">
        <v>1321</v>
      </c>
      <c r="H169" s="671" t="s">
        <v>506</v>
      </c>
      <c r="I169" s="671" t="s">
        <v>730</v>
      </c>
      <c r="J169" s="671" t="s">
        <v>731</v>
      </c>
      <c r="K169" s="671" t="s">
        <v>1322</v>
      </c>
      <c r="L169" s="705">
        <v>63.67</v>
      </c>
      <c r="M169" s="705">
        <v>127.34</v>
      </c>
      <c r="N169" s="671">
        <v>2</v>
      </c>
      <c r="O169" s="706">
        <v>1</v>
      </c>
      <c r="P169" s="705"/>
      <c r="Q169" s="682">
        <v>0</v>
      </c>
      <c r="R169" s="671"/>
      <c r="S169" s="682">
        <v>0</v>
      </c>
      <c r="T169" s="706"/>
      <c r="U169" s="242">
        <v>0</v>
      </c>
    </row>
    <row r="170" spans="1:21" ht="14.4" customHeight="1" x14ac:dyDescent="0.3">
      <c r="A170" s="680">
        <v>12</v>
      </c>
      <c r="B170" s="671" t="s">
        <v>507</v>
      </c>
      <c r="C170" s="671">
        <v>89301122</v>
      </c>
      <c r="D170" s="703" t="s">
        <v>2309</v>
      </c>
      <c r="E170" s="704" t="s">
        <v>1270</v>
      </c>
      <c r="F170" s="671" t="s">
        <v>1255</v>
      </c>
      <c r="G170" s="671" t="s">
        <v>1292</v>
      </c>
      <c r="H170" s="671" t="s">
        <v>506</v>
      </c>
      <c r="I170" s="671" t="s">
        <v>973</v>
      </c>
      <c r="J170" s="671" t="s">
        <v>974</v>
      </c>
      <c r="K170" s="671" t="s">
        <v>975</v>
      </c>
      <c r="L170" s="705">
        <v>153.52000000000001</v>
      </c>
      <c r="M170" s="705">
        <v>153.52000000000001</v>
      </c>
      <c r="N170" s="671">
        <v>1</v>
      </c>
      <c r="O170" s="706">
        <v>0.5</v>
      </c>
      <c r="P170" s="705"/>
      <c r="Q170" s="682">
        <v>0</v>
      </c>
      <c r="R170" s="671"/>
      <c r="S170" s="682">
        <v>0</v>
      </c>
      <c r="T170" s="706"/>
      <c r="U170" s="242">
        <v>0</v>
      </c>
    </row>
    <row r="171" spans="1:21" ht="14.4" customHeight="1" x14ac:dyDescent="0.3">
      <c r="A171" s="680">
        <v>12</v>
      </c>
      <c r="B171" s="671" t="s">
        <v>507</v>
      </c>
      <c r="C171" s="671">
        <v>89301122</v>
      </c>
      <c r="D171" s="703" t="s">
        <v>2309</v>
      </c>
      <c r="E171" s="704" t="s">
        <v>1270</v>
      </c>
      <c r="F171" s="671" t="s">
        <v>1255</v>
      </c>
      <c r="G171" s="671" t="s">
        <v>1364</v>
      </c>
      <c r="H171" s="671" t="s">
        <v>867</v>
      </c>
      <c r="I171" s="671" t="s">
        <v>1005</v>
      </c>
      <c r="J171" s="671" t="s">
        <v>1006</v>
      </c>
      <c r="K171" s="671" t="s">
        <v>1229</v>
      </c>
      <c r="L171" s="705">
        <v>69.86</v>
      </c>
      <c r="M171" s="705">
        <v>139.72</v>
      </c>
      <c r="N171" s="671">
        <v>2</v>
      </c>
      <c r="O171" s="706">
        <v>2</v>
      </c>
      <c r="P171" s="705">
        <v>139.72</v>
      </c>
      <c r="Q171" s="682">
        <v>1</v>
      </c>
      <c r="R171" s="671">
        <v>2</v>
      </c>
      <c r="S171" s="682">
        <v>1</v>
      </c>
      <c r="T171" s="706">
        <v>2</v>
      </c>
      <c r="U171" s="242">
        <v>1</v>
      </c>
    </row>
    <row r="172" spans="1:21" ht="14.4" customHeight="1" x14ac:dyDescent="0.3">
      <c r="A172" s="680">
        <v>12</v>
      </c>
      <c r="B172" s="671" t="s">
        <v>507</v>
      </c>
      <c r="C172" s="671">
        <v>89301122</v>
      </c>
      <c r="D172" s="703" t="s">
        <v>2309</v>
      </c>
      <c r="E172" s="704" t="s">
        <v>1270</v>
      </c>
      <c r="F172" s="671" t="s">
        <v>1255</v>
      </c>
      <c r="G172" s="671" t="s">
        <v>1547</v>
      </c>
      <c r="H172" s="671" t="s">
        <v>506</v>
      </c>
      <c r="I172" s="671" t="s">
        <v>542</v>
      </c>
      <c r="J172" s="671" t="s">
        <v>1548</v>
      </c>
      <c r="K172" s="671" t="s">
        <v>1549</v>
      </c>
      <c r="L172" s="705">
        <v>22.88</v>
      </c>
      <c r="M172" s="705">
        <v>45.76</v>
      </c>
      <c r="N172" s="671">
        <v>2</v>
      </c>
      <c r="O172" s="706">
        <v>0.5</v>
      </c>
      <c r="P172" s="705">
        <v>45.76</v>
      </c>
      <c r="Q172" s="682">
        <v>1</v>
      </c>
      <c r="R172" s="671">
        <v>2</v>
      </c>
      <c r="S172" s="682">
        <v>1</v>
      </c>
      <c r="T172" s="706">
        <v>0.5</v>
      </c>
      <c r="U172" s="242">
        <v>1</v>
      </c>
    </row>
    <row r="173" spans="1:21" ht="14.4" customHeight="1" x14ac:dyDescent="0.3">
      <c r="A173" s="680">
        <v>12</v>
      </c>
      <c r="B173" s="671" t="s">
        <v>507</v>
      </c>
      <c r="C173" s="671">
        <v>89301122</v>
      </c>
      <c r="D173" s="703" t="s">
        <v>2309</v>
      </c>
      <c r="E173" s="704" t="s">
        <v>1270</v>
      </c>
      <c r="F173" s="671" t="s">
        <v>1255</v>
      </c>
      <c r="G173" s="671" t="s">
        <v>1327</v>
      </c>
      <c r="H173" s="671" t="s">
        <v>506</v>
      </c>
      <c r="I173" s="671" t="s">
        <v>1550</v>
      </c>
      <c r="J173" s="671" t="s">
        <v>1551</v>
      </c>
      <c r="K173" s="671" t="s">
        <v>1552</v>
      </c>
      <c r="L173" s="705">
        <v>423.57</v>
      </c>
      <c r="M173" s="705">
        <v>847.14</v>
      </c>
      <c r="N173" s="671">
        <v>2</v>
      </c>
      <c r="O173" s="706">
        <v>1</v>
      </c>
      <c r="P173" s="705"/>
      <c r="Q173" s="682">
        <v>0</v>
      </c>
      <c r="R173" s="671"/>
      <c r="S173" s="682">
        <v>0</v>
      </c>
      <c r="T173" s="706"/>
      <c r="U173" s="242">
        <v>0</v>
      </c>
    </row>
    <row r="174" spans="1:21" ht="14.4" customHeight="1" x14ac:dyDescent="0.3">
      <c r="A174" s="680">
        <v>12</v>
      </c>
      <c r="B174" s="671" t="s">
        <v>507</v>
      </c>
      <c r="C174" s="671">
        <v>89301122</v>
      </c>
      <c r="D174" s="703" t="s">
        <v>2309</v>
      </c>
      <c r="E174" s="704" t="s">
        <v>1270</v>
      </c>
      <c r="F174" s="671" t="s">
        <v>1255</v>
      </c>
      <c r="G174" s="671" t="s">
        <v>1446</v>
      </c>
      <c r="H174" s="671" t="s">
        <v>506</v>
      </c>
      <c r="I174" s="671" t="s">
        <v>1553</v>
      </c>
      <c r="J174" s="671" t="s">
        <v>1554</v>
      </c>
      <c r="K174" s="671" t="s">
        <v>1453</v>
      </c>
      <c r="L174" s="705">
        <v>0</v>
      </c>
      <c r="M174" s="705">
        <v>0</v>
      </c>
      <c r="N174" s="671">
        <v>1</v>
      </c>
      <c r="O174" s="706">
        <v>1</v>
      </c>
      <c r="P174" s="705"/>
      <c r="Q174" s="682"/>
      <c r="R174" s="671"/>
      <c r="S174" s="682">
        <v>0</v>
      </c>
      <c r="T174" s="706"/>
      <c r="U174" s="242">
        <v>0</v>
      </c>
    </row>
    <row r="175" spans="1:21" ht="14.4" customHeight="1" x14ac:dyDescent="0.3">
      <c r="A175" s="680">
        <v>12</v>
      </c>
      <c r="B175" s="671" t="s">
        <v>507</v>
      </c>
      <c r="C175" s="671">
        <v>89301122</v>
      </c>
      <c r="D175" s="703" t="s">
        <v>2309</v>
      </c>
      <c r="E175" s="704" t="s">
        <v>1270</v>
      </c>
      <c r="F175" s="671" t="s">
        <v>1255</v>
      </c>
      <c r="G175" s="671" t="s">
        <v>1446</v>
      </c>
      <c r="H175" s="671" t="s">
        <v>506</v>
      </c>
      <c r="I175" s="671" t="s">
        <v>1555</v>
      </c>
      <c r="J175" s="671" t="s">
        <v>1554</v>
      </c>
      <c r="K175" s="671" t="s">
        <v>1556</v>
      </c>
      <c r="L175" s="705">
        <v>0</v>
      </c>
      <c r="M175" s="705">
        <v>0</v>
      </c>
      <c r="N175" s="671">
        <v>2</v>
      </c>
      <c r="O175" s="706">
        <v>2</v>
      </c>
      <c r="P175" s="705">
        <v>0</v>
      </c>
      <c r="Q175" s="682"/>
      <c r="R175" s="671">
        <v>1</v>
      </c>
      <c r="S175" s="682">
        <v>0.5</v>
      </c>
      <c r="T175" s="706">
        <v>1</v>
      </c>
      <c r="U175" s="242">
        <v>0.5</v>
      </c>
    </row>
    <row r="176" spans="1:21" ht="14.4" customHeight="1" x14ac:dyDescent="0.3">
      <c r="A176" s="680">
        <v>12</v>
      </c>
      <c r="B176" s="671" t="s">
        <v>507</v>
      </c>
      <c r="C176" s="671">
        <v>89301122</v>
      </c>
      <c r="D176" s="703" t="s">
        <v>2309</v>
      </c>
      <c r="E176" s="704" t="s">
        <v>1270</v>
      </c>
      <c r="F176" s="671" t="s">
        <v>1255</v>
      </c>
      <c r="G176" s="671" t="s">
        <v>1446</v>
      </c>
      <c r="H176" s="671" t="s">
        <v>506</v>
      </c>
      <c r="I176" s="671" t="s">
        <v>1447</v>
      </c>
      <c r="J176" s="671" t="s">
        <v>1448</v>
      </c>
      <c r="K176" s="671" t="s">
        <v>1449</v>
      </c>
      <c r="L176" s="705">
        <v>0</v>
      </c>
      <c r="M176" s="705">
        <v>0</v>
      </c>
      <c r="N176" s="671">
        <v>1</v>
      </c>
      <c r="O176" s="706">
        <v>1</v>
      </c>
      <c r="P176" s="705">
        <v>0</v>
      </c>
      <c r="Q176" s="682"/>
      <c r="R176" s="671">
        <v>1</v>
      </c>
      <c r="S176" s="682">
        <v>1</v>
      </c>
      <c r="T176" s="706">
        <v>1</v>
      </c>
      <c r="U176" s="242">
        <v>1</v>
      </c>
    </row>
    <row r="177" spans="1:21" ht="14.4" customHeight="1" x14ac:dyDescent="0.3">
      <c r="A177" s="680">
        <v>12</v>
      </c>
      <c r="B177" s="671" t="s">
        <v>507</v>
      </c>
      <c r="C177" s="671">
        <v>89301122</v>
      </c>
      <c r="D177" s="703" t="s">
        <v>2309</v>
      </c>
      <c r="E177" s="704" t="s">
        <v>1270</v>
      </c>
      <c r="F177" s="671" t="s">
        <v>1255</v>
      </c>
      <c r="G177" s="671" t="s">
        <v>1335</v>
      </c>
      <c r="H177" s="671" t="s">
        <v>506</v>
      </c>
      <c r="I177" s="671" t="s">
        <v>588</v>
      </c>
      <c r="J177" s="671" t="s">
        <v>589</v>
      </c>
      <c r="K177" s="671" t="s">
        <v>1336</v>
      </c>
      <c r="L177" s="705">
        <v>127.5</v>
      </c>
      <c r="M177" s="705">
        <v>255</v>
      </c>
      <c r="N177" s="671">
        <v>2</v>
      </c>
      <c r="O177" s="706">
        <v>1</v>
      </c>
      <c r="P177" s="705">
        <v>127.5</v>
      </c>
      <c r="Q177" s="682">
        <v>0.5</v>
      </c>
      <c r="R177" s="671">
        <v>1</v>
      </c>
      <c r="S177" s="682">
        <v>0.5</v>
      </c>
      <c r="T177" s="706">
        <v>0.5</v>
      </c>
      <c r="U177" s="242">
        <v>0.5</v>
      </c>
    </row>
    <row r="178" spans="1:21" ht="14.4" customHeight="1" x14ac:dyDescent="0.3">
      <c r="A178" s="680">
        <v>12</v>
      </c>
      <c r="B178" s="671" t="s">
        <v>507</v>
      </c>
      <c r="C178" s="671">
        <v>89301122</v>
      </c>
      <c r="D178" s="703" t="s">
        <v>2309</v>
      </c>
      <c r="E178" s="704" t="s">
        <v>1270</v>
      </c>
      <c r="F178" s="671" t="s">
        <v>1255</v>
      </c>
      <c r="G178" s="671" t="s">
        <v>1308</v>
      </c>
      <c r="H178" s="671" t="s">
        <v>506</v>
      </c>
      <c r="I178" s="671" t="s">
        <v>611</v>
      </c>
      <c r="J178" s="671" t="s">
        <v>1309</v>
      </c>
      <c r="K178" s="671" t="s">
        <v>1310</v>
      </c>
      <c r="L178" s="705">
        <v>0</v>
      </c>
      <c r="M178" s="705">
        <v>0</v>
      </c>
      <c r="N178" s="671">
        <v>1</v>
      </c>
      <c r="O178" s="706">
        <v>0.5</v>
      </c>
      <c r="P178" s="705">
        <v>0</v>
      </c>
      <c r="Q178" s="682"/>
      <c r="R178" s="671">
        <v>1</v>
      </c>
      <c r="S178" s="682">
        <v>1</v>
      </c>
      <c r="T178" s="706">
        <v>0.5</v>
      </c>
      <c r="U178" s="242">
        <v>1</v>
      </c>
    </row>
    <row r="179" spans="1:21" ht="14.4" customHeight="1" x14ac:dyDescent="0.3">
      <c r="A179" s="680">
        <v>12</v>
      </c>
      <c r="B179" s="671" t="s">
        <v>507</v>
      </c>
      <c r="C179" s="671">
        <v>89301122</v>
      </c>
      <c r="D179" s="703" t="s">
        <v>2309</v>
      </c>
      <c r="E179" s="704" t="s">
        <v>1270</v>
      </c>
      <c r="F179" s="671" t="s">
        <v>1255</v>
      </c>
      <c r="G179" s="671" t="s">
        <v>1293</v>
      </c>
      <c r="H179" s="671" t="s">
        <v>506</v>
      </c>
      <c r="I179" s="671" t="s">
        <v>1294</v>
      </c>
      <c r="J179" s="671" t="s">
        <v>982</v>
      </c>
      <c r="K179" s="671" t="s">
        <v>1295</v>
      </c>
      <c r="L179" s="705">
        <v>23.46</v>
      </c>
      <c r="M179" s="705">
        <v>70.38</v>
      </c>
      <c r="N179" s="671">
        <v>3</v>
      </c>
      <c r="O179" s="706">
        <v>2</v>
      </c>
      <c r="P179" s="705">
        <v>23.46</v>
      </c>
      <c r="Q179" s="682">
        <v>0.33333333333333337</v>
      </c>
      <c r="R179" s="671">
        <v>1</v>
      </c>
      <c r="S179" s="682">
        <v>0.33333333333333331</v>
      </c>
      <c r="T179" s="706">
        <v>0.5</v>
      </c>
      <c r="U179" s="242">
        <v>0.25</v>
      </c>
    </row>
    <row r="180" spans="1:21" ht="14.4" customHeight="1" x14ac:dyDescent="0.3">
      <c r="A180" s="680">
        <v>12</v>
      </c>
      <c r="B180" s="671" t="s">
        <v>507</v>
      </c>
      <c r="C180" s="671">
        <v>89301122</v>
      </c>
      <c r="D180" s="703" t="s">
        <v>2309</v>
      </c>
      <c r="E180" s="704" t="s">
        <v>1270</v>
      </c>
      <c r="F180" s="671" t="s">
        <v>1255</v>
      </c>
      <c r="G180" s="671" t="s">
        <v>1557</v>
      </c>
      <c r="H180" s="671" t="s">
        <v>506</v>
      </c>
      <c r="I180" s="671" t="s">
        <v>1558</v>
      </c>
      <c r="J180" s="671" t="s">
        <v>1559</v>
      </c>
      <c r="K180" s="671" t="s">
        <v>1560</v>
      </c>
      <c r="L180" s="705">
        <v>0</v>
      </c>
      <c r="M180" s="705">
        <v>0</v>
      </c>
      <c r="N180" s="671">
        <v>3</v>
      </c>
      <c r="O180" s="706">
        <v>2.5</v>
      </c>
      <c r="P180" s="705">
        <v>0</v>
      </c>
      <c r="Q180" s="682"/>
      <c r="R180" s="671">
        <v>1</v>
      </c>
      <c r="S180" s="682">
        <v>0.33333333333333331</v>
      </c>
      <c r="T180" s="706">
        <v>1</v>
      </c>
      <c r="U180" s="242">
        <v>0.4</v>
      </c>
    </row>
    <row r="181" spans="1:21" ht="14.4" customHeight="1" x14ac:dyDescent="0.3">
      <c r="A181" s="680">
        <v>12</v>
      </c>
      <c r="B181" s="671" t="s">
        <v>507</v>
      </c>
      <c r="C181" s="671">
        <v>89301122</v>
      </c>
      <c r="D181" s="703" t="s">
        <v>2309</v>
      </c>
      <c r="E181" s="704" t="s">
        <v>1270</v>
      </c>
      <c r="F181" s="671" t="s">
        <v>1255</v>
      </c>
      <c r="G181" s="671" t="s">
        <v>1557</v>
      </c>
      <c r="H181" s="671" t="s">
        <v>506</v>
      </c>
      <c r="I181" s="671" t="s">
        <v>1561</v>
      </c>
      <c r="J181" s="671" t="s">
        <v>1562</v>
      </c>
      <c r="K181" s="671" t="s">
        <v>1563</v>
      </c>
      <c r="L181" s="705">
        <v>0</v>
      </c>
      <c r="M181" s="705">
        <v>0</v>
      </c>
      <c r="N181" s="671">
        <v>3</v>
      </c>
      <c r="O181" s="706">
        <v>1</v>
      </c>
      <c r="P181" s="705">
        <v>0</v>
      </c>
      <c r="Q181" s="682"/>
      <c r="R181" s="671">
        <v>3</v>
      </c>
      <c r="S181" s="682">
        <v>1</v>
      </c>
      <c r="T181" s="706">
        <v>1</v>
      </c>
      <c r="U181" s="242">
        <v>1</v>
      </c>
    </row>
    <row r="182" spans="1:21" ht="14.4" customHeight="1" x14ac:dyDescent="0.3">
      <c r="A182" s="680">
        <v>12</v>
      </c>
      <c r="B182" s="671" t="s">
        <v>507</v>
      </c>
      <c r="C182" s="671">
        <v>89301122</v>
      </c>
      <c r="D182" s="703" t="s">
        <v>2309</v>
      </c>
      <c r="E182" s="704" t="s">
        <v>1270</v>
      </c>
      <c r="F182" s="671" t="s">
        <v>1255</v>
      </c>
      <c r="G182" s="671" t="s">
        <v>1348</v>
      </c>
      <c r="H182" s="671" t="s">
        <v>867</v>
      </c>
      <c r="I182" s="671" t="s">
        <v>1349</v>
      </c>
      <c r="J182" s="671" t="s">
        <v>1350</v>
      </c>
      <c r="K182" s="671" t="s">
        <v>1351</v>
      </c>
      <c r="L182" s="705">
        <v>164.15</v>
      </c>
      <c r="M182" s="705">
        <v>164.15</v>
      </c>
      <c r="N182" s="671">
        <v>1</v>
      </c>
      <c r="O182" s="706">
        <v>0.5</v>
      </c>
      <c r="P182" s="705">
        <v>164.15</v>
      </c>
      <c r="Q182" s="682">
        <v>1</v>
      </c>
      <c r="R182" s="671">
        <v>1</v>
      </c>
      <c r="S182" s="682">
        <v>1</v>
      </c>
      <c r="T182" s="706">
        <v>0.5</v>
      </c>
      <c r="U182" s="242">
        <v>1</v>
      </c>
    </row>
    <row r="183" spans="1:21" ht="14.4" customHeight="1" x14ac:dyDescent="0.3">
      <c r="A183" s="680">
        <v>12</v>
      </c>
      <c r="B183" s="671" t="s">
        <v>507</v>
      </c>
      <c r="C183" s="671">
        <v>89301122</v>
      </c>
      <c r="D183" s="703" t="s">
        <v>2309</v>
      </c>
      <c r="E183" s="704" t="s">
        <v>1270</v>
      </c>
      <c r="F183" s="671" t="s">
        <v>1255</v>
      </c>
      <c r="G183" s="671" t="s">
        <v>1348</v>
      </c>
      <c r="H183" s="671" t="s">
        <v>867</v>
      </c>
      <c r="I183" s="671" t="s">
        <v>1466</v>
      </c>
      <c r="J183" s="671" t="s">
        <v>1350</v>
      </c>
      <c r="K183" s="671" t="s">
        <v>1467</v>
      </c>
      <c r="L183" s="705">
        <v>492.45</v>
      </c>
      <c r="M183" s="705">
        <v>1969.8</v>
      </c>
      <c r="N183" s="671">
        <v>4</v>
      </c>
      <c r="O183" s="706">
        <v>3.5</v>
      </c>
      <c r="P183" s="705">
        <v>1477.35</v>
      </c>
      <c r="Q183" s="682">
        <v>0.75</v>
      </c>
      <c r="R183" s="671">
        <v>3</v>
      </c>
      <c r="S183" s="682">
        <v>0.75</v>
      </c>
      <c r="T183" s="706">
        <v>3</v>
      </c>
      <c r="U183" s="242">
        <v>0.8571428571428571</v>
      </c>
    </row>
    <row r="184" spans="1:21" ht="14.4" customHeight="1" x14ac:dyDescent="0.3">
      <c r="A184" s="680">
        <v>12</v>
      </c>
      <c r="B184" s="671" t="s">
        <v>507</v>
      </c>
      <c r="C184" s="671">
        <v>89301122</v>
      </c>
      <c r="D184" s="703" t="s">
        <v>2309</v>
      </c>
      <c r="E184" s="704" t="s">
        <v>1270</v>
      </c>
      <c r="F184" s="671" t="s">
        <v>1255</v>
      </c>
      <c r="G184" s="671" t="s">
        <v>1296</v>
      </c>
      <c r="H184" s="671" t="s">
        <v>506</v>
      </c>
      <c r="I184" s="671" t="s">
        <v>1297</v>
      </c>
      <c r="J184" s="671" t="s">
        <v>1298</v>
      </c>
      <c r="K184" s="671" t="s">
        <v>1299</v>
      </c>
      <c r="L184" s="705">
        <v>1660.2</v>
      </c>
      <c r="M184" s="705">
        <v>4980.6000000000004</v>
      </c>
      <c r="N184" s="671">
        <v>3</v>
      </c>
      <c r="O184" s="706">
        <v>2.5</v>
      </c>
      <c r="P184" s="705">
        <v>1660.2</v>
      </c>
      <c r="Q184" s="682">
        <v>0.33333333333333331</v>
      </c>
      <c r="R184" s="671">
        <v>1</v>
      </c>
      <c r="S184" s="682">
        <v>0.33333333333333331</v>
      </c>
      <c r="T184" s="706">
        <v>0.5</v>
      </c>
      <c r="U184" s="242">
        <v>0.2</v>
      </c>
    </row>
    <row r="185" spans="1:21" ht="14.4" customHeight="1" x14ac:dyDescent="0.3">
      <c r="A185" s="680">
        <v>12</v>
      </c>
      <c r="B185" s="671" t="s">
        <v>507</v>
      </c>
      <c r="C185" s="671">
        <v>89301122</v>
      </c>
      <c r="D185" s="703" t="s">
        <v>2309</v>
      </c>
      <c r="E185" s="704" t="s">
        <v>1270</v>
      </c>
      <c r="F185" s="671" t="s">
        <v>1255</v>
      </c>
      <c r="G185" s="671" t="s">
        <v>1468</v>
      </c>
      <c r="H185" s="671" t="s">
        <v>867</v>
      </c>
      <c r="I185" s="671" t="s">
        <v>1469</v>
      </c>
      <c r="J185" s="671" t="s">
        <v>1470</v>
      </c>
      <c r="K185" s="671" t="s">
        <v>1471</v>
      </c>
      <c r="L185" s="705">
        <v>104.45</v>
      </c>
      <c r="M185" s="705">
        <v>313.35000000000002</v>
      </c>
      <c r="N185" s="671">
        <v>3</v>
      </c>
      <c r="O185" s="706">
        <v>1</v>
      </c>
      <c r="P185" s="705">
        <v>313.35000000000002</v>
      </c>
      <c r="Q185" s="682">
        <v>1</v>
      </c>
      <c r="R185" s="671">
        <v>3</v>
      </c>
      <c r="S185" s="682">
        <v>1</v>
      </c>
      <c r="T185" s="706">
        <v>1</v>
      </c>
      <c r="U185" s="242">
        <v>1</v>
      </c>
    </row>
    <row r="186" spans="1:21" ht="14.4" customHeight="1" x14ac:dyDescent="0.3">
      <c r="A186" s="680">
        <v>12</v>
      </c>
      <c r="B186" s="671" t="s">
        <v>507</v>
      </c>
      <c r="C186" s="671">
        <v>89301122</v>
      </c>
      <c r="D186" s="703" t="s">
        <v>2309</v>
      </c>
      <c r="E186" s="704" t="s">
        <v>1270</v>
      </c>
      <c r="F186" s="671" t="s">
        <v>1255</v>
      </c>
      <c r="G186" s="671" t="s">
        <v>1564</v>
      </c>
      <c r="H186" s="671" t="s">
        <v>506</v>
      </c>
      <c r="I186" s="671" t="s">
        <v>1565</v>
      </c>
      <c r="J186" s="671" t="s">
        <v>1566</v>
      </c>
      <c r="K186" s="671" t="s">
        <v>1567</v>
      </c>
      <c r="L186" s="705">
        <v>26.26</v>
      </c>
      <c r="M186" s="705">
        <v>26.26</v>
      </c>
      <c r="N186" s="671">
        <v>1</v>
      </c>
      <c r="O186" s="706">
        <v>1</v>
      </c>
      <c r="P186" s="705"/>
      <c r="Q186" s="682">
        <v>0</v>
      </c>
      <c r="R186" s="671"/>
      <c r="S186" s="682">
        <v>0</v>
      </c>
      <c r="T186" s="706"/>
      <c r="U186" s="242">
        <v>0</v>
      </c>
    </row>
    <row r="187" spans="1:21" ht="14.4" customHeight="1" x14ac:dyDescent="0.3">
      <c r="A187" s="680">
        <v>12</v>
      </c>
      <c r="B187" s="671" t="s">
        <v>507</v>
      </c>
      <c r="C187" s="671">
        <v>89301122</v>
      </c>
      <c r="D187" s="703" t="s">
        <v>2309</v>
      </c>
      <c r="E187" s="704" t="s">
        <v>1270</v>
      </c>
      <c r="F187" s="671" t="s">
        <v>1257</v>
      </c>
      <c r="G187" s="671" t="s">
        <v>1304</v>
      </c>
      <c r="H187" s="671" t="s">
        <v>506</v>
      </c>
      <c r="I187" s="671" t="s">
        <v>1356</v>
      </c>
      <c r="J187" s="671" t="s">
        <v>1357</v>
      </c>
      <c r="K187" s="671" t="s">
        <v>1358</v>
      </c>
      <c r="L187" s="705">
        <v>500</v>
      </c>
      <c r="M187" s="705">
        <v>500</v>
      </c>
      <c r="N187" s="671">
        <v>1</v>
      </c>
      <c r="O187" s="706">
        <v>1</v>
      </c>
      <c r="P187" s="705"/>
      <c r="Q187" s="682">
        <v>0</v>
      </c>
      <c r="R187" s="671"/>
      <c r="S187" s="682">
        <v>0</v>
      </c>
      <c r="T187" s="706"/>
      <c r="U187" s="242">
        <v>0</v>
      </c>
    </row>
    <row r="188" spans="1:21" ht="14.4" customHeight="1" x14ac:dyDescent="0.3">
      <c r="A188" s="680">
        <v>12</v>
      </c>
      <c r="B188" s="671" t="s">
        <v>507</v>
      </c>
      <c r="C188" s="671">
        <v>89301122</v>
      </c>
      <c r="D188" s="703" t="s">
        <v>2309</v>
      </c>
      <c r="E188" s="704" t="s">
        <v>1270</v>
      </c>
      <c r="F188" s="671" t="s">
        <v>1257</v>
      </c>
      <c r="G188" s="671" t="s">
        <v>1304</v>
      </c>
      <c r="H188" s="671" t="s">
        <v>506</v>
      </c>
      <c r="I188" s="671" t="s">
        <v>1311</v>
      </c>
      <c r="J188" s="671" t="s">
        <v>1312</v>
      </c>
      <c r="K188" s="671" t="s">
        <v>1313</v>
      </c>
      <c r="L188" s="705">
        <v>190</v>
      </c>
      <c r="M188" s="705">
        <v>2660</v>
      </c>
      <c r="N188" s="671">
        <v>14</v>
      </c>
      <c r="O188" s="706">
        <v>2</v>
      </c>
      <c r="P188" s="705"/>
      <c r="Q188" s="682">
        <v>0</v>
      </c>
      <c r="R188" s="671"/>
      <c r="S188" s="682">
        <v>0</v>
      </c>
      <c r="T188" s="706"/>
      <c r="U188" s="242">
        <v>0</v>
      </c>
    </row>
    <row r="189" spans="1:21" ht="14.4" customHeight="1" x14ac:dyDescent="0.3">
      <c r="A189" s="680">
        <v>12</v>
      </c>
      <c r="B189" s="671" t="s">
        <v>507</v>
      </c>
      <c r="C189" s="671">
        <v>89301122</v>
      </c>
      <c r="D189" s="703" t="s">
        <v>2309</v>
      </c>
      <c r="E189" s="704" t="s">
        <v>1270</v>
      </c>
      <c r="F189" s="671" t="s">
        <v>1257</v>
      </c>
      <c r="G189" s="671" t="s">
        <v>1304</v>
      </c>
      <c r="H189" s="671" t="s">
        <v>506</v>
      </c>
      <c r="I189" s="671" t="s">
        <v>1568</v>
      </c>
      <c r="J189" s="671" t="s">
        <v>1569</v>
      </c>
      <c r="K189" s="671" t="s">
        <v>1570</v>
      </c>
      <c r="L189" s="705">
        <v>700</v>
      </c>
      <c r="M189" s="705">
        <v>700</v>
      </c>
      <c r="N189" s="671">
        <v>1</v>
      </c>
      <c r="O189" s="706">
        <v>1</v>
      </c>
      <c r="P189" s="705"/>
      <c r="Q189" s="682">
        <v>0</v>
      </c>
      <c r="R189" s="671"/>
      <c r="S189" s="682">
        <v>0</v>
      </c>
      <c r="T189" s="706"/>
      <c r="U189" s="242">
        <v>0</v>
      </c>
    </row>
    <row r="190" spans="1:21" ht="14.4" customHeight="1" x14ac:dyDescent="0.3">
      <c r="A190" s="680">
        <v>12</v>
      </c>
      <c r="B190" s="671" t="s">
        <v>507</v>
      </c>
      <c r="C190" s="671">
        <v>89301122</v>
      </c>
      <c r="D190" s="703" t="s">
        <v>2309</v>
      </c>
      <c r="E190" s="704" t="s">
        <v>1271</v>
      </c>
      <c r="F190" s="671" t="s">
        <v>1255</v>
      </c>
      <c r="G190" s="671" t="s">
        <v>1571</v>
      </c>
      <c r="H190" s="671" t="s">
        <v>867</v>
      </c>
      <c r="I190" s="671" t="s">
        <v>1572</v>
      </c>
      <c r="J190" s="671" t="s">
        <v>1573</v>
      </c>
      <c r="K190" s="671" t="s">
        <v>1574</v>
      </c>
      <c r="L190" s="705">
        <v>95.25</v>
      </c>
      <c r="M190" s="705">
        <v>95.25</v>
      </c>
      <c r="N190" s="671">
        <v>1</v>
      </c>
      <c r="O190" s="706">
        <v>0.5</v>
      </c>
      <c r="P190" s="705">
        <v>95.25</v>
      </c>
      <c r="Q190" s="682">
        <v>1</v>
      </c>
      <c r="R190" s="671">
        <v>1</v>
      </c>
      <c r="S190" s="682">
        <v>1</v>
      </c>
      <c r="T190" s="706">
        <v>0.5</v>
      </c>
      <c r="U190" s="242">
        <v>1</v>
      </c>
    </row>
    <row r="191" spans="1:21" ht="14.4" customHeight="1" x14ac:dyDescent="0.3">
      <c r="A191" s="680">
        <v>12</v>
      </c>
      <c r="B191" s="671" t="s">
        <v>507</v>
      </c>
      <c r="C191" s="671">
        <v>89301122</v>
      </c>
      <c r="D191" s="703" t="s">
        <v>2309</v>
      </c>
      <c r="E191" s="704" t="s">
        <v>1271</v>
      </c>
      <c r="F191" s="671" t="s">
        <v>1255</v>
      </c>
      <c r="G191" s="671" t="s">
        <v>1575</v>
      </c>
      <c r="H191" s="671" t="s">
        <v>867</v>
      </c>
      <c r="I191" s="671" t="s">
        <v>1576</v>
      </c>
      <c r="J191" s="671" t="s">
        <v>1244</v>
      </c>
      <c r="K191" s="671" t="s">
        <v>1460</v>
      </c>
      <c r="L191" s="705">
        <v>217.65</v>
      </c>
      <c r="M191" s="705">
        <v>217.65</v>
      </c>
      <c r="N191" s="671">
        <v>1</v>
      </c>
      <c r="O191" s="706">
        <v>0.5</v>
      </c>
      <c r="P191" s="705">
        <v>217.65</v>
      </c>
      <c r="Q191" s="682">
        <v>1</v>
      </c>
      <c r="R191" s="671">
        <v>1</v>
      </c>
      <c r="S191" s="682">
        <v>1</v>
      </c>
      <c r="T191" s="706">
        <v>0.5</v>
      </c>
      <c r="U191" s="242">
        <v>1</v>
      </c>
    </row>
    <row r="192" spans="1:21" ht="14.4" customHeight="1" x14ac:dyDescent="0.3">
      <c r="A192" s="680">
        <v>12</v>
      </c>
      <c r="B192" s="671" t="s">
        <v>507</v>
      </c>
      <c r="C192" s="671">
        <v>89301122</v>
      </c>
      <c r="D192" s="703" t="s">
        <v>2309</v>
      </c>
      <c r="E192" s="704" t="s">
        <v>1271</v>
      </c>
      <c r="F192" s="671" t="s">
        <v>1255</v>
      </c>
      <c r="G192" s="671" t="s">
        <v>1577</v>
      </c>
      <c r="H192" s="671" t="s">
        <v>506</v>
      </c>
      <c r="I192" s="671" t="s">
        <v>634</v>
      </c>
      <c r="J192" s="671" t="s">
        <v>1578</v>
      </c>
      <c r="K192" s="671" t="s">
        <v>1579</v>
      </c>
      <c r="L192" s="705">
        <v>0</v>
      </c>
      <c r="M192" s="705">
        <v>0</v>
      </c>
      <c r="N192" s="671">
        <v>1</v>
      </c>
      <c r="O192" s="706">
        <v>1</v>
      </c>
      <c r="P192" s="705">
        <v>0</v>
      </c>
      <c r="Q192" s="682"/>
      <c r="R192" s="671">
        <v>1</v>
      </c>
      <c r="S192" s="682">
        <v>1</v>
      </c>
      <c r="T192" s="706">
        <v>1</v>
      </c>
      <c r="U192" s="242">
        <v>1</v>
      </c>
    </row>
    <row r="193" spans="1:21" ht="14.4" customHeight="1" x14ac:dyDescent="0.3">
      <c r="A193" s="680">
        <v>12</v>
      </c>
      <c r="B193" s="671" t="s">
        <v>507</v>
      </c>
      <c r="C193" s="671">
        <v>89301122</v>
      </c>
      <c r="D193" s="703" t="s">
        <v>2309</v>
      </c>
      <c r="E193" s="704" t="s">
        <v>1271</v>
      </c>
      <c r="F193" s="671" t="s">
        <v>1255</v>
      </c>
      <c r="G193" s="671" t="s">
        <v>1415</v>
      </c>
      <c r="H193" s="671" t="s">
        <v>506</v>
      </c>
      <c r="I193" s="671" t="s">
        <v>1416</v>
      </c>
      <c r="J193" s="671" t="s">
        <v>1417</v>
      </c>
      <c r="K193" s="671" t="s">
        <v>1418</v>
      </c>
      <c r="L193" s="705">
        <v>163.9</v>
      </c>
      <c r="M193" s="705">
        <v>491.70000000000005</v>
      </c>
      <c r="N193" s="671">
        <v>3</v>
      </c>
      <c r="O193" s="706">
        <v>0.5</v>
      </c>
      <c r="P193" s="705">
        <v>491.70000000000005</v>
      </c>
      <c r="Q193" s="682">
        <v>1</v>
      </c>
      <c r="R193" s="671">
        <v>3</v>
      </c>
      <c r="S193" s="682">
        <v>1</v>
      </c>
      <c r="T193" s="706">
        <v>0.5</v>
      </c>
      <c r="U193" s="242">
        <v>1</v>
      </c>
    </row>
    <row r="194" spans="1:21" ht="14.4" customHeight="1" x14ac:dyDescent="0.3">
      <c r="A194" s="680">
        <v>12</v>
      </c>
      <c r="B194" s="671" t="s">
        <v>507</v>
      </c>
      <c r="C194" s="671">
        <v>89301122</v>
      </c>
      <c r="D194" s="703" t="s">
        <v>2309</v>
      </c>
      <c r="E194" s="704" t="s">
        <v>1271</v>
      </c>
      <c r="F194" s="671" t="s">
        <v>1255</v>
      </c>
      <c r="G194" s="671" t="s">
        <v>1580</v>
      </c>
      <c r="H194" s="671" t="s">
        <v>506</v>
      </c>
      <c r="I194" s="671" t="s">
        <v>1581</v>
      </c>
      <c r="J194" s="671" t="s">
        <v>1582</v>
      </c>
      <c r="K194" s="671" t="s">
        <v>1583</v>
      </c>
      <c r="L194" s="705">
        <v>86.16</v>
      </c>
      <c r="M194" s="705">
        <v>86.16</v>
      </c>
      <c r="N194" s="671">
        <v>1</v>
      </c>
      <c r="O194" s="706">
        <v>0.5</v>
      </c>
      <c r="P194" s="705">
        <v>86.16</v>
      </c>
      <c r="Q194" s="682">
        <v>1</v>
      </c>
      <c r="R194" s="671">
        <v>1</v>
      </c>
      <c r="S194" s="682">
        <v>1</v>
      </c>
      <c r="T194" s="706">
        <v>0.5</v>
      </c>
      <c r="U194" s="242">
        <v>1</v>
      </c>
    </row>
    <row r="195" spans="1:21" ht="14.4" customHeight="1" x14ac:dyDescent="0.3">
      <c r="A195" s="680">
        <v>12</v>
      </c>
      <c r="B195" s="671" t="s">
        <v>507</v>
      </c>
      <c r="C195" s="671">
        <v>89301122</v>
      </c>
      <c r="D195" s="703" t="s">
        <v>2309</v>
      </c>
      <c r="E195" s="704" t="s">
        <v>1271</v>
      </c>
      <c r="F195" s="671" t="s">
        <v>1255</v>
      </c>
      <c r="G195" s="671" t="s">
        <v>1584</v>
      </c>
      <c r="H195" s="671" t="s">
        <v>506</v>
      </c>
      <c r="I195" s="671" t="s">
        <v>1585</v>
      </c>
      <c r="J195" s="671" t="s">
        <v>1586</v>
      </c>
      <c r="K195" s="671" t="s">
        <v>1587</v>
      </c>
      <c r="L195" s="705">
        <v>0</v>
      </c>
      <c r="M195" s="705">
        <v>0</v>
      </c>
      <c r="N195" s="671">
        <v>2</v>
      </c>
      <c r="O195" s="706">
        <v>1</v>
      </c>
      <c r="P195" s="705">
        <v>0</v>
      </c>
      <c r="Q195" s="682"/>
      <c r="R195" s="671">
        <v>2</v>
      </c>
      <c r="S195" s="682">
        <v>1</v>
      </c>
      <c r="T195" s="706">
        <v>1</v>
      </c>
      <c r="U195" s="242">
        <v>1</v>
      </c>
    </row>
    <row r="196" spans="1:21" ht="14.4" customHeight="1" x14ac:dyDescent="0.3">
      <c r="A196" s="680">
        <v>12</v>
      </c>
      <c r="B196" s="671" t="s">
        <v>507</v>
      </c>
      <c r="C196" s="671">
        <v>89301122</v>
      </c>
      <c r="D196" s="703" t="s">
        <v>2309</v>
      </c>
      <c r="E196" s="704" t="s">
        <v>1271</v>
      </c>
      <c r="F196" s="671" t="s">
        <v>1255</v>
      </c>
      <c r="G196" s="671" t="s">
        <v>1588</v>
      </c>
      <c r="H196" s="671" t="s">
        <v>506</v>
      </c>
      <c r="I196" s="671" t="s">
        <v>1589</v>
      </c>
      <c r="J196" s="671" t="s">
        <v>1590</v>
      </c>
      <c r="K196" s="671" t="s">
        <v>1591</v>
      </c>
      <c r="L196" s="705">
        <v>146.82</v>
      </c>
      <c r="M196" s="705">
        <v>293.64</v>
      </c>
      <c r="N196" s="671">
        <v>2</v>
      </c>
      <c r="O196" s="706">
        <v>0.5</v>
      </c>
      <c r="P196" s="705">
        <v>293.64</v>
      </c>
      <c r="Q196" s="682">
        <v>1</v>
      </c>
      <c r="R196" s="671">
        <v>2</v>
      </c>
      <c r="S196" s="682">
        <v>1</v>
      </c>
      <c r="T196" s="706">
        <v>0.5</v>
      </c>
      <c r="U196" s="242">
        <v>1</v>
      </c>
    </row>
    <row r="197" spans="1:21" ht="14.4" customHeight="1" x14ac:dyDescent="0.3">
      <c r="A197" s="680">
        <v>12</v>
      </c>
      <c r="B197" s="671" t="s">
        <v>507</v>
      </c>
      <c r="C197" s="671">
        <v>89301122</v>
      </c>
      <c r="D197" s="703" t="s">
        <v>2309</v>
      </c>
      <c r="E197" s="704" t="s">
        <v>1271</v>
      </c>
      <c r="F197" s="671" t="s">
        <v>1255</v>
      </c>
      <c r="G197" s="671" t="s">
        <v>1427</v>
      </c>
      <c r="H197" s="671" t="s">
        <v>867</v>
      </c>
      <c r="I197" s="671" t="s">
        <v>1428</v>
      </c>
      <c r="J197" s="671" t="s">
        <v>900</v>
      </c>
      <c r="K197" s="671" t="s">
        <v>1429</v>
      </c>
      <c r="L197" s="705">
        <v>96.63</v>
      </c>
      <c r="M197" s="705">
        <v>289.89</v>
      </c>
      <c r="N197" s="671">
        <v>3</v>
      </c>
      <c r="O197" s="706">
        <v>1</v>
      </c>
      <c r="P197" s="705"/>
      <c r="Q197" s="682">
        <v>0</v>
      </c>
      <c r="R197" s="671"/>
      <c r="S197" s="682">
        <v>0</v>
      </c>
      <c r="T197" s="706"/>
      <c r="U197" s="242">
        <v>0</v>
      </c>
    </row>
    <row r="198" spans="1:21" ht="14.4" customHeight="1" x14ac:dyDescent="0.3">
      <c r="A198" s="680">
        <v>12</v>
      </c>
      <c r="B198" s="671" t="s">
        <v>507</v>
      </c>
      <c r="C198" s="671">
        <v>89301122</v>
      </c>
      <c r="D198" s="703" t="s">
        <v>2309</v>
      </c>
      <c r="E198" s="704" t="s">
        <v>1271</v>
      </c>
      <c r="F198" s="671" t="s">
        <v>1255</v>
      </c>
      <c r="G198" s="671" t="s">
        <v>1427</v>
      </c>
      <c r="H198" s="671" t="s">
        <v>506</v>
      </c>
      <c r="I198" s="671" t="s">
        <v>1592</v>
      </c>
      <c r="J198" s="671" t="s">
        <v>900</v>
      </c>
      <c r="K198" s="671" t="s">
        <v>1593</v>
      </c>
      <c r="L198" s="705">
        <v>96.63</v>
      </c>
      <c r="M198" s="705">
        <v>96.63</v>
      </c>
      <c r="N198" s="671">
        <v>1</v>
      </c>
      <c r="O198" s="706">
        <v>0.5</v>
      </c>
      <c r="P198" s="705">
        <v>96.63</v>
      </c>
      <c r="Q198" s="682">
        <v>1</v>
      </c>
      <c r="R198" s="671">
        <v>1</v>
      </c>
      <c r="S198" s="682">
        <v>1</v>
      </c>
      <c r="T198" s="706">
        <v>0.5</v>
      </c>
      <c r="U198" s="242">
        <v>1</v>
      </c>
    </row>
    <row r="199" spans="1:21" ht="14.4" customHeight="1" x14ac:dyDescent="0.3">
      <c r="A199" s="680">
        <v>12</v>
      </c>
      <c r="B199" s="671" t="s">
        <v>507</v>
      </c>
      <c r="C199" s="671">
        <v>89301122</v>
      </c>
      <c r="D199" s="703" t="s">
        <v>2309</v>
      </c>
      <c r="E199" s="704" t="s">
        <v>1271</v>
      </c>
      <c r="F199" s="671" t="s">
        <v>1255</v>
      </c>
      <c r="G199" s="671" t="s">
        <v>1326</v>
      </c>
      <c r="H199" s="671" t="s">
        <v>506</v>
      </c>
      <c r="I199" s="671" t="s">
        <v>607</v>
      </c>
      <c r="J199" s="671" t="s">
        <v>608</v>
      </c>
      <c r="K199" s="671" t="s">
        <v>609</v>
      </c>
      <c r="L199" s="705">
        <v>56.69</v>
      </c>
      <c r="M199" s="705">
        <v>113.38</v>
      </c>
      <c r="N199" s="671">
        <v>2</v>
      </c>
      <c r="O199" s="706">
        <v>0.5</v>
      </c>
      <c r="P199" s="705">
        <v>113.38</v>
      </c>
      <c r="Q199" s="682">
        <v>1</v>
      </c>
      <c r="R199" s="671">
        <v>2</v>
      </c>
      <c r="S199" s="682">
        <v>1</v>
      </c>
      <c r="T199" s="706">
        <v>0.5</v>
      </c>
      <c r="U199" s="242">
        <v>1</v>
      </c>
    </row>
    <row r="200" spans="1:21" ht="14.4" customHeight="1" x14ac:dyDescent="0.3">
      <c r="A200" s="680">
        <v>12</v>
      </c>
      <c r="B200" s="671" t="s">
        <v>507</v>
      </c>
      <c r="C200" s="671">
        <v>89301122</v>
      </c>
      <c r="D200" s="703" t="s">
        <v>2309</v>
      </c>
      <c r="E200" s="704" t="s">
        <v>1271</v>
      </c>
      <c r="F200" s="671" t="s">
        <v>1255</v>
      </c>
      <c r="G200" s="671" t="s">
        <v>1594</v>
      </c>
      <c r="H200" s="671" t="s">
        <v>506</v>
      </c>
      <c r="I200" s="671" t="s">
        <v>1595</v>
      </c>
      <c r="J200" s="671" t="s">
        <v>1596</v>
      </c>
      <c r="K200" s="671" t="s">
        <v>1597</v>
      </c>
      <c r="L200" s="705">
        <v>6668.83</v>
      </c>
      <c r="M200" s="705">
        <v>6668.83</v>
      </c>
      <c r="N200" s="671">
        <v>1</v>
      </c>
      <c r="O200" s="706">
        <v>1</v>
      </c>
      <c r="P200" s="705">
        <v>6668.83</v>
      </c>
      <c r="Q200" s="682">
        <v>1</v>
      </c>
      <c r="R200" s="671">
        <v>1</v>
      </c>
      <c r="S200" s="682">
        <v>1</v>
      </c>
      <c r="T200" s="706">
        <v>1</v>
      </c>
      <c r="U200" s="242">
        <v>1</v>
      </c>
    </row>
    <row r="201" spans="1:21" ht="14.4" customHeight="1" x14ac:dyDescent="0.3">
      <c r="A201" s="680">
        <v>12</v>
      </c>
      <c r="B201" s="671" t="s">
        <v>507</v>
      </c>
      <c r="C201" s="671">
        <v>89301122</v>
      </c>
      <c r="D201" s="703" t="s">
        <v>2309</v>
      </c>
      <c r="E201" s="704" t="s">
        <v>1271</v>
      </c>
      <c r="F201" s="671" t="s">
        <v>1255</v>
      </c>
      <c r="G201" s="671" t="s">
        <v>1308</v>
      </c>
      <c r="H201" s="671" t="s">
        <v>506</v>
      </c>
      <c r="I201" s="671" t="s">
        <v>611</v>
      </c>
      <c r="J201" s="671" t="s">
        <v>1309</v>
      </c>
      <c r="K201" s="671" t="s">
        <v>1310</v>
      </c>
      <c r="L201" s="705">
        <v>0</v>
      </c>
      <c r="M201" s="705">
        <v>0</v>
      </c>
      <c r="N201" s="671">
        <v>1</v>
      </c>
      <c r="O201" s="706">
        <v>1</v>
      </c>
      <c r="P201" s="705"/>
      <c r="Q201" s="682"/>
      <c r="R201" s="671"/>
      <c r="S201" s="682">
        <v>0</v>
      </c>
      <c r="T201" s="706"/>
      <c r="U201" s="242">
        <v>0</v>
      </c>
    </row>
    <row r="202" spans="1:21" ht="14.4" customHeight="1" x14ac:dyDescent="0.3">
      <c r="A202" s="680">
        <v>12</v>
      </c>
      <c r="B202" s="671" t="s">
        <v>507</v>
      </c>
      <c r="C202" s="671">
        <v>89301122</v>
      </c>
      <c r="D202" s="703" t="s">
        <v>2309</v>
      </c>
      <c r="E202" s="704" t="s">
        <v>1271</v>
      </c>
      <c r="F202" s="671" t="s">
        <v>1255</v>
      </c>
      <c r="G202" s="671" t="s">
        <v>1293</v>
      </c>
      <c r="H202" s="671" t="s">
        <v>506</v>
      </c>
      <c r="I202" s="671" t="s">
        <v>1294</v>
      </c>
      <c r="J202" s="671" t="s">
        <v>982</v>
      </c>
      <c r="K202" s="671" t="s">
        <v>1295</v>
      </c>
      <c r="L202" s="705">
        <v>23.46</v>
      </c>
      <c r="M202" s="705">
        <v>70.38</v>
      </c>
      <c r="N202" s="671">
        <v>3</v>
      </c>
      <c r="O202" s="706">
        <v>2</v>
      </c>
      <c r="P202" s="705">
        <v>70.38</v>
      </c>
      <c r="Q202" s="682">
        <v>1</v>
      </c>
      <c r="R202" s="671">
        <v>3</v>
      </c>
      <c r="S202" s="682">
        <v>1</v>
      </c>
      <c r="T202" s="706">
        <v>2</v>
      </c>
      <c r="U202" s="242">
        <v>1</v>
      </c>
    </row>
    <row r="203" spans="1:21" ht="14.4" customHeight="1" x14ac:dyDescent="0.3">
      <c r="A203" s="680">
        <v>12</v>
      </c>
      <c r="B203" s="671" t="s">
        <v>507</v>
      </c>
      <c r="C203" s="671">
        <v>89301122</v>
      </c>
      <c r="D203" s="703" t="s">
        <v>2309</v>
      </c>
      <c r="E203" s="704" t="s">
        <v>1271</v>
      </c>
      <c r="F203" s="671" t="s">
        <v>1255</v>
      </c>
      <c r="G203" s="671" t="s">
        <v>1348</v>
      </c>
      <c r="H203" s="671" t="s">
        <v>867</v>
      </c>
      <c r="I203" s="671" t="s">
        <v>1466</v>
      </c>
      <c r="J203" s="671" t="s">
        <v>1350</v>
      </c>
      <c r="K203" s="671" t="s">
        <v>1467</v>
      </c>
      <c r="L203" s="705">
        <v>492.45</v>
      </c>
      <c r="M203" s="705">
        <v>492.45</v>
      </c>
      <c r="N203" s="671">
        <v>1</v>
      </c>
      <c r="O203" s="706">
        <v>1</v>
      </c>
      <c r="P203" s="705">
        <v>492.45</v>
      </c>
      <c r="Q203" s="682">
        <v>1</v>
      </c>
      <c r="R203" s="671">
        <v>1</v>
      </c>
      <c r="S203" s="682">
        <v>1</v>
      </c>
      <c r="T203" s="706">
        <v>1</v>
      </c>
      <c r="U203" s="242">
        <v>1</v>
      </c>
    </row>
    <row r="204" spans="1:21" ht="14.4" customHeight="1" x14ac:dyDescent="0.3">
      <c r="A204" s="680">
        <v>12</v>
      </c>
      <c r="B204" s="671" t="s">
        <v>507</v>
      </c>
      <c r="C204" s="671">
        <v>89301122</v>
      </c>
      <c r="D204" s="703" t="s">
        <v>2309</v>
      </c>
      <c r="E204" s="704" t="s">
        <v>1271</v>
      </c>
      <c r="F204" s="671" t="s">
        <v>1255</v>
      </c>
      <c r="G204" s="671" t="s">
        <v>1598</v>
      </c>
      <c r="H204" s="671" t="s">
        <v>506</v>
      </c>
      <c r="I204" s="671" t="s">
        <v>1599</v>
      </c>
      <c r="J204" s="671" t="s">
        <v>1600</v>
      </c>
      <c r="K204" s="671" t="s">
        <v>1601</v>
      </c>
      <c r="L204" s="705">
        <v>323.43</v>
      </c>
      <c r="M204" s="705">
        <v>323.43</v>
      </c>
      <c r="N204" s="671">
        <v>1</v>
      </c>
      <c r="O204" s="706">
        <v>1</v>
      </c>
      <c r="P204" s="705">
        <v>323.43</v>
      </c>
      <c r="Q204" s="682">
        <v>1</v>
      </c>
      <c r="R204" s="671">
        <v>1</v>
      </c>
      <c r="S204" s="682">
        <v>1</v>
      </c>
      <c r="T204" s="706">
        <v>1</v>
      </c>
      <c r="U204" s="242">
        <v>1</v>
      </c>
    </row>
    <row r="205" spans="1:21" ht="14.4" customHeight="1" x14ac:dyDescent="0.3">
      <c r="A205" s="680">
        <v>12</v>
      </c>
      <c r="B205" s="671" t="s">
        <v>507</v>
      </c>
      <c r="C205" s="671">
        <v>89301122</v>
      </c>
      <c r="D205" s="703" t="s">
        <v>2309</v>
      </c>
      <c r="E205" s="704" t="s">
        <v>1271</v>
      </c>
      <c r="F205" s="671" t="s">
        <v>1255</v>
      </c>
      <c r="G205" s="671" t="s">
        <v>1468</v>
      </c>
      <c r="H205" s="671" t="s">
        <v>867</v>
      </c>
      <c r="I205" s="671" t="s">
        <v>1469</v>
      </c>
      <c r="J205" s="671" t="s">
        <v>1470</v>
      </c>
      <c r="K205" s="671" t="s">
        <v>1471</v>
      </c>
      <c r="L205" s="705">
        <v>104.45</v>
      </c>
      <c r="M205" s="705">
        <v>208.9</v>
      </c>
      <c r="N205" s="671">
        <v>2</v>
      </c>
      <c r="O205" s="706">
        <v>1</v>
      </c>
      <c r="P205" s="705">
        <v>208.9</v>
      </c>
      <c r="Q205" s="682">
        <v>1</v>
      </c>
      <c r="R205" s="671">
        <v>2</v>
      </c>
      <c r="S205" s="682">
        <v>1</v>
      </c>
      <c r="T205" s="706">
        <v>1</v>
      </c>
      <c r="U205" s="242">
        <v>1</v>
      </c>
    </row>
    <row r="206" spans="1:21" ht="14.4" customHeight="1" x14ac:dyDescent="0.3">
      <c r="A206" s="680">
        <v>12</v>
      </c>
      <c r="B206" s="671" t="s">
        <v>507</v>
      </c>
      <c r="C206" s="671">
        <v>89301122</v>
      </c>
      <c r="D206" s="703" t="s">
        <v>2309</v>
      </c>
      <c r="E206" s="704" t="s">
        <v>1271</v>
      </c>
      <c r="F206" s="671" t="s">
        <v>1255</v>
      </c>
      <c r="G206" s="671" t="s">
        <v>1352</v>
      </c>
      <c r="H206" s="671" t="s">
        <v>867</v>
      </c>
      <c r="I206" s="671" t="s">
        <v>1367</v>
      </c>
      <c r="J206" s="671" t="s">
        <v>1368</v>
      </c>
      <c r="K206" s="671" t="s">
        <v>1369</v>
      </c>
      <c r="L206" s="705">
        <v>147.36000000000001</v>
      </c>
      <c r="M206" s="705">
        <v>442.08000000000004</v>
      </c>
      <c r="N206" s="671">
        <v>3</v>
      </c>
      <c r="O206" s="706">
        <v>0.5</v>
      </c>
      <c r="P206" s="705">
        <v>442.08000000000004</v>
      </c>
      <c r="Q206" s="682">
        <v>1</v>
      </c>
      <c r="R206" s="671">
        <v>3</v>
      </c>
      <c r="S206" s="682">
        <v>1</v>
      </c>
      <c r="T206" s="706">
        <v>0.5</v>
      </c>
      <c r="U206" s="242">
        <v>1</v>
      </c>
    </row>
    <row r="207" spans="1:21" ht="14.4" customHeight="1" x14ac:dyDescent="0.3">
      <c r="A207" s="680">
        <v>12</v>
      </c>
      <c r="B207" s="671" t="s">
        <v>507</v>
      </c>
      <c r="C207" s="671">
        <v>89301122</v>
      </c>
      <c r="D207" s="703" t="s">
        <v>2309</v>
      </c>
      <c r="E207" s="704" t="s">
        <v>1271</v>
      </c>
      <c r="F207" s="671" t="s">
        <v>1255</v>
      </c>
      <c r="G207" s="671" t="s">
        <v>1602</v>
      </c>
      <c r="H207" s="671" t="s">
        <v>506</v>
      </c>
      <c r="I207" s="671" t="s">
        <v>1603</v>
      </c>
      <c r="J207" s="671" t="s">
        <v>1604</v>
      </c>
      <c r="K207" s="671" t="s">
        <v>1605</v>
      </c>
      <c r="L207" s="705">
        <v>82.67</v>
      </c>
      <c r="M207" s="705">
        <v>165.34</v>
      </c>
      <c r="N207" s="671">
        <v>2</v>
      </c>
      <c r="O207" s="706">
        <v>0.5</v>
      </c>
      <c r="P207" s="705">
        <v>165.34</v>
      </c>
      <c r="Q207" s="682">
        <v>1</v>
      </c>
      <c r="R207" s="671">
        <v>2</v>
      </c>
      <c r="S207" s="682">
        <v>1</v>
      </c>
      <c r="T207" s="706">
        <v>0.5</v>
      </c>
      <c r="U207" s="242">
        <v>1</v>
      </c>
    </row>
    <row r="208" spans="1:21" ht="14.4" customHeight="1" x14ac:dyDescent="0.3">
      <c r="A208" s="680">
        <v>12</v>
      </c>
      <c r="B208" s="671" t="s">
        <v>507</v>
      </c>
      <c r="C208" s="671">
        <v>89301122</v>
      </c>
      <c r="D208" s="703" t="s">
        <v>2309</v>
      </c>
      <c r="E208" s="704" t="s">
        <v>1271</v>
      </c>
      <c r="F208" s="671" t="s">
        <v>1255</v>
      </c>
      <c r="G208" s="671" t="s">
        <v>1606</v>
      </c>
      <c r="H208" s="671" t="s">
        <v>867</v>
      </c>
      <c r="I208" s="671" t="s">
        <v>1607</v>
      </c>
      <c r="J208" s="671" t="s">
        <v>1608</v>
      </c>
      <c r="K208" s="671" t="s">
        <v>1609</v>
      </c>
      <c r="L208" s="705">
        <v>156.25</v>
      </c>
      <c r="M208" s="705">
        <v>156.25</v>
      </c>
      <c r="N208" s="671">
        <v>1</v>
      </c>
      <c r="O208" s="706">
        <v>1</v>
      </c>
      <c r="P208" s="705">
        <v>156.25</v>
      </c>
      <c r="Q208" s="682">
        <v>1</v>
      </c>
      <c r="R208" s="671">
        <v>1</v>
      </c>
      <c r="S208" s="682">
        <v>1</v>
      </c>
      <c r="T208" s="706">
        <v>1</v>
      </c>
      <c r="U208" s="242">
        <v>1</v>
      </c>
    </row>
    <row r="209" spans="1:21" ht="14.4" customHeight="1" x14ac:dyDescent="0.3">
      <c r="A209" s="680">
        <v>12</v>
      </c>
      <c r="B209" s="671" t="s">
        <v>507</v>
      </c>
      <c r="C209" s="671">
        <v>89301122</v>
      </c>
      <c r="D209" s="703" t="s">
        <v>2309</v>
      </c>
      <c r="E209" s="704" t="s">
        <v>1271</v>
      </c>
      <c r="F209" s="671" t="s">
        <v>1255</v>
      </c>
      <c r="G209" s="671" t="s">
        <v>1610</v>
      </c>
      <c r="H209" s="671" t="s">
        <v>506</v>
      </c>
      <c r="I209" s="671" t="s">
        <v>1611</v>
      </c>
      <c r="J209" s="671" t="s">
        <v>1612</v>
      </c>
      <c r="K209" s="671" t="s">
        <v>1146</v>
      </c>
      <c r="L209" s="705">
        <v>0</v>
      </c>
      <c r="M209" s="705">
        <v>0</v>
      </c>
      <c r="N209" s="671">
        <v>1</v>
      </c>
      <c r="O209" s="706">
        <v>0.5</v>
      </c>
      <c r="P209" s="705">
        <v>0</v>
      </c>
      <c r="Q209" s="682"/>
      <c r="R209" s="671">
        <v>1</v>
      </c>
      <c r="S209" s="682">
        <v>1</v>
      </c>
      <c r="T209" s="706">
        <v>0.5</v>
      </c>
      <c r="U209" s="242">
        <v>1</v>
      </c>
    </row>
    <row r="210" spans="1:21" ht="14.4" customHeight="1" x14ac:dyDescent="0.3">
      <c r="A210" s="680">
        <v>12</v>
      </c>
      <c r="B210" s="671" t="s">
        <v>507</v>
      </c>
      <c r="C210" s="671">
        <v>89301122</v>
      </c>
      <c r="D210" s="703" t="s">
        <v>2309</v>
      </c>
      <c r="E210" s="704" t="s">
        <v>1271</v>
      </c>
      <c r="F210" s="671" t="s">
        <v>1255</v>
      </c>
      <c r="G210" s="671" t="s">
        <v>1613</v>
      </c>
      <c r="H210" s="671" t="s">
        <v>506</v>
      </c>
      <c r="I210" s="671" t="s">
        <v>1614</v>
      </c>
      <c r="J210" s="671" t="s">
        <v>1615</v>
      </c>
      <c r="K210" s="671" t="s">
        <v>1616</v>
      </c>
      <c r="L210" s="705">
        <v>0</v>
      </c>
      <c r="M210" s="705">
        <v>0</v>
      </c>
      <c r="N210" s="671">
        <v>1</v>
      </c>
      <c r="O210" s="706">
        <v>1</v>
      </c>
      <c r="P210" s="705"/>
      <c r="Q210" s="682"/>
      <c r="R210" s="671"/>
      <c r="S210" s="682">
        <v>0</v>
      </c>
      <c r="T210" s="706"/>
      <c r="U210" s="242">
        <v>0</v>
      </c>
    </row>
    <row r="211" spans="1:21" ht="14.4" customHeight="1" x14ac:dyDescent="0.3">
      <c r="A211" s="680">
        <v>12</v>
      </c>
      <c r="B211" s="671" t="s">
        <v>507</v>
      </c>
      <c r="C211" s="671">
        <v>89301122</v>
      </c>
      <c r="D211" s="703" t="s">
        <v>2309</v>
      </c>
      <c r="E211" s="704" t="s">
        <v>1271</v>
      </c>
      <c r="F211" s="671" t="s">
        <v>1256</v>
      </c>
      <c r="G211" s="671" t="s">
        <v>1617</v>
      </c>
      <c r="H211" s="671" t="s">
        <v>506</v>
      </c>
      <c r="I211" s="671" t="s">
        <v>1618</v>
      </c>
      <c r="J211" s="671" t="s">
        <v>1619</v>
      </c>
      <c r="K211" s="671"/>
      <c r="L211" s="705">
        <v>0</v>
      </c>
      <c r="M211" s="705">
        <v>0</v>
      </c>
      <c r="N211" s="671">
        <v>1</v>
      </c>
      <c r="O211" s="706">
        <v>1</v>
      </c>
      <c r="P211" s="705">
        <v>0</v>
      </c>
      <c r="Q211" s="682"/>
      <c r="R211" s="671">
        <v>1</v>
      </c>
      <c r="S211" s="682">
        <v>1</v>
      </c>
      <c r="T211" s="706">
        <v>1</v>
      </c>
      <c r="U211" s="242">
        <v>1</v>
      </c>
    </row>
    <row r="212" spans="1:21" ht="14.4" customHeight="1" x14ac:dyDescent="0.3">
      <c r="A212" s="680">
        <v>12</v>
      </c>
      <c r="B212" s="671" t="s">
        <v>507</v>
      </c>
      <c r="C212" s="671">
        <v>89301122</v>
      </c>
      <c r="D212" s="703" t="s">
        <v>2309</v>
      </c>
      <c r="E212" s="704" t="s">
        <v>1271</v>
      </c>
      <c r="F212" s="671" t="s">
        <v>1257</v>
      </c>
      <c r="G212" s="671" t="s">
        <v>1620</v>
      </c>
      <c r="H212" s="671" t="s">
        <v>506</v>
      </c>
      <c r="I212" s="671" t="s">
        <v>1621</v>
      </c>
      <c r="J212" s="671" t="s">
        <v>1622</v>
      </c>
      <c r="K212" s="671" t="s">
        <v>1623</v>
      </c>
      <c r="L212" s="705">
        <v>144.05000000000001</v>
      </c>
      <c r="M212" s="705">
        <v>576.20000000000005</v>
      </c>
      <c r="N212" s="671">
        <v>4</v>
      </c>
      <c r="O212" s="706">
        <v>1</v>
      </c>
      <c r="P212" s="705">
        <v>576.20000000000005</v>
      </c>
      <c r="Q212" s="682">
        <v>1</v>
      </c>
      <c r="R212" s="671">
        <v>4</v>
      </c>
      <c r="S212" s="682">
        <v>1</v>
      </c>
      <c r="T212" s="706">
        <v>1</v>
      </c>
      <c r="U212" s="242">
        <v>1</v>
      </c>
    </row>
    <row r="213" spans="1:21" ht="14.4" customHeight="1" x14ac:dyDescent="0.3">
      <c r="A213" s="680">
        <v>12</v>
      </c>
      <c r="B213" s="671" t="s">
        <v>507</v>
      </c>
      <c r="C213" s="671">
        <v>89301122</v>
      </c>
      <c r="D213" s="703" t="s">
        <v>2309</v>
      </c>
      <c r="E213" s="704" t="s">
        <v>1271</v>
      </c>
      <c r="F213" s="671" t="s">
        <v>1257</v>
      </c>
      <c r="G213" s="671" t="s">
        <v>1620</v>
      </c>
      <c r="H213" s="671" t="s">
        <v>506</v>
      </c>
      <c r="I213" s="671" t="s">
        <v>1624</v>
      </c>
      <c r="J213" s="671" t="s">
        <v>1625</v>
      </c>
      <c r="K213" s="671" t="s">
        <v>1626</v>
      </c>
      <c r="L213" s="705">
        <v>50</v>
      </c>
      <c r="M213" s="705">
        <v>100</v>
      </c>
      <c r="N213" s="671">
        <v>2</v>
      </c>
      <c r="O213" s="706">
        <v>1</v>
      </c>
      <c r="P213" s="705">
        <v>100</v>
      </c>
      <c r="Q213" s="682">
        <v>1</v>
      </c>
      <c r="R213" s="671">
        <v>2</v>
      </c>
      <c r="S213" s="682">
        <v>1</v>
      </c>
      <c r="T213" s="706">
        <v>1</v>
      </c>
      <c r="U213" s="242">
        <v>1</v>
      </c>
    </row>
    <row r="214" spans="1:21" ht="14.4" customHeight="1" x14ac:dyDescent="0.3">
      <c r="A214" s="680">
        <v>12</v>
      </c>
      <c r="B214" s="671" t="s">
        <v>507</v>
      </c>
      <c r="C214" s="671">
        <v>89301122</v>
      </c>
      <c r="D214" s="703" t="s">
        <v>2309</v>
      </c>
      <c r="E214" s="704" t="s">
        <v>1271</v>
      </c>
      <c r="F214" s="671" t="s">
        <v>1257</v>
      </c>
      <c r="G214" s="671" t="s">
        <v>1627</v>
      </c>
      <c r="H214" s="671" t="s">
        <v>506</v>
      </c>
      <c r="I214" s="671" t="s">
        <v>1628</v>
      </c>
      <c r="J214" s="671" t="s">
        <v>1629</v>
      </c>
      <c r="K214" s="671" t="s">
        <v>1630</v>
      </c>
      <c r="L214" s="705">
        <v>484.6</v>
      </c>
      <c r="M214" s="705">
        <v>969.2</v>
      </c>
      <c r="N214" s="671">
        <v>2</v>
      </c>
      <c r="O214" s="706">
        <v>1</v>
      </c>
      <c r="P214" s="705">
        <v>969.2</v>
      </c>
      <c r="Q214" s="682">
        <v>1</v>
      </c>
      <c r="R214" s="671">
        <v>2</v>
      </c>
      <c r="S214" s="682">
        <v>1</v>
      </c>
      <c r="T214" s="706">
        <v>1</v>
      </c>
      <c r="U214" s="242">
        <v>1</v>
      </c>
    </row>
    <row r="215" spans="1:21" ht="14.4" customHeight="1" x14ac:dyDescent="0.3">
      <c r="A215" s="680">
        <v>12</v>
      </c>
      <c r="B215" s="671" t="s">
        <v>507</v>
      </c>
      <c r="C215" s="671">
        <v>89301122</v>
      </c>
      <c r="D215" s="703" t="s">
        <v>2309</v>
      </c>
      <c r="E215" s="704" t="s">
        <v>1271</v>
      </c>
      <c r="F215" s="671" t="s">
        <v>1257</v>
      </c>
      <c r="G215" s="671" t="s">
        <v>1627</v>
      </c>
      <c r="H215" s="671" t="s">
        <v>506</v>
      </c>
      <c r="I215" s="671" t="s">
        <v>1631</v>
      </c>
      <c r="J215" s="671" t="s">
        <v>1632</v>
      </c>
      <c r="K215" s="671" t="s">
        <v>1630</v>
      </c>
      <c r="L215" s="705">
        <v>291.2</v>
      </c>
      <c r="M215" s="705">
        <v>582.4</v>
      </c>
      <c r="N215" s="671">
        <v>2</v>
      </c>
      <c r="O215" s="706">
        <v>1</v>
      </c>
      <c r="P215" s="705">
        <v>582.4</v>
      </c>
      <c r="Q215" s="682">
        <v>1</v>
      </c>
      <c r="R215" s="671">
        <v>2</v>
      </c>
      <c r="S215" s="682">
        <v>1</v>
      </c>
      <c r="T215" s="706">
        <v>1</v>
      </c>
      <c r="U215" s="242">
        <v>1</v>
      </c>
    </row>
    <row r="216" spans="1:21" ht="14.4" customHeight="1" x14ac:dyDescent="0.3">
      <c r="A216" s="680">
        <v>12</v>
      </c>
      <c r="B216" s="671" t="s">
        <v>507</v>
      </c>
      <c r="C216" s="671">
        <v>89301122</v>
      </c>
      <c r="D216" s="703" t="s">
        <v>2309</v>
      </c>
      <c r="E216" s="704" t="s">
        <v>1271</v>
      </c>
      <c r="F216" s="671" t="s">
        <v>1257</v>
      </c>
      <c r="G216" s="671" t="s">
        <v>1627</v>
      </c>
      <c r="H216" s="671" t="s">
        <v>506</v>
      </c>
      <c r="I216" s="671" t="s">
        <v>1633</v>
      </c>
      <c r="J216" s="671" t="s">
        <v>1634</v>
      </c>
      <c r="K216" s="671" t="s">
        <v>1635</v>
      </c>
      <c r="L216" s="705">
        <v>173.85</v>
      </c>
      <c r="M216" s="705">
        <v>347.7</v>
      </c>
      <c r="N216" s="671">
        <v>2</v>
      </c>
      <c r="O216" s="706">
        <v>1</v>
      </c>
      <c r="P216" s="705"/>
      <c r="Q216" s="682">
        <v>0</v>
      </c>
      <c r="R216" s="671"/>
      <c r="S216" s="682">
        <v>0</v>
      </c>
      <c r="T216" s="706"/>
      <c r="U216" s="242">
        <v>0</v>
      </c>
    </row>
    <row r="217" spans="1:21" ht="14.4" customHeight="1" x14ac:dyDescent="0.3">
      <c r="A217" s="680">
        <v>12</v>
      </c>
      <c r="B217" s="671" t="s">
        <v>507</v>
      </c>
      <c r="C217" s="671">
        <v>89301122</v>
      </c>
      <c r="D217" s="703" t="s">
        <v>2309</v>
      </c>
      <c r="E217" s="704" t="s">
        <v>1271</v>
      </c>
      <c r="F217" s="671" t="s">
        <v>1257</v>
      </c>
      <c r="G217" s="671" t="s">
        <v>1627</v>
      </c>
      <c r="H217" s="671" t="s">
        <v>506</v>
      </c>
      <c r="I217" s="671" t="s">
        <v>1636</v>
      </c>
      <c r="J217" s="671" t="s">
        <v>1637</v>
      </c>
      <c r="K217" s="671" t="s">
        <v>1635</v>
      </c>
      <c r="L217" s="705">
        <v>220.68</v>
      </c>
      <c r="M217" s="705">
        <v>220.68</v>
      </c>
      <c r="N217" s="671">
        <v>1</v>
      </c>
      <c r="O217" s="706">
        <v>1</v>
      </c>
      <c r="P217" s="705">
        <v>220.68</v>
      </c>
      <c r="Q217" s="682">
        <v>1</v>
      </c>
      <c r="R217" s="671">
        <v>1</v>
      </c>
      <c r="S217" s="682">
        <v>1</v>
      </c>
      <c r="T217" s="706">
        <v>1</v>
      </c>
      <c r="U217" s="242">
        <v>1</v>
      </c>
    </row>
    <row r="218" spans="1:21" ht="14.4" customHeight="1" x14ac:dyDescent="0.3">
      <c r="A218" s="680">
        <v>12</v>
      </c>
      <c r="B218" s="671" t="s">
        <v>507</v>
      </c>
      <c r="C218" s="671">
        <v>89301122</v>
      </c>
      <c r="D218" s="703" t="s">
        <v>2309</v>
      </c>
      <c r="E218" s="704" t="s">
        <v>1271</v>
      </c>
      <c r="F218" s="671" t="s">
        <v>1257</v>
      </c>
      <c r="G218" s="671" t="s">
        <v>1627</v>
      </c>
      <c r="H218" s="671" t="s">
        <v>506</v>
      </c>
      <c r="I218" s="671" t="s">
        <v>1638</v>
      </c>
      <c r="J218" s="671" t="s">
        <v>1639</v>
      </c>
      <c r="K218" s="671" t="s">
        <v>1640</v>
      </c>
      <c r="L218" s="705">
        <v>180.25</v>
      </c>
      <c r="M218" s="705">
        <v>540.75</v>
      </c>
      <c r="N218" s="671">
        <v>3</v>
      </c>
      <c r="O218" s="706">
        <v>1</v>
      </c>
      <c r="P218" s="705">
        <v>540.75</v>
      </c>
      <c r="Q218" s="682">
        <v>1</v>
      </c>
      <c r="R218" s="671">
        <v>3</v>
      </c>
      <c r="S218" s="682">
        <v>1</v>
      </c>
      <c r="T218" s="706">
        <v>1</v>
      </c>
      <c r="U218" s="242">
        <v>1</v>
      </c>
    </row>
    <row r="219" spans="1:21" ht="14.4" customHeight="1" x14ac:dyDescent="0.3">
      <c r="A219" s="680">
        <v>12</v>
      </c>
      <c r="B219" s="671" t="s">
        <v>507</v>
      </c>
      <c r="C219" s="671">
        <v>89301122</v>
      </c>
      <c r="D219" s="703" t="s">
        <v>2309</v>
      </c>
      <c r="E219" s="704" t="s">
        <v>1271</v>
      </c>
      <c r="F219" s="671" t="s">
        <v>1257</v>
      </c>
      <c r="G219" s="671" t="s">
        <v>1627</v>
      </c>
      <c r="H219" s="671" t="s">
        <v>506</v>
      </c>
      <c r="I219" s="671" t="s">
        <v>1641</v>
      </c>
      <c r="J219" s="671" t="s">
        <v>1642</v>
      </c>
      <c r="K219" s="671" t="s">
        <v>1643</v>
      </c>
      <c r="L219" s="705">
        <v>320</v>
      </c>
      <c r="M219" s="705">
        <v>640</v>
      </c>
      <c r="N219" s="671">
        <v>2</v>
      </c>
      <c r="O219" s="706">
        <v>1</v>
      </c>
      <c r="P219" s="705">
        <v>640</v>
      </c>
      <c r="Q219" s="682">
        <v>1</v>
      </c>
      <c r="R219" s="671">
        <v>2</v>
      </c>
      <c r="S219" s="682">
        <v>1</v>
      </c>
      <c r="T219" s="706">
        <v>1</v>
      </c>
      <c r="U219" s="242">
        <v>1</v>
      </c>
    </row>
    <row r="220" spans="1:21" ht="14.4" customHeight="1" x14ac:dyDescent="0.3">
      <c r="A220" s="680">
        <v>12</v>
      </c>
      <c r="B220" s="671" t="s">
        <v>507</v>
      </c>
      <c r="C220" s="671">
        <v>89301122</v>
      </c>
      <c r="D220" s="703" t="s">
        <v>2309</v>
      </c>
      <c r="E220" s="704" t="s">
        <v>1271</v>
      </c>
      <c r="F220" s="671" t="s">
        <v>1257</v>
      </c>
      <c r="G220" s="671" t="s">
        <v>1627</v>
      </c>
      <c r="H220" s="671" t="s">
        <v>506</v>
      </c>
      <c r="I220" s="671" t="s">
        <v>1644</v>
      </c>
      <c r="J220" s="671" t="s">
        <v>1645</v>
      </c>
      <c r="K220" s="671" t="s">
        <v>1646</v>
      </c>
      <c r="L220" s="705">
        <v>498</v>
      </c>
      <c r="M220" s="705">
        <v>996</v>
      </c>
      <c r="N220" s="671">
        <v>2</v>
      </c>
      <c r="O220" s="706">
        <v>1</v>
      </c>
      <c r="P220" s="705">
        <v>996</v>
      </c>
      <c r="Q220" s="682">
        <v>1</v>
      </c>
      <c r="R220" s="671">
        <v>2</v>
      </c>
      <c r="S220" s="682">
        <v>1</v>
      </c>
      <c r="T220" s="706">
        <v>1</v>
      </c>
      <c r="U220" s="242">
        <v>1</v>
      </c>
    </row>
    <row r="221" spans="1:21" ht="14.4" customHeight="1" x14ac:dyDescent="0.3">
      <c r="A221" s="680">
        <v>12</v>
      </c>
      <c r="B221" s="671" t="s">
        <v>507</v>
      </c>
      <c r="C221" s="671">
        <v>89301122</v>
      </c>
      <c r="D221" s="703" t="s">
        <v>2309</v>
      </c>
      <c r="E221" s="704" t="s">
        <v>1271</v>
      </c>
      <c r="F221" s="671" t="s">
        <v>1257</v>
      </c>
      <c r="G221" s="671" t="s">
        <v>1627</v>
      </c>
      <c r="H221" s="671" t="s">
        <v>506</v>
      </c>
      <c r="I221" s="671" t="s">
        <v>1017</v>
      </c>
      <c r="J221" s="671" t="s">
        <v>1647</v>
      </c>
      <c r="K221" s="671" t="s">
        <v>1648</v>
      </c>
      <c r="L221" s="705">
        <v>1430.6</v>
      </c>
      <c r="M221" s="705">
        <v>2861.2</v>
      </c>
      <c r="N221" s="671">
        <v>2</v>
      </c>
      <c r="O221" s="706">
        <v>1</v>
      </c>
      <c r="P221" s="705">
        <v>2861.2</v>
      </c>
      <c r="Q221" s="682">
        <v>1</v>
      </c>
      <c r="R221" s="671">
        <v>2</v>
      </c>
      <c r="S221" s="682">
        <v>1</v>
      </c>
      <c r="T221" s="706">
        <v>1</v>
      </c>
      <c r="U221" s="242">
        <v>1</v>
      </c>
    </row>
    <row r="222" spans="1:21" ht="14.4" customHeight="1" x14ac:dyDescent="0.3">
      <c r="A222" s="680">
        <v>12</v>
      </c>
      <c r="B222" s="671" t="s">
        <v>507</v>
      </c>
      <c r="C222" s="671">
        <v>89301122</v>
      </c>
      <c r="D222" s="703" t="s">
        <v>2309</v>
      </c>
      <c r="E222" s="704" t="s">
        <v>1271</v>
      </c>
      <c r="F222" s="671" t="s">
        <v>1257</v>
      </c>
      <c r="G222" s="671" t="s">
        <v>1627</v>
      </c>
      <c r="H222" s="671" t="s">
        <v>506</v>
      </c>
      <c r="I222" s="671" t="s">
        <v>1649</v>
      </c>
      <c r="J222" s="671" t="s">
        <v>1650</v>
      </c>
      <c r="K222" s="671" t="s">
        <v>1651</v>
      </c>
      <c r="L222" s="705">
        <v>3082.5</v>
      </c>
      <c r="M222" s="705">
        <v>6165</v>
      </c>
      <c r="N222" s="671">
        <v>2</v>
      </c>
      <c r="O222" s="706">
        <v>1</v>
      </c>
      <c r="P222" s="705">
        <v>6165</v>
      </c>
      <c r="Q222" s="682">
        <v>1</v>
      </c>
      <c r="R222" s="671">
        <v>2</v>
      </c>
      <c r="S222" s="682">
        <v>1</v>
      </c>
      <c r="T222" s="706">
        <v>1</v>
      </c>
      <c r="U222" s="242">
        <v>1</v>
      </c>
    </row>
    <row r="223" spans="1:21" ht="14.4" customHeight="1" x14ac:dyDescent="0.3">
      <c r="A223" s="680">
        <v>12</v>
      </c>
      <c r="B223" s="671" t="s">
        <v>507</v>
      </c>
      <c r="C223" s="671">
        <v>89301122</v>
      </c>
      <c r="D223" s="703" t="s">
        <v>2309</v>
      </c>
      <c r="E223" s="704" t="s">
        <v>1271</v>
      </c>
      <c r="F223" s="671" t="s">
        <v>1257</v>
      </c>
      <c r="G223" s="671" t="s">
        <v>1627</v>
      </c>
      <c r="H223" s="671" t="s">
        <v>506</v>
      </c>
      <c r="I223" s="671" t="s">
        <v>1652</v>
      </c>
      <c r="J223" s="671" t="s">
        <v>1653</v>
      </c>
      <c r="K223" s="671" t="s">
        <v>1654</v>
      </c>
      <c r="L223" s="705">
        <v>1101.95</v>
      </c>
      <c r="M223" s="705">
        <v>6611.7000000000007</v>
      </c>
      <c r="N223" s="671">
        <v>6</v>
      </c>
      <c r="O223" s="706">
        <v>1</v>
      </c>
      <c r="P223" s="705">
        <v>6611.7000000000007</v>
      </c>
      <c r="Q223" s="682">
        <v>1</v>
      </c>
      <c r="R223" s="671">
        <v>6</v>
      </c>
      <c r="S223" s="682">
        <v>1</v>
      </c>
      <c r="T223" s="706">
        <v>1</v>
      </c>
      <c r="U223" s="242">
        <v>1</v>
      </c>
    </row>
    <row r="224" spans="1:21" ht="14.4" customHeight="1" x14ac:dyDescent="0.3">
      <c r="A224" s="680">
        <v>12</v>
      </c>
      <c r="B224" s="671" t="s">
        <v>507</v>
      </c>
      <c r="C224" s="671">
        <v>89301122</v>
      </c>
      <c r="D224" s="703" t="s">
        <v>2309</v>
      </c>
      <c r="E224" s="704" t="s">
        <v>1271</v>
      </c>
      <c r="F224" s="671" t="s">
        <v>1257</v>
      </c>
      <c r="G224" s="671" t="s">
        <v>1627</v>
      </c>
      <c r="H224" s="671" t="s">
        <v>506</v>
      </c>
      <c r="I224" s="671" t="s">
        <v>1655</v>
      </c>
      <c r="J224" s="671" t="s">
        <v>1656</v>
      </c>
      <c r="K224" s="671"/>
      <c r="L224" s="705">
        <v>525.23</v>
      </c>
      <c r="M224" s="705">
        <v>1050.46</v>
      </c>
      <c r="N224" s="671">
        <v>2</v>
      </c>
      <c r="O224" s="706">
        <v>1</v>
      </c>
      <c r="P224" s="705">
        <v>1050.46</v>
      </c>
      <c r="Q224" s="682">
        <v>1</v>
      </c>
      <c r="R224" s="671">
        <v>2</v>
      </c>
      <c r="S224" s="682">
        <v>1</v>
      </c>
      <c r="T224" s="706">
        <v>1</v>
      </c>
      <c r="U224" s="242">
        <v>1</v>
      </c>
    </row>
    <row r="225" spans="1:21" ht="14.4" customHeight="1" x14ac:dyDescent="0.3">
      <c r="A225" s="680">
        <v>12</v>
      </c>
      <c r="B225" s="671" t="s">
        <v>507</v>
      </c>
      <c r="C225" s="671">
        <v>89301122</v>
      </c>
      <c r="D225" s="703" t="s">
        <v>2309</v>
      </c>
      <c r="E225" s="704" t="s">
        <v>1271</v>
      </c>
      <c r="F225" s="671" t="s">
        <v>1257</v>
      </c>
      <c r="G225" s="671" t="s">
        <v>1627</v>
      </c>
      <c r="H225" s="671" t="s">
        <v>506</v>
      </c>
      <c r="I225" s="671" t="s">
        <v>1657</v>
      </c>
      <c r="J225" s="671" t="s">
        <v>1658</v>
      </c>
      <c r="K225" s="671" t="s">
        <v>1659</v>
      </c>
      <c r="L225" s="705">
        <v>3082.5</v>
      </c>
      <c r="M225" s="705">
        <v>6165</v>
      </c>
      <c r="N225" s="671">
        <v>2</v>
      </c>
      <c r="O225" s="706">
        <v>1</v>
      </c>
      <c r="P225" s="705">
        <v>6165</v>
      </c>
      <c r="Q225" s="682">
        <v>1</v>
      </c>
      <c r="R225" s="671">
        <v>2</v>
      </c>
      <c r="S225" s="682">
        <v>1</v>
      </c>
      <c r="T225" s="706">
        <v>1</v>
      </c>
      <c r="U225" s="242">
        <v>1</v>
      </c>
    </row>
    <row r="226" spans="1:21" ht="14.4" customHeight="1" x14ac:dyDescent="0.3">
      <c r="A226" s="680">
        <v>12</v>
      </c>
      <c r="B226" s="671" t="s">
        <v>507</v>
      </c>
      <c r="C226" s="671">
        <v>89301122</v>
      </c>
      <c r="D226" s="703" t="s">
        <v>2309</v>
      </c>
      <c r="E226" s="704" t="s">
        <v>1271</v>
      </c>
      <c r="F226" s="671" t="s">
        <v>1257</v>
      </c>
      <c r="G226" s="671" t="s">
        <v>1627</v>
      </c>
      <c r="H226" s="671" t="s">
        <v>506</v>
      </c>
      <c r="I226" s="671" t="s">
        <v>1660</v>
      </c>
      <c r="J226" s="671" t="s">
        <v>1661</v>
      </c>
      <c r="K226" s="671" t="s">
        <v>1662</v>
      </c>
      <c r="L226" s="705">
        <v>198.08</v>
      </c>
      <c r="M226" s="705">
        <v>1188.48</v>
      </c>
      <c r="N226" s="671">
        <v>6</v>
      </c>
      <c r="O226" s="706">
        <v>2</v>
      </c>
      <c r="P226" s="705">
        <v>1188.48</v>
      </c>
      <c r="Q226" s="682">
        <v>1</v>
      </c>
      <c r="R226" s="671">
        <v>6</v>
      </c>
      <c r="S226" s="682">
        <v>1</v>
      </c>
      <c r="T226" s="706">
        <v>2</v>
      </c>
      <c r="U226" s="242">
        <v>1</v>
      </c>
    </row>
    <row r="227" spans="1:21" ht="14.4" customHeight="1" x14ac:dyDescent="0.3">
      <c r="A227" s="680">
        <v>12</v>
      </c>
      <c r="B227" s="671" t="s">
        <v>507</v>
      </c>
      <c r="C227" s="671">
        <v>89301122</v>
      </c>
      <c r="D227" s="703" t="s">
        <v>2309</v>
      </c>
      <c r="E227" s="704" t="s">
        <v>1271</v>
      </c>
      <c r="F227" s="671" t="s">
        <v>1257</v>
      </c>
      <c r="G227" s="671" t="s">
        <v>1627</v>
      </c>
      <c r="H227" s="671" t="s">
        <v>506</v>
      </c>
      <c r="I227" s="671" t="s">
        <v>1663</v>
      </c>
      <c r="J227" s="671" t="s">
        <v>1664</v>
      </c>
      <c r="K227" s="671" t="s">
        <v>1665</v>
      </c>
      <c r="L227" s="705">
        <v>159.5</v>
      </c>
      <c r="M227" s="705">
        <v>478.5</v>
      </c>
      <c r="N227" s="671">
        <v>3</v>
      </c>
      <c r="O227" s="706">
        <v>1</v>
      </c>
      <c r="P227" s="705"/>
      <c r="Q227" s="682">
        <v>0</v>
      </c>
      <c r="R227" s="671"/>
      <c r="S227" s="682">
        <v>0</v>
      </c>
      <c r="T227" s="706"/>
      <c r="U227" s="242">
        <v>0</v>
      </c>
    </row>
    <row r="228" spans="1:21" ht="14.4" customHeight="1" x14ac:dyDescent="0.3">
      <c r="A228" s="680">
        <v>12</v>
      </c>
      <c r="B228" s="671" t="s">
        <v>507</v>
      </c>
      <c r="C228" s="671">
        <v>89301122</v>
      </c>
      <c r="D228" s="703" t="s">
        <v>2309</v>
      </c>
      <c r="E228" s="704" t="s">
        <v>1271</v>
      </c>
      <c r="F228" s="671" t="s">
        <v>1257</v>
      </c>
      <c r="G228" s="671" t="s">
        <v>1627</v>
      </c>
      <c r="H228" s="671" t="s">
        <v>506</v>
      </c>
      <c r="I228" s="671" t="s">
        <v>1666</v>
      </c>
      <c r="J228" s="671" t="s">
        <v>1667</v>
      </c>
      <c r="K228" s="671" t="s">
        <v>1668</v>
      </c>
      <c r="L228" s="705">
        <v>1499.98</v>
      </c>
      <c r="M228" s="705">
        <v>8999.880000000001</v>
      </c>
      <c r="N228" s="671">
        <v>6</v>
      </c>
      <c r="O228" s="706">
        <v>1</v>
      </c>
      <c r="P228" s="705">
        <v>8999.880000000001</v>
      </c>
      <c r="Q228" s="682">
        <v>1</v>
      </c>
      <c r="R228" s="671">
        <v>6</v>
      </c>
      <c r="S228" s="682">
        <v>1</v>
      </c>
      <c r="T228" s="706">
        <v>1</v>
      </c>
      <c r="U228" s="242">
        <v>1</v>
      </c>
    </row>
    <row r="229" spans="1:21" ht="14.4" customHeight="1" x14ac:dyDescent="0.3">
      <c r="A229" s="680">
        <v>12</v>
      </c>
      <c r="B229" s="671" t="s">
        <v>507</v>
      </c>
      <c r="C229" s="671">
        <v>89301122</v>
      </c>
      <c r="D229" s="703" t="s">
        <v>2309</v>
      </c>
      <c r="E229" s="704" t="s">
        <v>1271</v>
      </c>
      <c r="F229" s="671" t="s">
        <v>1257</v>
      </c>
      <c r="G229" s="671" t="s">
        <v>1627</v>
      </c>
      <c r="H229" s="671" t="s">
        <v>506</v>
      </c>
      <c r="I229" s="671" t="s">
        <v>1669</v>
      </c>
      <c r="J229" s="671" t="s">
        <v>1670</v>
      </c>
      <c r="K229" s="671" t="s">
        <v>1671</v>
      </c>
      <c r="L229" s="705">
        <v>556.46</v>
      </c>
      <c r="M229" s="705">
        <v>556.46</v>
      </c>
      <c r="N229" s="671">
        <v>1</v>
      </c>
      <c r="O229" s="706">
        <v>1</v>
      </c>
      <c r="P229" s="705">
        <v>556.46</v>
      </c>
      <c r="Q229" s="682">
        <v>1</v>
      </c>
      <c r="R229" s="671">
        <v>1</v>
      </c>
      <c r="S229" s="682">
        <v>1</v>
      </c>
      <c r="T229" s="706">
        <v>1</v>
      </c>
      <c r="U229" s="242">
        <v>1</v>
      </c>
    </row>
    <row r="230" spans="1:21" ht="14.4" customHeight="1" x14ac:dyDescent="0.3">
      <c r="A230" s="680">
        <v>12</v>
      </c>
      <c r="B230" s="671" t="s">
        <v>507</v>
      </c>
      <c r="C230" s="671">
        <v>89301122</v>
      </c>
      <c r="D230" s="703" t="s">
        <v>2309</v>
      </c>
      <c r="E230" s="704" t="s">
        <v>1271</v>
      </c>
      <c r="F230" s="671" t="s">
        <v>1257</v>
      </c>
      <c r="G230" s="671" t="s">
        <v>1304</v>
      </c>
      <c r="H230" s="671" t="s">
        <v>506</v>
      </c>
      <c r="I230" s="671" t="s">
        <v>1305</v>
      </c>
      <c r="J230" s="671" t="s">
        <v>1306</v>
      </c>
      <c r="K230" s="671" t="s">
        <v>1307</v>
      </c>
      <c r="L230" s="705">
        <v>500</v>
      </c>
      <c r="M230" s="705">
        <v>2000</v>
      </c>
      <c r="N230" s="671">
        <v>4</v>
      </c>
      <c r="O230" s="706">
        <v>2</v>
      </c>
      <c r="P230" s="705">
        <v>2000</v>
      </c>
      <c r="Q230" s="682">
        <v>1</v>
      </c>
      <c r="R230" s="671">
        <v>4</v>
      </c>
      <c r="S230" s="682">
        <v>1</v>
      </c>
      <c r="T230" s="706">
        <v>2</v>
      </c>
      <c r="U230" s="242">
        <v>1</v>
      </c>
    </row>
    <row r="231" spans="1:21" ht="14.4" customHeight="1" x14ac:dyDescent="0.3">
      <c r="A231" s="680">
        <v>12</v>
      </c>
      <c r="B231" s="671" t="s">
        <v>507</v>
      </c>
      <c r="C231" s="671">
        <v>89301122</v>
      </c>
      <c r="D231" s="703" t="s">
        <v>2309</v>
      </c>
      <c r="E231" s="704" t="s">
        <v>1271</v>
      </c>
      <c r="F231" s="671" t="s">
        <v>1257</v>
      </c>
      <c r="G231" s="671" t="s">
        <v>1304</v>
      </c>
      <c r="H231" s="671" t="s">
        <v>506</v>
      </c>
      <c r="I231" s="671" t="s">
        <v>1672</v>
      </c>
      <c r="J231" s="671" t="s">
        <v>1673</v>
      </c>
      <c r="K231" s="671" t="s">
        <v>1635</v>
      </c>
      <c r="L231" s="705">
        <v>124.72</v>
      </c>
      <c r="M231" s="705">
        <v>124.72</v>
      </c>
      <c r="N231" s="671">
        <v>1</v>
      </c>
      <c r="O231" s="706">
        <v>1</v>
      </c>
      <c r="P231" s="705">
        <v>124.72</v>
      </c>
      <c r="Q231" s="682">
        <v>1</v>
      </c>
      <c r="R231" s="671">
        <v>1</v>
      </c>
      <c r="S231" s="682">
        <v>1</v>
      </c>
      <c r="T231" s="706">
        <v>1</v>
      </c>
      <c r="U231" s="242">
        <v>1</v>
      </c>
    </row>
    <row r="232" spans="1:21" ht="14.4" customHeight="1" x14ac:dyDescent="0.3">
      <c r="A232" s="680">
        <v>12</v>
      </c>
      <c r="B232" s="671" t="s">
        <v>507</v>
      </c>
      <c r="C232" s="671">
        <v>89301122</v>
      </c>
      <c r="D232" s="703" t="s">
        <v>2309</v>
      </c>
      <c r="E232" s="704" t="s">
        <v>1272</v>
      </c>
      <c r="F232" s="671" t="s">
        <v>1255</v>
      </c>
      <c r="G232" s="671" t="s">
        <v>1674</v>
      </c>
      <c r="H232" s="671" t="s">
        <v>506</v>
      </c>
      <c r="I232" s="671" t="s">
        <v>1675</v>
      </c>
      <c r="J232" s="671" t="s">
        <v>1676</v>
      </c>
      <c r="K232" s="671" t="s">
        <v>1677</v>
      </c>
      <c r="L232" s="705">
        <v>0</v>
      </c>
      <c r="M232" s="705">
        <v>0</v>
      </c>
      <c r="N232" s="671">
        <v>1</v>
      </c>
      <c r="O232" s="706">
        <v>0.5</v>
      </c>
      <c r="P232" s="705">
        <v>0</v>
      </c>
      <c r="Q232" s="682"/>
      <c r="R232" s="671">
        <v>1</v>
      </c>
      <c r="S232" s="682">
        <v>1</v>
      </c>
      <c r="T232" s="706">
        <v>0.5</v>
      </c>
      <c r="U232" s="242">
        <v>1</v>
      </c>
    </row>
    <row r="233" spans="1:21" ht="14.4" customHeight="1" x14ac:dyDescent="0.3">
      <c r="A233" s="680">
        <v>12</v>
      </c>
      <c r="B233" s="671" t="s">
        <v>507</v>
      </c>
      <c r="C233" s="671">
        <v>89301122</v>
      </c>
      <c r="D233" s="703" t="s">
        <v>2309</v>
      </c>
      <c r="E233" s="704" t="s">
        <v>1272</v>
      </c>
      <c r="F233" s="671" t="s">
        <v>1255</v>
      </c>
      <c r="G233" s="671" t="s">
        <v>1321</v>
      </c>
      <c r="H233" s="671" t="s">
        <v>506</v>
      </c>
      <c r="I233" s="671" t="s">
        <v>730</v>
      </c>
      <c r="J233" s="671" t="s">
        <v>731</v>
      </c>
      <c r="K233" s="671" t="s">
        <v>1322</v>
      </c>
      <c r="L233" s="705">
        <v>63.67</v>
      </c>
      <c r="M233" s="705">
        <v>191.01</v>
      </c>
      <c r="N233" s="671">
        <v>3</v>
      </c>
      <c r="O233" s="706">
        <v>2</v>
      </c>
      <c r="P233" s="705">
        <v>127.34</v>
      </c>
      <c r="Q233" s="682">
        <v>0.66666666666666674</v>
      </c>
      <c r="R233" s="671">
        <v>2</v>
      </c>
      <c r="S233" s="682">
        <v>0.66666666666666663</v>
      </c>
      <c r="T233" s="706">
        <v>1.5</v>
      </c>
      <c r="U233" s="242">
        <v>0.75</v>
      </c>
    </row>
    <row r="234" spans="1:21" ht="14.4" customHeight="1" x14ac:dyDescent="0.3">
      <c r="A234" s="680">
        <v>12</v>
      </c>
      <c r="B234" s="671" t="s">
        <v>507</v>
      </c>
      <c r="C234" s="671">
        <v>89301122</v>
      </c>
      <c r="D234" s="703" t="s">
        <v>2309</v>
      </c>
      <c r="E234" s="704" t="s">
        <v>1272</v>
      </c>
      <c r="F234" s="671" t="s">
        <v>1255</v>
      </c>
      <c r="G234" s="671" t="s">
        <v>1289</v>
      </c>
      <c r="H234" s="671" t="s">
        <v>506</v>
      </c>
      <c r="I234" s="671" t="s">
        <v>1678</v>
      </c>
      <c r="J234" s="671" t="s">
        <v>1679</v>
      </c>
      <c r="K234" s="671" t="s">
        <v>1680</v>
      </c>
      <c r="L234" s="705">
        <v>0</v>
      </c>
      <c r="M234" s="705">
        <v>0</v>
      </c>
      <c r="N234" s="671">
        <v>1</v>
      </c>
      <c r="O234" s="706">
        <v>0.5</v>
      </c>
      <c r="P234" s="705">
        <v>0</v>
      </c>
      <c r="Q234" s="682"/>
      <c r="R234" s="671">
        <v>1</v>
      </c>
      <c r="S234" s="682">
        <v>1</v>
      </c>
      <c r="T234" s="706">
        <v>0.5</v>
      </c>
      <c r="U234" s="242">
        <v>1</v>
      </c>
    </row>
    <row r="235" spans="1:21" ht="14.4" customHeight="1" x14ac:dyDescent="0.3">
      <c r="A235" s="680">
        <v>12</v>
      </c>
      <c r="B235" s="671" t="s">
        <v>507</v>
      </c>
      <c r="C235" s="671">
        <v>89301122</v>
      </c>
      <c r="D235" s="703" t="s">
        <v>2309</v>
      </c>
      <c r="E235" s="704" t="s">
        <v>1272</v>
      </c>
      <c r="F235" s="671" t="s">
        <v>1255</v>
      </c>
      <c r="G235" s="671" t="s">
        <v>1323</v>
      </c>
      <c r="H235" s="671" t="s">
        <v>506</v>
      </c>
      <c r="I235" s="671" t="s">
        <v>1080</v>
      </c>
      <c r="J235" s="671" t="s">
        <v>1081</v>
      </c>
      <c r="K235" s="671" t="s">
        <v>1681</v>
      </c>
      <c r="L235" s="705">
        <v>116.11</v>
      </c>
      <c r="M235" s="705">
        <v>464.44</v>
      </c>
      <c r="N235" s="671">
        <v>4</v>
      </c>
      <c r="O235" s="706">
        <v>2</v>
      </c>
      <c r="P235" s="705">
        <v>348.33</v>
      </c>
      <c r="Q235" s="682">
        <v>0.75</v>
      </c>
      <c r="R235" s="671">
        <v>3</v>
      </c>
      <c r="S235" s="682">
        <v>0.75</v>
      </c>
      <c r="T235" s="706">
        <v>1.5</v>
      </c>
      <c r="U235" s="242">
        <v>0.75</v>
      </c>
    </row>
    <row r="236" spans="1:21" ht="14.4" customHeight="1" x14ac:dyDescent="0.3">
      <c r="A236" s="680">
        <v>12</v>
      </c>
      <c r="B236" s="671" t="s">
        <v>507</v>
      </c>
      <c r="C236" s="671">
        <v>89301122</v>
      </c>
      <c r="D236" s="703" t="s">
        <v>2309</v>
      </c>
      <c r="E236" s="704" t="s">
        <v>1272</v>
      </c>
      <c r="F236" s="671" t="s">
        <v>1255</v>
      </c>
      <c r="G236" s="671" t="s">
        <v>1682</v>
      </c>
      <c r="H236" s="671" t="s">
        <v>867</v>
      </c>
      <c r="I236" s="671" t="s">
        <v>1140</v>
      </c>
      <c r="J236" s="671" t="s">
        <v>1141</v>
      </c>
      <c r="K236" s="671" t="s">
        <v>1245</v>
      </c>
      <c r="L236" s="705">
        <v>86.76</v>
      </c>
      <c r="M236" s="705">
        <v>86.76</v>
      </c>
      <c r="N236" s="671">
        <v>1</v>
      </c>
      <c r="O236" s="706">
        <v>1</v>
      </c>
      <c r="P236" s="705"/>
      <c r="Q236" s="682">
        <v>0</v>
      </c>
      <c r="R236" s="671"/>
      <c r="S236" s="682">
        <v>0</v>
      </c>
      <c r="T236" s="706"/>
      <c r="U236" s="242">
        <v>0</v>
      </c>
    </row>
    <row r="237" spans="1:21" ht="14.4" customHeight="1" x14ac:dyDescent="0.3">
      <c r="A237" s="680">
        <v>12</v>
      </c>
      <c r="B237" s="671" t="s">
        <v>507</v>
      </c>
      <c r="C237" s="671">
        <v>89301122</v>
      </c>
      <c r="D237" s="703" t="s">
        <v>2309</v>
      </c>
      <c r="E237" s="704" t="s">
        <v>1272</v>
      </c>
      <c r="F237" s="671" t="s">
        <v>1255</v>
      </c>
      <c r="G237" s="671" t="s">
        <v>1292</v>
      </c>
      <c r="H237" s="671" t="s">
        <v>506</v>
      </c>
      <c r="I237" s="671" t="s">
        <v>973</v>
      </c>
      <c r="J237" s="671" t="s">
        <v>974</v>
      </c>
      <c r="K237" s="671" t="s">
        <v>975</v>
      </c>
      <c r="L237" s="705">
        <v>153.52000000000001</v>
      </c>
      <c r="M237" s="705">
        <v>307.04000000000002</v>
      </c>
      <c r="N237" s="671">
        <v>2</v>
      </c>
      <c r="O237" s="706">
        <v>1.5</v>
      </c>
      <c r="P237" s="705">
        <v>307.04000000000002</v>
      </c>
      <c r="Q237" s="682">
        <v>1</v>
      </c>
      <c r="R237" s="671">
        <v>2</v>
      </c>
      <c r="S237" s="682">
        <v>1</v>
      </c>
      <c r="T237" s="706">
        <v>1.5</v>
      </c>
      <c r="U237" s="242">
        <v>1</v>
      </c>
    </row>
    <row r="238" spans="1:21" ht="14.4" customHeight="1" x14ac:dyDescent="0.3">
      <c r="A238" s="680">
        <v>12</v>
      </c>
      <c r="B238" s="671" t="s">
        <v>507</v>
      </c>
      <c r="C238" s="671">
        <v>89301122</v>
      </c>
      <c r="D238" s="703" t="s">
        <v>2309</v>
      </c>
      <c r="E238" s="704" t="s">
        <v>1272</v>
      </c>
      <c r="F238" s="671" t="s">
        <v>1255</v>
      </c>
      <c r="G238" s="671" t="s">
        <v>1364</v>
      </c>
      <c r="H238" s="671" t="s">
        <v>867</v>
      </c>
      <c r="I238" s="671" t="s">
        <v>1005</v>
      </c>
      <c r="J238" s="671" t="s">
        <v>1006</v>
      </c>
      <c r="K238" s="671" t="s">
        <v>1229</v>
      </c>
      <c r="L238" s="705">
        <v>69.86</v>
      </c>
      <c r="M238" s="705">
        <v>139.72</v>
      </c>
      <c r="N238" s="671">
        <v>2</v>
      </c>
      <c r="O238" s="706">
        <v>1</v>
      </c>
      <c r="P238" s="705">
        <v>139.72</v>
      </c>
      <c r="Q238" s="682">
        <v>1</v>
      </c>
      <c r="R238" s="671">
        <v>2</v>
      </c>
      <c r="S238" s="682">
        <v>1</v>
      </c>
      <c r="T238" s="706">
        <v>1</v>
      </c>
      <c r="U238" s="242">
        <v>1</v>
      </c>
    </row>
    <row r="239" spans="1:21" ht="14.4" customHeight="1" x14ac:dyDescent="0.3">
      <c r="A239" s="680">
        <v>12</v>
      </c>
      <c r="B239" s="671" t="s">
        <v>507</v>
      </c>
      <c r="C239" s="671">
        <v>89301122</v>
      </c>
      <c r="D239" s="703" t="s">
        <v>2309</v>
      </c>
      <c r="E239" s="704" t="s">
        <v>1272</v>
      </c>
      <c r="F239" s="671" t="s">
        <v>1255</v>
      </c>
      <c r="G239" s="671" t="s">
        <v>1683</v>
      </c>
      <c r="H239" s="671" t="s">
        <v>506</v>
      </c>
      <c r="I239" s="671" t="s">
        <v>1684</v>
      </c>
      <c r="J239" s="671" t="s">
        <v>1685</v>
      </c>
      <c r="K239" s="671" t="s">
        <v>1686</v>
      </c>
      <c r="L239" s="705">
        <v>0</v>
      </c>
      <c r="M239" s="705">
        <v>0</v>
      </c>
      <c r="N239" s="671">
        <v>1</v>
      </c>
      <c r="O239" s="706">
        <v>0.5</v>
      </c>
      <c r="P239" s="705">
        <v>0</v>
      </c>
      <c r="Q239" s="682"/>
      <c r="R239" s="671">
        <v>1</v>
      </c>
      <c r="S239" s="682">
        <v>1</v>
      </c>
      <c r="T239" s="706">
        <v>0.5</v>
      </c>
      <c r="U239" s="242">
        <v>1</v>
      </c>
    </row>
    <row r="240" spans="1:21" ht="14.4" customHeight="1" x14ac:dyDescent="0.3">
      <c r="A240" s="680">
        <v>12</v>
      </c>
      <c r="B240" s="671" t="s">
        <v>507</v>
      </c>
      <c r="C240" s="671">
        <v>89301122</v>
      </c>
      <c r="D240" s="703" t="s">
        <v>2309</v>
      </c>
      <c r="E240" s="704" t="s">
        <v>1272</v>
      </c>
      <c r="F240" s="671" t="s">
        <v>1255</v>
      </c>
      <c r="G240" s="671" t="s">
        <v>1326</v>
      </c>
      <c r="H240" s="671" t="s">
        <v>506</v>
      </c>
      <c r="I240" s="671" t="s">
        <v>607</v>
      </c>
      <c r="J240" s="671" t="s">
        <v>608</v>
      </c>
      <c r="K240" s="671" t="s">
        <v>609</v>
      </c>
      <c r="L240" s="705">
        <v>56.69</v>
      </c>
      <c r="M240" s="705">
        <v>56.69</v>
      </c>
      <c r="N240" s="671">
        <v>1</v>
      </c>
      <c r="O240" s="706">
        <v>0.5</v>
      </c>
      <c r="P240" s="705"/>
      <c r="Q240" s="682">
        <v>0</v>
      </c>
      <c r="R240" s="671"/>
      <c r="S240" s="682">
        <v>0</v>
      </c>
      <c r="T240" s="706"/>
      <c r="U240" s="242">
        <v>0</v>
      </c>
    </row>
    <row r="241" spans="1:21" ht="14.4" customHeight="1" x14ac:dyDescent="0.3">
      <c r="A241" s="680">
        <v>12</v>
      </c>
      <c r="B241" s="671" t="s">
        <v>507</v>
      </c>
      <c r="C241" s="671">
        <v>89301122</v>
      </c>
      <c r="D241" s="703" t="s">
        <v>2309</v>
      </c>
      <c r="E241" s="704" t="s">
        <v>1272</v>
      </c>
      <c r="F241" s="671" t="s">
        <v>1255</v>
      </c>
      <c r="G241" s="671" t="s">
        <v>1327</v>
      </c>
      <c r="H241" s="671" t="s">
        <v>506</v>
      </c>
      <c r="I241" s="671" t="s">
        <v>1687</v>
      </c>
      <c r="J241" s="671" t="s">
        <v>1329</v>
      </c>
      <c r="K241" s="671" t="s">
        <v>1688</v>
      </c>
      <c r="L241" s="705">
        <v>0</v>
      </c>
      <c r="M241" s="705">
        <v>0</v>
      </c>
      <c r="N241" s="671">
        <v>1</v>
      </c>
      <c r="O241" s="706">
        <v>0.5</v>
      </c>
      <c r="P241" s="705">
        <v>0</v>
      </c>
      <c r="Q241" s="682"/>
      <c r="R241" s="671">
        <v>1</v>
      </c>
      <c r="S241" s="682">
        <v>1</v>
      </c>
      <c r="T241" s="706">
        <v>0.5</v>
      </c>
      <c r="U241" s="242">
        <v>1</v>
      </c>
    </row>
    <row r="242" spans="1:21" ht="14.4" customHeight="1" x14ac:dyDescent="0.3">
      <c r="A242" s="680">
        <v>12</v>
      </c>
      <c r="B242" s="671" t="s">
        <v>507</v>
      </c>
      <c r="C242" s="671">
        <v>89301122</v>
      </c>
      <c r="D242" s="703" t="s">
        <v>2309</v>
      </c>
      <c r="E242" s="704" t="s">
        <v>1272</v>
      </c>
      <c r="F242" s="671" t="s">
        <v>1255</v>
      </c>
      <c r="G242" s="671" t="s">
        <v>1327</v>
      </c>
      <c r="H242" s="671" t="s">
        <v>506</v>
      </c>
      <c r="I242" s="671" t="s">
        <v>1550</v>
      </c>
      <c r="J242" s="671" t="s">
        <v>1551</v>
      </c>
      <c r="K242" s="671" t="s">
        <v>1552</v>
      </c>
      <c r="L242" s="705">
        <v>423.57</v>
      </c>
      <c r="M242" s="705">
        <v>847.14</v>
      </c>
      <c r="N242" s="671">
        <v>2</v>
      </c>
      <c r="O242" s="706">
        <v>1</v>
      </c>
      <c r="P242" s="705">
        <v>847.14</v>
      </c>
      <c r="Q242" s="682">
        <v>1</v>
      </c>
      <c r="R242" s="671">
        <v>2</v>
      </c>
      <c r="S242" s="682">
        <v>1</v>
      </c>
      <c r="T242" s="706">
        <v>1</v>
      </c>
      <c r="U242" s="242">
        <v>1</v>
      </c>
    </row>
    <row r="243" spans="1:21" ht="14.4" customHeight="1" x14ac:dyDescent="0.3">
      <c r="A243" s="680">
        <v>12</v>
      </c>
      <c r="B243" s="671" t="s">
        <v>507</v>
      </c>
      <c r="C243" s="671">
        <v>89301122</v>
      </c>
      <c r="D243" s="703" t="s">
        <v>2309</v>
      </c>
      <c r="E243" s="704" t="s">
        <v>1272</v>
      </c>
      <c r="F243" s="671" t="s">
        <v>1255</v>
      </c>
      <c r="G243" s="671" t="s">
        <v>1335</v>
      </c>
      <c r="H243" s="671" t="s">
        <v>506</v>
      </c>
      <c r="I243" s="671" t="s">
        <v>588</v>
      </c>
      <c r="J243" s="671" t="s">
        <v>589</v>
      </c>
      <c r="K243" s="671" t="s">
        <v>1336</v>
      </c>
      <c r="L243" s="705">
        <v>127.5</v>
      </c>
      <c r="M243" s="705">
        <v>255</v>
      </c>
      <c r="N243" s="671">
        <v>2</v>
      </c>
      <c r="O243" s="706">
        <v>1</v>
      </c>
      <c r="P243" s="705">
        <v>127.5</v>
      </c>
      <c r="Q243" s="682">
        <v>0.5</v>
      </c>
      <c r="R243" s="671">
        <v>1</v>
      </c>
      <c r="S243" s="682">
        <v>0.5</v>
      </c>
      <c r="T243" s="706">
        <v>0.5</v>
      </c>
      <c r="U243" s="242">
        <v>0.5</v>
      </c>
    </row>
    <row r="244" spans="1:21" ht="14.4" customHeight="1" x14ac:dyDescent="0.3">
      <c r="A244" s="680">
        <v>12</v>
      </c>
      <c r="B244" s="671" t="s">
        <v>507</v>
      </c>
      <c r="C244" s="671">
        <v>89301122</v>
      </c>
      <c r="D244" s="703" t="s">
        <v>2309</v>
      </c>
      <c r="E244" s="704" t="s">
        <v>1272</v>
      </c>
      <c r="F244" s="671" t="s">
        <v>1255</v>
      </c>
      <c r="G244" s="671" t="s">
        <v>1454</v>
      </c>
      <c r="H244" s="671" t="s">
        <v>506</v>
      </c>
      <c r="I244" s="671" t="s">
        <v>1689</v>
      </c>
      <c r="J244" s="671" t="s">
        <v>1459</v>
      </c>
      <c r="K244" s="671" t="s">
        <v>1146</v>
      </c>
      <c r="L244" s="705">
        <v>535.87</v>
      </c>
      <c r="M244" s="705">
        <v>535.87</v>
      </c>
      <c r="N244" s="671">
        <v>1</v>
      </c>
      <c r="O244" s="706">
        <v>0.5</v>
      </c>
      <c r="P244" s="705">
        <v>535.87</v>
      </c>
      <c r="Q244" s="682">
        <v>1</v>
      </c>
      <c r="R244" s="671">
        <v>1</v>
      </c>
      <c r="S244" s="682">
        <v>1</v>
      </c>
      <c r="T244" s="706">
        <v>0.5</v>
      </c>
      <c r="U244" s="242">
        <v>1</v>
      </c>
    </row>
    <row r="245" spans="1:21" ht="14.4" customHeight="1" x14ac:dyDescent="0.3">
      <c r="A245" s="680">
        <v>12</v>
      </c>
      <c r="B245" s="671" t="s">
        <v>507</v>
      </c>
      <c r="C245" s="671">
        <v>89301122</v>
      </c>
      <c r="D245" s="703" t="s">
        <v>2309</v>
      </c>
      <c r="E245" s="704" t="s">
        <v>1272</v>
      </c>
      <c r="F245" s="671" t="s">
        <v>1255</v>
      </c>
      <c r="G245" s="671" t="s">
        <v>1293</v>
      </c>
      <c r="H245" s="671" t="s">
        <v>506</v>
      </c>
      <c r="I245" s="671" t="s">
        <v>1294</v>
      </c>
      <c r="J245" s="671" t="s">
        <v>982</v>
      </c>
      <c r="K245" s="671" t="s">
        <v>1295</v>
      </c>
      <c r="L245" s="705">
        <v>23.46</v>
      </c>
      <c r="M245" s="705">
        <v>258.06000000000006</v>
      </c>
      <c r="N245" s="671">
        <v>11</v>
      </c>
      <c r="O245" s="706">
        <v>6</v>
      </c>
      <c r="P245" s="705">
        <v>211.14000000000004</v>
      </c>
      <c r="Q245" s="682">
        <v>0.81818181818181812</v>
      </c>
      <c r="R245" s="671">
        <v>9</v>
      </c>
      <c r="S245" s="682">
        <v>0.81818181818181823</v>
      </c>
      <c r="T245" s="706">
        <v>5</v>
      </c>
      <c r="U245" s="242">
        <v>0.83333333333333337</v>
      </c>
    </row>
    <row r="246" spans="1:21" ht="14.4" customHeight="1" x14ac:dyDescent="0.3">
      <c r="A246" s="680">
        <v>12</v>
      </c>
      <c r="B246" s="671" t="s">
        <v>507</v>
      </c>
      <c r="C246" s="671">
        <v>89301122</v>
      </c>
      <c r="D246" s="703" t="s">
        <v>2309</v>
      </c>
      <c r="E246" s="704" t="s">
        <v>1272</v>
      </c>
      <c r="F246" s="671" t="s">
        <v>1255</v>
      </c>
      <c r="G246" s="671" t="s">
        <v>1557</v>
      </c>
      <c r="H246" s="671" t="s">
        <v>506</v>
      </c>
      <c r="I246" s="671" t="s">
        <v>1690</v>
      </c>
      <c r="J246" s="671" t="s">
        <v>1691</v>
      </c>
      <c r="K246" s="671" t="s">
        <v>1692</v>
      </c>
      <c r="L246" s="705">
        <v>0</v>
      </c>
      <c r="M246" s="705">
        <v>0</v>
      </c>
      <c r="N246" s="671">
        <v>1</v>
      </c>
      <c r="O246" s="706">
        <v>1</v>
      </c>
      <c r="P246" s="705"/>
      <c r="Q246" s="682"/>
      <c r="R246" s="671"/>
      <c r="S246" s="682">
        <v>0</v>
      </c>
      <c r="T246" s="706"/>
      <c r="U246" s="242">
        <v>0</v>
      </c>
    </row>
    <row r="247" spans="1:21" ht="14.4" customHeight="1" x14ac:dyDescent="0.3">
      <c r="A247" s="680">
        <v>12</v>
      </c>
      <c r="B247" s="671" t="s">
        <v>507</v>
      </c>
      <c r="C247" s="671">
        <v>89301122</v>
      </c>
      <c r="D247" s="703" t="s">
        <v>2309</v>
      </c>
      <c r="E247" s="704" t="s">
        <v>1272</v>
      </c>
      <c r="F247" s="671" t="s">
        <v>1255</v>
      </c>
      <c r="G247" s="671" t="s">
        <v>1348</v>
      </c>
      <c r="H247" s="671" t="s">
        <v>867</v>
      </c>
      <c r="I247" s="671" t="s">
        <v>1466</v>
      </c>
      <c r="J247" s="671" t="s">
        <v>1350</v>
      </c>
      <c r="K247" s="671" t="s">
        <v>1467</v>
      </c>
      <c r="L247" s="705">
        <v>492.45</v>
      </c>
      <c r="M247" s="705">
        <v>1477.35</v>
      </c>
      <c r="N247" s="671">
        <v>3</v>
      </c>
      <c r="O247" s="706">
        <v>2.5</v>
      </c>
      <c r="P247" s="705">
        <v>984.9</v>
      </c>
      <c r="Q247" s="682">
        <v>0.66666666666666674</v>
      </c>
      <c r="R247" s="671">
        <v>2</v>
      </c>
      <c r="S247" s="682">
        <v>0.66666666666666663</v>
      </c>
      <c r="T247" s="706">
        <v>1.5</v>
      </c>
      <c r="U247" s="242">
        <v>0.6</v>
      </c>
    </row>
    <row r="248" spans="1:21" ht="14.4" customHeight="1" x14ac:dyDescent="0.3">
      <c r="A248" s="680">
        <v>12</v>
      </c>
      <c r="B248" s="671" t="s">
        <v>507</v>
      </c>
      <c r="C248" s="671">
        <v>89301122</v>
      </c>
      <c r="D248" s="703" t="s">
        <v>2309</v>
      </c>
      <c r="E248" s="704" t="s">
        <v>1272</v>
      </c>
      <c r="F248" s="671" t="s">
        <v>1255</v>
      </c>
      <c r="G248" s="671" t="s">
        <v>1564</v>
      </c>
      <c r="H248" s="671" t="s">
        <v>506</v>
      </c>
      <c r="I248" s="671" t="s">
        <v>1693</v>
      </c>
      <c r="J248" s="671" t="s">
        <v>1694</v>
      </c>
      <c r="K248" s="671" t="s">
        <v>1290</v>
      </c>
      <c r="L248" s="705">
        <v>26.26</v>
      </c>
      <c r="M248" s="705">
        <v>26.26</v>
      </c>
      <c r="N248" s="671">
        <v>1</v>
      </c>
      <c r="O248" s="706">
        <v>1</v>
      </c>
      <c r="P248" s="705"/>
      <c r="Q248" s="682">
        <v>0</v>
      </c>
      <c r="R248" s="671"/>
      <c r="S248" s="682">
        <v>0</v>
      </c>
      <c r="T248" s="706"/>
      <c r="U248" s="242">
        <v>0</v>
      </c>
    </row>
    <row r="249" spans="1:21" ht="14.4" customHeight="1" x14ac:dyDescent="0.3">
      <c r="A249" s="680">
        <v>12</v>
      </c>
      <c r="B249" s="671" t="s">
        <v>507</v>
      </c>
      <c r="C249" s="671">
        <v>89301122</v>
      </c>
      <c r="D249" s="703" t="s">
        <v>2309</v>
      </c>
      <c r="E249" s="704" t="s">
        <v>1272</v>
      </c>
      <c r="F249" s="671" t="s">
        <v>1255</v>
      </c>
      <c r="G249" s="671" t="s">
        <v>1602</v>
      </c>
      <c r="H249" s="671" t="s">
        <v>506</v>
      </c>
      <c r="I249" s="671" t="s">
        <v>1603</v>
      </c>
      <c r="J249" s="671" t="s">
        <v>1604</v>
      </c>
      <c r="K249" s="671" t="s">
        <v>1605</v>
      </c>
      <c r="L249" s="705">
        <v>82.67</v>
      </c>
      <c r="M249" s="705">
        <v>248.01</v>
      </c>
      <c r="N249" s="671">
        <v>3</v>
      </c>
      <c r="O249" s="706">
        <v>1</v>
      </c>
      <c r="P249" s="705">
        <v>248.01</v>
      </c>
      <c r="Q249" s="682">
        <v>1</v>
      </c>
      <c r="R249" s="671">
        <v>3</v>
      </c>
      <c r="S249" s="682">
        <v>1</v>
      </c>
      <c r="T249" s="706">
        <v>1</v>
      </c>
      <c r="U249" s="242">
        <v>1</v>
      </c>
    </row>
    <row r="250" spans="1:21" ht="14.4" customHeight="1" x14ac:dyDescent="0.3">
      <c r="A250" s="680">
        <v>12</v>
      </c>
      <c r="B250" s="671" t="s">
        <v>507</v>
      </c>
      <c r="C250" s="671">
        <v>89301122</v>
      </c>
      <c r="D250" s="703" t="s">
        <v>2309</v>
      </c>
      <c r="E250" s="704" t="s">
        <v>1272</v>
      </c>
      <c r="F250" s="671" t="s">
        <v>1256</v>
      </c>
      <c r="G250" s="671" t="s">
        <v>1617</v>
      </c>
      <c r="H250" s="671" t="s">
        <v>506</v>
      </c>
      <c r="I250" s="671" t="s">
        <v>1618</v>
      </c>
      <c r="J250" s="671" t="s">
        <v>1619</v>
      </c>
      <c r="K250" s="671"/>
      <c r="L250" s="705">
        <v>0</v>
      </c>
      <c r="M250" s="705">
        <v>0</v>
      </c>
      <c r="N250" s="671">
        <v>2</v>
      </c>
      <c r="O250" s="706">
        <v>2</v>
      </c>
      <c r="P250" s="705">
        <v>0</v>
      </c>
      <c r="Q250" s="682"/>
      <c r="R250" s="671">
        <v>2</v>
      </c>
      <c r="S250" s="682">
        <v>1</v>
      </c>
      <c r="T250" s="706">
        <v>2</v>
      </c>
      <c r="U250" s="242">
        <v>1</v>
      </c>
    </row>
    <row r="251" spans="1:21" ht="14.4" customHeight="1" x14ac:dyDescent="0.3">
      <c r="A251" s="680">
        <v>12</v>
      </c>
      <c r="B251" s="671" t="s">
        <v>507</v>
      </c>
      <c r="C251" s="671">
        <v>89301122</v>
      </c>
      <c r="D251" s="703" t="s">
        <v>2309</v>
      </c>
      <c r="E251" s="704" t="s">
        <v>1272</v>
      </c>
      <c r="F251" s="671" t="s">
        <v>1257</v>
      </c>
      <c r="G251" s="671" t="s">
        <v>1620</v>
      </c>
      <c r="H251" s="671" t="s">
        <v>506</v>
      </c>
      <c r="I251" s="671" t="s">
        <v>1621</v>
      </c>
      <c r="J251" s="671" t="s">
        <v>1622</v>
      </c>
      <c r="K251" s="671" t="s">
        <v>1623</v>
      </c>
      <c r="L251" s="705">
        <v>144.05000000000001</v>
      </c>
      <c r="M251" s="705">
        <v>576.20000000000005</v>
      </c>
      <c r="N251" s="671">
        <v>4</v>
      </c>
      <c r="O251" s="706">
        <v>1</v>
      </c>
      <c r="P251" s="705">
        <v>576.20000000000005</v>
      </c>
      <c r="Q251" s="682">
        <v>1</v>
      </c>
      <c r="R251" s="671">
        <v>4</v>
      </c>
      <c r="S251" s="682">
        <v>1</v>
      </c>
      <c r="T251" s="706">
        <v>1</v>
      </c>
      <c r="U251" s="242">
        <v>1</v>
      </c>
    </row>
    <row r="252" spans="1:21" ht="14.4" customHeight="1" x14ac:dyDescent="0.3">
      <c r="A252" s="680">
        <v>12</v>
      </c>
      <c r="B252" s="671" t="s">
        <v>507</v>
      </c>
      <c r="C252" s="671">
        <v>89301122</v>
      </c>
      <c r="D252" s="703" t="s">
        <v>2309</v>
      </c>
      <c r="E252" s="704" t="s">
        <v>1272</v>
      </c>
      <c r="F252" s="671" t="s">
        <v>1257</v>
      </c>
      <c r="G252" s="671" t="s">
        <v>1620</v>
      </c>
      <c r="H252" s="671" t="s">
        <v>506</v>
      </c>
      <c r="I252" s="671" t="s">
        <v>1624</v>
      </c>
      <c r="J252" s="671" t="s">
        <v>1625</v>
      </c>
      <c r="K252" s="671" t="s">
        <v>1626</v>
      </c>
      <c r="L252" s="705">
        <v>50</v>
      </c>
      <c r="M252" s="705">
        <v>100</v>
      </c>
      <c r="N252" s="671">
        <v>2</v>
      </c>
      <c r="O252" s="706">
        <v>1</v>
      </c>
      <c r="P252" s="705">
        <v>100</v>
      </c>
      <c r="Q252" s="682">
        <v>1</v>
      </c>
      <c r="R252" s="671">
        <v>2</v>
      </c>
      <c r="S252" s="682">
        <v>1</v>
      </c>
      <c r="T252" s="706">
        <v>1</v>
      </c>
      <c r="U252" s="242">
        <v>1</v>
      </c>
    </row>
    <row r="253" spans="1:21" ht="14.4" customHeight="1" x14ac:dyDescent="0.3">
      <c r="A253" s="680">
        <v>12</v>
      </c>
      <c r="B253" s="671" t="s">
        <v>507</v>
      </c>
      <c r="C253" s="671">
        <v>89301122</v>
      </c>
      <c r="D253" s="703" t="s">
        <v>2309</v>
      </c>
      <c r="E253" s="704" t="s">
        <v>1272</v>
      </c>
      <c r="F253" s="671" t="s">
        <v>1257</v>
      </c>
      <c r="G253" s="671" t="s">
        <v>1627</v>
      </c>
      <c r="H253" s="671" t="s">
        <v>506</v>
      </c>
      <c r="I253" s="671" t="s">
        <v>1695</v>
      </c>
      <c r="J253" s="671" t="s">
        <v>1696</v>
      </c>
      <c r="K253" s="671" t="s">
        <v>1697</v>
      </c>
      <c r="L253" s="705">
        <v>124</v>
      </c>
      <c r="M253" s="705">
        <v>248</v>
      </c>
      <c r="N253" s="671">
        <v>2</v>
      </c>
      <c r="O253" s="706">
        <v>1</v>
      </c>
      <c r="P253" s="705">
        <v>248</v>
      </c>
      <c r="Q253" s="682">
        <v>1</v>
      </c>
      <c r="R253" s="671">
        <v>2</v>
      </c>
      <c r="S253" s="682">
        <v>1</v>
      </c>
      <c r="T253" s="706">
        <v>1</v>
      </c>
      <c r="U253" s="242">
        <v>1</v>
      </c>
    </row>
    <row r="254" spans="1:21" ht="14.4" customHeight="1" x14ac:dyDescent="0.3">
      <c r="A254" s="680">
        <v>12</v>
      </c>
      <c r="B254" s="671" t="s">
        <v>507</v>
      </c>
      <c r="C254" s="671">
        <v>89301122</v>
      </c>
      <c r="D254" s="703" t="s">
        <v>2309</v>
      </c>
      <c r="E254" s="704" t="s">
        <v>1272</v>
      </c>
      <c r="F254" s="671" t="s">
        <v>1257</v>
      </c>
      <c r="G254" s="671" t="s">
        <v>1627</v>
      </c>
      <c r="H254" s="671" t="s">
        <v>506</v>
      </c>
      <c r="I254" s="671" t="s">
        <v>1698</v>
      </c>
      <c r="J254" s="671" t="s">
        <v>1699</v>
      </c>
      <c r="K254" s="671" t="s">
        <v>1635</v>
      </c>
      <c r="L254" s="705">
        <v>161</v>
      </c>
      <c r="M254" s="705">
        <v>322</v>
      </c>
      <c r="N254" s="671">
        <v>2</v>
      </c>
      <c r="O254" s="706">
        <v>1</v>
      </c>
      <c r="P254" s="705">
        <v>322</v>
      </c>
      <c r="Q254" s="682">
        <v>1</v>
      </c>
      <c r="R254" s="671">
        <v>2</v>
      </c>
      <c r="S254" s="682">
        <v>1</v>
      </c>
      <c r="T254" s="706">
        <v>1</v>
      </c>
      <c r="U254" s="242">
        <v>1</v>
      </c>
    </row>
    <row r="255" spans="1:21" ht="14.4" customHeight="1" x14ac:dyDescent="0.3">
      <c r="A255" s="680">
        <v>12</v>
      </c>
      <c r="B255" s="671" t="s">
        <v>507</v>
      </c>
      <c r="C255" s="671">
        <v>89301122</v>
      </c>
      <c r="D255" s="703" t="s">
        <v>2309</v>
      </c>
      <c r="E255" s="704" t="s">
        <v>1272</v>
      </c>
      <c r="F255" s="671" t="s">
        <v>1257</v>
      </c>
      <c r="G255" s="671" t="s">
        <v>1627</v>
      </c>
      <c r="H255" s="671" t="s">
        <v>506</v>
      </c>
      <c r="I255" s="671" t="s">
        <v>1700</v>
      </c>
      <c r="J255" s="671" t="s">
        <v>1701</v>
      </c>
      <c r="K255" s="671" t="s">
        <v>1671</v>
      </c>
      <c r="L255" s="705">
        <v>500</v>
      </c>
      <c r="M255" s="705">
        <v>500</v>
      </c>
      <c r="N255" s="671">
        <v>1</v>
      </c>
      <c r="O255" s="706">
        <v>1</v>
      </c>
      <c r="P255" s="705">
        <v>500</v>
      </c>
      <c r="Q255" s="682">
        <v>1</v>
      </c>
      <c r="R255" s="671">
        <v>1</v>
      </c>
      <c r="S255" s="682">
        <v>1</v>
      </c>
      <c r="T255" s="706">
        <v>1</v>
      </c>
      <c r="U255" s="242">
        <v>1</v>
      </c>
    </row>
    <row r="256" spans="1:21" ht="14.4" customHeight="1" x14ac:dyDescent="0.3">
      <c r="A256" s="680">
        <v>12</v>
      </c>
      <c r="B256" s="671" t="s">
        <v>507</v>
      </c>
      <c r="C256" s="671">
        <v>89301122</v>
      </c>
      <c r="D256" s="703" t="s">
        <v>2309</v>
      </c>
      <c r="E256" s="704" t="s">
        <v>1272</v>
      </c>
      <c r="F256" s="671" t="s">
        <v>1257</v>
      </c>
      <c r="G256" s="671" t="s">
        <v>1627</v>
      </c>
      <c r="H256" s="671" t="s">
        <v>506</v>
      </c>
      <c r="I256" s="671" t="s">
        <v>1702</v>
      </c>
      <c r="J256" s="671" t="s">
        <v>1703</v>
      </c>
      <c r="K256" s="671" t="s">
        <v>1704</v>
      </c>
      <c r="L256" s="705">
        <v>579</v>
      </c>
      <c r="M256" s="705">
        <v>1737</v>
      </c>
      <c r="N256" s="671">
        <v>3</v>
      </c>
      <c r="O256" s="706">
        <v>1</v>
      </c>
      <c r="P256" s="705">
        <v>1737</v>
      </c>
      <c r="Q256" s="682">
        <v>1</v>
      </c>
      <c r="R256" s="671">
        <v>3</v>
      </c>
      <c r="S256" s="682">
        <v>1</v>
      </c>
      <c r="T256" s="706">
        <v>1</v>
      </c>
      <c r="U256" s="242">
        <v>1</v>
      </c>
    </row>
    <row r="257" spans="1:21" ht="14.4" customHeight="1" x14ac:dyDescent="0.3">
      <c r="A257" s="680">
        <v>12</v>
      </c>
      <c r="B257" s="671" t="s">
        <v>507</v>
      </c>
      <c r="C257" s="671">
        <v>89301122</v>
      </c>
      <c r="D257" s="703" t="s">
        <v>2309</v>
      </c>
      <c r="E257" s="704" t="s">
        <v>1272</v>
      </c>
      <c r="F257" s="671" t="s">
        <v>1257</v>
      </c>
      <c r="G257" s="671" t="s">
        <v>1627</v>
      </c>
      <c r="H257" s="671" t="s">
        <v>506</v>
      </c>
      <c r="I257" s="671" t="s">
        <v>1705</v>
      </c>
      <c r="J257" s="671" t="s">
        <v>1706</v>
      </c>
      <c r="K257" s="671" t="s">
        <v>1707</v>
      </c>
      <c r="L257" s="705">
        <v>513.75</v>
      </c>
      <c r="M257" s="705">
        <v>2055</v>
      </c>
      <c r="N257" s="671">
        <v>4</v>
      </c>
      <c r="O257" s="706">
        <v>1</v>
      </c>
      <c r="P257" s="705">
        <v>2055</v>
      </c>
      <c r="Q257" s="682">
        <v>1</v>
      </c>
      <c r="R257" s="671">
        <v>4</v>
      </c>
      <c r="S257" s="682">
        <v>1</v>
      </c>
      <c r="T257" s="706">
        <v>1</v>
      </c>
      <c r="U257" s="242">
        <v>1</v>
      </c>
    </row>
    <row r="258" spans="1:21" ht="14.4" customHeight="1" x14ac:dyDescent="0.3">
      <c r="A258" s="680">
        <v>12</v>
      </c>
      <c r="B258" s="671" t="s">
        <v>507</v>
      </c>
      <c r="C258" s="671">
        <v>89301122</v>
      </c>
      <c r="D258" s="703" t="s">
        <v>2309</v>
      </c>
      <c r="E258" s="704" t="s">
        <v>1272</v>
      </c>
      <c r="F258" s="671" t="s">
        <v>1257</v>
      </c>
      <c r="G258" s="671" t="s">
        <v>1627</v>
      </c>
      <c r="H258" s="671" t="s">
        <v>506</v>
      </c>
      <c r="I258" s="671" t="s">
        <v>1708</v>
      </c>
      <c r="J258" s="671" t="s">
        <v>1709</v>
      </c>
      <c r="K258" s="671" t="s">
        <v>1710</v>
      </c>
      <c r="L258" s="705">
        <v>1000</v>
      </c>
      <c r="M258" s="705">
        <v>1000</v>
      </c>
      <c r="N258" s="671">
        <v>1</v>
      </c>
      <c r="O258" s="706">
        <v>1</v>
      </c>
      <c r="P258" s="705">
        <v>1000</v>
      </c>
      <c r="Q258" s="682">
        <v>1</v>
      </c>
      <c r="R258" s="671">
        <v>1</v>
      </c>
      <c r="S258" s="682">
        <v>1</v>
      </c>
      <c r="T258" s="706">
        <v>1</v>
      </c>
      <c r="U258" s="242">
        <v>1</v>
      </c>
    </row>
    <row r="259" spans="1:21" ht="14.4" customHeight="1" x14ac:dyDescent="0.3">
      <c r="A259" s="680">
        <v>12</v>
      </c>
      <c r="B259" s="671" t="s">
        <v>507</v>
      </c>
      <c r="C259" s="671">
        <v>89301122</v>
      </c>
      <c r="D259" s="703" t="s">
        <v>2309</v>
      </c>
      <c r="E259" s="704" t="s">
        <v>1272</v>
      </c>
      <c r="F259" s="671" t="s">
        <v>1257</v>
      </c>
      <c r="G259" s="671" t="s">
        <v>1627</v>
      </c>
      <c r="H259" s="671" t="s">
        <v>506</v>
      </c>
      <c r="I259" s="671" t="s">
        <v>1711</v>
      </c>
      <c r="J259" s="671" t="s">
        <v>1712</v>
      </c>
      <c r="K259" s="671" t="s">
        <v>1713</v>
      </c>
      <c r="L259" s="705">
        <v>3000</v>
      </c>
      <c r="M259" s="705">
        <v>9000</v>
      </c>
      <c r="N259" s="671">
        <v>3</v>
      </c>
      <c r="O259" s="706">
        <v>1</v>
      </c>
      <c r="P259" s="705">
        <v>9000</v>
      </c>
      <c r="Q259" s="682">
        <v>1</v>
      </c>
      <c r="R259" s="671">
        <v>3</v>
      </c>
      <c r="S259" s="682">
        <v>1</v>
      </c>
      <c r="T259" s="706">
        <v>1</v>
      </c>
      <c r="U259" s="242">
        <v>1</v>
      </c>
    </row>
    <row r="260" spans="1:21" ht="14.4" customHeight="1" x14ac:dyDescent="0.3">
      <c r="A260" s="680">
        <v>12</v>
      </c>
      <c r="B260" s="671" t="s">
        <v>507</v>
      </c>
      <c r="C260" s="671">
        <v>89301122</v>
      </c>
      <c r="D260" s="703" t="s">
        <v>2309</v>
      </c>
      <c r="E260" s="704" t="s">
        <v>1272</v>
      </c>
      <c r="F260" s="671" t="s">
        <v>1257</v>
      </c>
      <c r="G260" s="671" t="s">
        <v>1627</v>
      </c>
      <c r="H260" s="671" t="s">
        <v>506</v>
      </c>
      <c r="I260" s="671" t="s">
        <v>1714</v>
      </c>
      <c r="J260" s="671" t="s">
        <v>1715</v>
      </c>
      <c r="K260" s="671" t="s">
        <v>1716</v>
      </c>
      <c r="L260" s="705">
        <v>300</v>
      </c>
      <c r="M260" s="705">
        <v>600</v>
      </c>
      <c r="N260" s="671">
        <v>2</v>
      </c>
      <c r="O260" s="706">
        <v>1</v>
      </c>
      <c r="P260" s="705">
        <v>600</v>
      </c>
      <c r="Q260" s="682">
        <v>1</v>
      </c>
      <c r="R260" s="671">
        <v>2</v>
      </c>
      <c r="S260" s="682">
        <v>1</v>
      </c>
      <c r="T260" s="706">
        <v>1</v>
      </c>
      <c r="U260" s="242">
        <v>1</v>
      </c>
    </row>
    <row r="261" spans="1:21" ht="14.4" customHeight="1" x14ac:dyDescent="0.3">
      <c r="A261" s="680">
        <v>12</v>
      </c>
      <c r="B261" s="671" t="s">
        <v>507</v>
      </c>
      <c r="C261" s="671">
        <v>89301122</v>
      </c>
      <c r="D261" s="703" t="s">
        <v>2309</v>
      </c>
      <c r="E261" s="704" t="s">
        <v>1272</v>
      </c>
      <c r="F261" s="671" t="s">
        <v>1257</v>
      </c>
      <c r="G261" s="671" t="s">
        <v>1627</v>
      </c>
      <c r="H261" s="671" t="s">
        <v>506</v>
      </c>
      <c r="I261" s="671" t="s">
        <v>1717</v>
      </c>
      <c r="J261" s="671" t="s">
        <v>1718</v>
      </c>
      <c r="K261" s="671" t="s">
        <v>1719</v>
      </c>
      <c r="L261" s="705">
        <v>1027.5</v>
      </c>
      <c r="M261" s="705">
        <v>6165</v>
      </c>
      <c r="N261" s="671">
        <v>6</v>
      </c>
      <c r="O261" s="706">
        <v>1</v>
      </c>
      <c r="P261" s="705">
        <v>6165</v>
      </c>
      <c r="Q261" s="682">
        <v>1</v>
      </c>
      <c r="R261" s="671">
        <v>6</v>
      </c>
      <c r="S261" s="682">
        <v>1</v>
      </c>
      <c r="T261" s="706">
        <v>1</v>
      </c>
      <c r="U261" s="242">
        <v>1</v>
      </c>
    </row>
    <row r="262" spans="1:21" ht="14.4" customHeight="1" x14ac:dyDescent="0.3">
      <c r="A262" s="680">
        <v>12</v>
      </c>
      <c r="B262" s="671" t="s">
        <v>507</v>
      </c>
      <c r="C262" s="671">
        <v>89301122</v>
      </c>
      <c r="D262" s="703" t="s">
        <v>2309</v>
      </c>
      <c r="E262" s="704" t="s">
        <v>1272</v>
      </c>
      <c r="F262" s="671" t="s">
        <v>1257</v>
      </c>
      <c r="G262" s="671" t="s">
        <v>1627</v>
      </c>
      <c r="H262" s="671" t="s">
        <v>506</v>
      </c>
      <c r="I262" s="671" t="s">
        <v>1660</v>
      </c>
      <c r="J262" s="671" t="s">
        <v>1661</v>
      </c>
      <c r="K262" s="671" t="s">
        <v>1662</v>
      </c>
      <c r="L262" s="705">
        <v>198.08</v>
      </c>
      <c r="M262" s="705">
        <v>594.24</v>
      </c>
      <c r="N262" s="671">
        <v>3</v>
      </c>
      <c r="O262" s="706">
        <v>1</v>
      </c>
      <c r="P262" s="705">
        <v>594.24</v>
      </c>
      <c r="Q262" s="682">
        <v>1</v>
      </c>
      <c r="R262" s="671">
        <v>3</v>
      </c>
      <c r="S262" s="682">
        <v>1</v>
      </c>
      <c r="T262" s="706">
        <v>1</v>
      </c>
      <c r="U262" s="242">
        <v>1</v>
      </c>
    </row>
    <row r="263" spans="1:21" ht="14.4" customHeight="1" x14ac:dyDescent="0.3">
      <c r="A263" s="680">
        <v>12</v>
      </c>
      <c r="B263" s="671" t="s">
        <v>507</v>
      </c>
      <c r="C263" s="671">
        <v>89301122</v>
      </c>
      <c r="D263" s="703" t="s">
        <v>2309</v>
      </c>
      <c r="E263" s="704" t="s">
        <v>1272</v>
      </c>
      <c r="F263" s="671" t="s">
        <v>1257</v>
      </c>
      <c r="G263" s="671" t="s">
        <v>1627</v>
      </c>
      <c r="H263" s="671" t="s">
        <v>506</v>
      </c>
      <c r="I263" s="671" t="s">
        <v>1663</v>
      </c>
      <c r="J263" s="671" t="s">
        <v>1664</v>
      </c>
      <c r="K263" s="671" t="s">
        <v>1665</v>
      </c>
      <c r="L263" s="705">
        <v>159.5</v>
      </c>
      <c r="M263" s="705">
        <v>478.5</v>
      </c>
      <c r="N263" s="671">
        <v>3</v>
      </c>
      <c r="O263" s="706">
        <v>1</v>
      </c>
      <c r="P263" s="705">
        <v>478.5</v>
      </c>
      <c r="Q263" s="682">
        <v>1</v>
      </c>
      <c r="R263" s="671">
        <v>3</v>
      </c>
      <c r="S263" s="682">
        <v>1</v>
      </c>
      <c r="T263" s="706">
        <v>1</v>
      </c>
      <c r="U263" s="242">
        <v>1</v>
      </c>
    </row>
    <row r="264" spans="1:21" ht="14.4" customHeight="1" x14ac:dyDescent="0.3">
      <c r="A264" s="680">
        <v>12</v>
      </c>
      <c r="B264" s="671" t="s">
        <v>507</v>
      </c>
      <c r="C264" s="671">
        <v>89301122</v>
      </c>
      <c r="D264" s="703" t="s">
        <v>2309</v>
      </c>
      <c r="E264" s="704" t="s">
        <v>1273</v>
      </c>
      <c r="F264" s="671" t="s">
        <v>1255</v>
      </c>
      <c r="G264" s="671" t="s">
        <v>1287</v>
      </c>
      <c r="H264" s="671" t="s">
        <v>867</v>
      </c>
      <c r="I264" s="671" t="s">
        <v>991</v>
      </c>
      <c r="J264" s="671" t="s">
        <v>1216</v>
      </c>
      <c r="K264" s="671" t="s">
        <v>1217</v>
      </c>
      <c r="L264" s="705">
        <v>333.31</v>
      </c>
      <c r="M264" s="705">
        <v>333.31</v>
      </c>
      <c r="N264" s="671">
        <v>1</v>
      </c>
      <c r="O264" s="706">
        <v>1</v>
      </c>
      <c r="P264" s="705">
        <v>333.31</v>
      </c>
      <c r="Q264" s="682">
        <v>1</v>
      </c>
      <c r="R264" s="671">
        <v>1</v>
      </c>
      <c r="S264" s="682">
        <v>1</v>
      </c>
      <c r="T264" s="706">
        <v>1</v>
      </c>
      <c r="U264" s="242">
        <v>1</v>
      </c>
    </row>
    <row r="265" spans="1:21" ht="14.4" customHeight="1" x14ac:dyDescent="0.3">
      <c r="A265" s="680">
        <v>12</v>
      </c>
      <c r="B265" s="671" t="s">
        <v>507</v>
      </c>
      <c r="C265" s="671">
        <v>89301122</v>
      </c>
      <c r="D265" s="703" t="s">
        <v>2309</v>
      </c>
      <c r="E265" s="704" t="s">
        <v>1273</v>
      </c>
      <c r="F265" s="671" t="s">
        <v>1255</v>
      </c>
      <c r="G265" s="671" t="s">
        <v>1287</v>
      </c>
      <c r="H265" s="671" t="s">
        <v>867</v>
      </c>
      <c r="I265" s="671" t="s">
        <v>1017</v>
      </c>
      <c r="J265" s="671" t="s">
        <v>1220</v>
      </c>
      <c r="K265" s="671" t="s">
        <v>1221</v>
      </c>
      <c r="L265" s="705">
        <v>333.31</v>
      </c>
      <c r="M265" s="705">
        <v>666.62</v>
      </c>
      <c r="N265" s="671">
        <v>2</v>
      </c>
      <c r="O265" s="706">
        <v>2</v>
      </c>
      <c r="P265" s="705">
        <v>333.31</v>
      </c>
      <c r="Q265" s="682">
        <v>0.5</v>
      </c>
      <c r="R265" s="671">
        <v>1</v>
      </c>
      <c r="S265" s="682">
        <v>0.5</v>
      </c>
      <c r="T265" s="706">
        <v>1</v>
      </c>
      <c r="U265" s="242">
        <v>0.5</v>
      </c>
    </row>
    <row r="266" spans="1:21" ht="14.4" customHeight="1" x14ac:dyDescent="0.3">
      <c r="A266" s="680">
        <v>12</v>
      </c>
      <c r="B266" s="671" t="s">
        <v>507</v>
      </c>
      <c r="C266" s="671">
        <v>89301122</v>
      </c>
      <c r="D266" s="703" t="s">
        <v>2309</v>
      </c>
      <c r="E266" s="704" t="s">
        <v>1273</v>
      </c>
      <c r="F266" s="671" t="s">
        <v>1255</v>
      </c>
      <c r="G266" s="671" t="s">
        <v>1288</v>
      </c>
      <c r="H266" s="671" t="s">
        <v>867</v>
      </c>
      <c r="I266" s="671" t="s">
        <v>1359</v>
      </c>
      <c r="J266" s="671" t="s">
        <v>1360</v>
      </c>
      <c r="K266" s="671" t="s">
        <v>1361</v>
      </c>
      <c r="L266" s="705">
        <v>138.16</v>
      </c>
      <c r="M266" s="705">
        <v>276.32</v>
      </c>
      <c r="N266" s="671">
        <v>2</v>
      </c>
      <c r="O266" s="706">
        <v>1</v>
      </c>
      <c r="P266" s="705"/>
      <c r="Q266" s="682">
        <v>0</v>
      </c>
      <c r="R266" s="671"/>
      <c r="S266" s="682">
        <v>0</v>
      </c>
      <c r="T266" s="706"/>
      <c r="U266" s="242">
        <v>0</v>
      </c>
    </row>
    <row r="267" spans="1:21" ht="14.4" customHeight="1" x14ac:dyDescent="0.3">
      <c r="A267" s="680">
        <v>12</v>
      </c>
      <c r="B267" s="671" t="s">
        <v>507</v>
      </c>
      <c r="C267" s="671">
        <v>89301122</v>
      </c>
      <c r="D267" s="703" t="s">
        <v>2309</v>
      </c>
      <c r="E267" s="704" t="s">
        <v>1273</v>
      </c>
      <c r="F267" s="671" t="s">
        <v>1255</v>
      </c>
      <c r="G267" s="671" t="s">
        <v>1674</v>
      </c>
      <c r="H267" s="671" t="s">
        <v>867</v>
      </c>
      <c r="I267" s="671" t="s">
        <v>1720</v>
      </c>
      <c r="J267" s="671" t="s">
        <v>1721</v>
      </c>
      <c r="K267" s="671" t="s">
        <v>1154</v>
      </c>
      <c r="L267" s="705">
        <v>82.08</v>
      </c>
      <c r="M267" s="705">
        <v>82.08</v>
      </c>
      <c r="N267" s="671">
        <v>1</v>
      </c>
      <c r="O267" s="706">
        <v>1</v>
      </c>
      <c r="P267" s="705"/>
      <c r="Q267" s="682">
        <v>0</v>
      </c>
      <c r="R267" s="671"/>
      <c r="S267" s="682">
        <v>0</v>
      </c>
      <c r="T267" s="706"/>
      <c r="U267" s="242">
        <v>0</v>
      </c>
    </row>
    <row r="268" spans="1:21" ht="14.4" customHeight="1" x14ac:dyDescent="0.3">
      <c r="A268" s="680">
        <v>12</v>
      </c>
      <c r="B268" s="671" t="s">
        <v>507</v>
      </c>
      <c r="C268" s="671">
        <v>89301122</v>
      </c>
      <c r="D268" s="703" t="s">
        <v>2309</v>
      </c>
      <c r="E268" s="704" t="s">
        <v>1273</v>
      </c>
      <c r="F268" s="671" t="s">
        <v>1255</v>
      </c>
      <c r="G268" s="671" t="s">
        <v>1323</v>
      </c>
      <c r="H268" s="671" t="s">
        <v>506</v>
      </c>
      <c r="I268" s="671" t="s">
        <v>1080</v>
      </c>
      <c r="J268" s="671" t="s">
        <v>1081</v>
      </c>
      <c r="K268" s="671" t="s">
        <v>1681</v>
      </c>
      <c r="L268" s="705">
        <v>116.11</v>
      </c>
      <c r="M268" s="705">
        <v>116.11</v>
      </c>
      <c r="N268" s="671">
        <v>1</v>
      </c>
      <c r="O268" s="706">
        <v>0.5</v>
      </c>
      <c r="P268" s="705">
        <v>116.11</v>
      </c>
      <c r="Q268" s="682">
        <v>1</v>
      </c>
      <c r="R268" s="671">
        <v>1</v>
      </c>
      <c r="S268" s="682">
        <v>1</v>
      </c>
      <c r="T268" s="706">
        <v>0.5</v>
      </c>
      <c r="U268" s="242">
        <v>1</v>
      </c>
    </row>
    <row r="269" spans="1:21" ht="14.4" customHeight="1" x14ac:dyDescent="0.3">
      <c r="A269" s="680">
        <v>12</v>
      </c>
      <c r="B269" s="671" t="s">
        <v>507</v>
      </c>
      <c r="C269" s="671">
        <v>89301122</v>
      </c>
      <c r="D269" s="703" t="s">
        <v>2309</v>
      </c>
      <c r="E269" s="704" t="s">
        <v>1273</v>
      </c>
      <c r="F269" s="671" t="s">
        <v>1255</v>
      </c>
      <c r="G269" s="671" t="s">
        <v>1292</v>
      </c>
      <c r="H269" s="671" t="s">
        <v>506</v>
      </c>
      <c r="I269" s="671" t="s">
        <v>973</v>
      </c>
      <c r="J269" s="671" t="s">
        <v>974</v>
      </c>
      <c r="K269" s="671" t="s">
        <v>975</v>
      </c>
      <c r="L269" s="705">
        <v>153.52000000000001</v>
      </c>
      <c r="M269" s="705">
        <v>153.52000000000001</v>
      </c>
      <c r="N269" s="671">
        <v>1</v>
      </c>
      <c r="O269" s="706">
        <v>1</v>
      </c>
      <c r="P269" s="705">
        <v>153.52000000000001</v>
      </c>
      <c r="Q269" s="682">
        <v>1</v>
      </c>
      <c r="R269" s="671">
        <v>1</v>
      </c>
      <c r="S269" s="682">
        <v>1</v>
      </c>
      <c r="T269" s="706">
        <v>1</v>
      </c>
      <c r="U269" s="242">
        <v>1</v>
      </c>
    </row>
    <row r="270" spans="1:21" ht="14.4" customHeight="1" x14ac:dyDescent="0.3">
      <c r="A270" s="680">
        <v>12</v>
      </c>
      <c r="B270" s="671" t="s">
        <v>507</v>
      </c>
      <c r="C270" s="671">
        <v>89301122</v>
      </c>
      <c r="D270" s="703" t="s">
        <v>2309</v>
      </c>
      <c r="E270" s="704" t="s">
        <v>1273</v>
      </c>
      <c r="F270" s="671" t="s">
        <v>1255</v>
      </c>
      <c r="G270" s="671" t="s">
        <v>1326</v>
      </c>
      <c r="H270" s="671" t="s">
        <v>506</v>
      </c>
      <c r="I270" s="671" t="s">
        <v>607</v>
      </c>
      <c r="J270" s="671" t="s">
        <v>608</v>
      </c>
      <c r="K270" s="671" t="s">
        <v>609</v>
      </c>
      <c r="L270" s="705">
        <v>56.69</v>
      </c>
      <c r="M270" s="705">
        <v>56.69</v>
      </c>
      <c r="N270" s="671">
        <v>1</v>
      </c>
      <c r="O270" s="706">
        <v>0.5</v>
      </c>
      <c r="P270" s="705">
        <v>56.69</v>
      </c>
      <c r="Q270" s="682">
        <v>1</v>
      </c>
      <c r="R270" s="671">
        <v>1</v>
      </c>
      <c r="S270" s="682">
        <v>1</v>
      </c>
      <c r="T270" s="706">
        <v>0.5</v>
      </c>
      <c r="U270" s="242">
        <v>1</v>
      </c>
    </row>
    <row r="271" spans="1:21" ht="14.4" customHeight="1" x14ac:dyDescent="0.3">
      <c r="A271" s="680">
        <v>12</v>
      </c>
      <c r="B271" s="671" t="s">
        <v>507</v>
      </c>
      <c r="C271" s="671">
        <v>89301122</v>
      </c>
      <c r="D271" s="703" t="s">
        <v>2309</v>
      </c>
      <c r="E271" s="704" t="s">
        <v>1273</v>
      </c>
      <c r="F271" s="671" t="s">
        <v>1255</v>
      </c>
      <c r="G271" s="671" t="s">
        <v>1293</v>
      </c>
      <c r="H271" s="671" t="s">
        <v>506</v>
      </c>
      <c r="I271" s="671" t="s">
        <v>1294</v>
      </c>
      <c r="J271" s="671" t="s">
        <v>982</v>
      </c>
      <c r="K271" s="671" t="s">
        <v>1295</v>
      </c>
      <c r="L271" s="705">
        <v>23.46</v>
      </c>
      <c r="M271" s="705">
        <v>164.22</v>
      </c>
      <c r="N271" s="671">
        <v>7</v>
      </c>
      <c r="O271" s="706">
        <v>6.5</v>
      </c>
      <c r="P271" s="705">
        <v>93.84</v>
      </c>
      <c r="Q271" s="682">
        <v>0.57142857142857151</v>
      </c>
      <c r="R271" s="671">
        <v>4</v>
      </c>
      <c r="S271" s="682">
        <v>0.5714285714285714</v>
      </c>
      <c r="T271" s="706">
        <v>3.5</v>
      </c>
      <c r="U271" s="242">
        <v>0.53846153846153844</v>
      </c>
    </row>
    <row r="272" spans="1:21" ht="14.4" customHeight="1" x14ac:dyDescent="0.3">
      <c r="A272" s="680">
        <v>12</v>
      </c>
      <c r="B272" s="671" t="s">
        <v>507</v>
      </c>
      <c r="C272" s="671">
        <v>89301122</v>
      </c>
      <c r="D272" s="703" t="s">
        <v>2309</v>
      </c>
      <c r="E272" s="704" t="s">
        <v>1273</v>
      </c>
      <c r="F272" s="671" t="s">
        <v>1255</v>
      </c>
      <c r="G272" s="671" t="s">
        <v>1348</v>
      </c>
      <c r="H272" s="671" t="s">
        <v>867</v>
      </c>
      <c r="I272" s="671" t="s">
        <v>1466</v>
      </c>
      <c r="J272" s="671" t="s">
        <v>1350</v>
      </c>
      <c r="K272" s="671" t="s">
        <v>1467</v>
      </c>
      <c r="L272" s="705">
        <v>492.45</v>
      </c>
      <c r="M272" s="705">
        <v>492.45</v>
      </c>
      <c r="N272" s="671">
        <v>1</v>
      </c>
      <c r="O272" s="706">
        <v>1</v>
      </c>
      <c r="P272" s="705">
        <v>492.45</v>
      </c>
      <c r="Q272" s="682">
        <v>1</v>
      </c>
      <c r="R272" s="671">
        <v>1</v>
      </c>
      <c r="S272" s="682">
        <v>1</v>
      </c>
      <c r="T272" s="706">
        <v>1</v>
      </c>
      <c r="U272" s="242">
        <v>1</v>
      </c>
    </row>
    <row r="273" spans="1:21" ht="14.4" customHeight="1" x14ac:dyDescent="0.3">
      <c r="A273" s="680">
        <v>12</v>
      </c>
      <c r="B273" s="671" t="s">
        <v>507</v>
      </c>
      <c r="C273" s="671">
        <v>89301122</v>
      </c>
      <c r="D273" s="703" t="s">
        <v>2309</v>
      </c>
      <c r="E273" s="704" t="s">
        <v>1273</v>
      </c>
      <c r="F273" s="671" t="s">
        <v>1257</v>
      </c>
      <c r="G273" s="671" t="s">
        <v>1304</v>
      </c>
      <c r="H273" s="671" t="s">
        <v>506</v>
      </c>
      <c r="I273" s="671" t="s">
        <v>1506</v>
      </c>
      <c r="J273" s="671" t="s">
        <v>1507</v>
      </c>
      <c r="K273" s="671" t="s">
        <v>1508</v>
      </c>
      <c r="L273" s="705">
        <v>112.5</v>
      </c>
      <c r="M273" s="705">
        <v>1350</v>
      </c>
      <c r="N273" s="671">
        <v>12</v>
      </c>
      <c r="O273" s="706">
        <v>1</v>
      </c>
      <c r="P273" s="705">
        <v>1350</v>
      </c>
      <c r="Q273" s="682">
        <v>1</v>
      </c>
      <c r="R273" s="671">
        <v>12</v>
      </c>
      <c r="S273" s="682">
        <v>1</v>
      </c>
      <c r="T273" s="706">
        <v>1</v>
      </c>
      <c r="U273" s="242">
        <v>1</v>
      </c>
    </row>
    <row r="274" spans="1:21" ht="14.4" customHeight="1" x14ac:dyDescent="0.3">
      <c r="A274" s="680">
        <v>12</v>
      </c>
      <c r="B274" s="671" t="s">
        <v>507</v>
      </c>
      <c r="C274" s="671">
        <v>89301122</v>
      </c>
      <c r="D274" s="703" t="s">
        <v>2309</v>
      </c>
      <c r="E274" s="704" t="s">
        <v>1274</v>
      </c>
      <c r="F274" s="671" t="s">
        <v>1255</v>
      </c>
      <c r="G274" s="671" t="s">
        <v>1384</v>
      </c>
      <c r="H274" s="671" t="s">
        <v>506</v>
      </c>
      <c r="I274" s="671" t="s">
        <v>1385</v>
      </c>
      <c r="J274" s="671" t="s">
        <v>1386</v>
      </c>
      <c r="K274" s="671" t="s">
        <v>1387</v>
      </c>
      <c r="L274" s="705">
        <v>0</v>
      </c>
      <c r="M274" s="705">
        <v>0</v>
      </c>
      <c r="N274" s="671">
        <v>4</v>
      </c>
      <c r="O274" s="706">
        <v>3</v>
      </c>
      <c r="P274" s="705">
        <v>0</v>
      </c>
      <c r="Q274" s="682"/>
      <c r="R274" s="671">
        <v>4</v>
      </c>
      <c r="S274" s="682">
        <v>1</v>
      </c>
      <c r="T274" s="706">
        <v>3</v>
      </c>
      <c r="U274" s="242">
        <v>1</v>
      </c>
    </row>
    <row r="275" spans="1:21" ht="14.4" customHeight="1" x14ac:dyDescent="0.3">
      <c r="A275" s="680">
        <v>12</v>
      </c>
      <c r="B275" s="671" t="s">
        <v>507</v>
      </c>
      <c r="C275" s="671">
        <v>89301122</v>
      </c>
      <c r="D275" s="703" t="s">
        <v>2309</v>
      </c>
      <c r="E275" s="704" t="s">
        <v>1274</v>
      </c>
      <c r="F275" s="671" t="s">
        <v>1255</v>
      </c>
      <c r="G275" s="671" t="s">
        <v>1287</v>
      </c>
      <c r="H275" s="671" t="s">
        <v>867</v>
      </c>
      <c r="I275" s="671" t="s">
        <v>1017</v>
      </c>
      <c r="J275" s="671" t="s">
        <v>1220</v>
      </c>
      <c r="K275" s="671" t="s">
        <v>1221</v>
      </c>
      <c r="L275" s="705">
        <v>333.31</v>
      </c>
      <c r="M275" s="705">
        <v>333.31</v>
      </c>
      <c r="N275" s="671">
        <v>1</v>
      </c>
      <c r="O275" s="706">
        <v>1</v>
      </c>
      <c r="P275" s="705">
        <v>333.31</v>
      </c>
      <c r="Q275" s="682">
        <v>1</v>
      </c>
      <c r="R275" s="671">
        <v>1</v>
      </c>
      <c r="S275" s="682">
        <v>1</v>
      </c>
      <c r="T275" s="706">
        <v>1</v>
      </c>
      <c r="U275" s="242">
        <v>1</v>
      </c>
    </row>
    <row r="276" spans="1:21" ht="14.4" customHeight="1" x14ac:dyDescent="0.3">
      <c r="A276" s="680">
        <v>12</v>
      </c>
      <c r="B276" s="671" t="s">
        <v>507</v>
      </c>
      <c r="C276" s="671">
        <v>89301122</v>
      </c>
      <c r="D276" s="703" t="s">
        <v>2309</v>
      </c>
      <c r="E276" s="704" t="s">
        <v>1274</v>
      </c>
      <c r="F276" s="671" t="s">
        <v>1255</v>
      </c>
      <c r="G276" s="671" t="s">
        <v>1370</v>
      </c>
      <c r="H276" s="671" t="s">
        <v>867</v>
      </c>
      <c r="I276" s="671" t="s">
        <v>1540</v>
      </c>
      <c r="J276" s="671" t="s">
        <v>1541</v>
      </c>
      <c r="K276" s="671" t="s">
        <v>1542</v>
      </c>
      <c r="L276" s="705">
        <v>216.29</v>
      </c>
      <c r="M276" s="705">
        <v>648.87</v>
      </c>
      <c r="N276" s="671">
        <v>3</v>
      </c>
      <c r="O276" s="706">
        <v>1</v>
      </c>
      <c r="P276" s="705">
        <v>648.87</v>
      </c>
      <c r="Q276" s="682">
        <v>1</v>
      </c>
      <c r="R276" s="671">
        <v>3</v>
      </c>
      <c r="S276" s="682">
        <v>1</v>
      </c>
      <c r="T276" s="706">
        <v>1</v>
      </c>
      <c r="U276" s="242">
        <v>1</v>
      </c>
    </row>
    <row r="277" spans="1:21" ht="14.4" customHeight="1" x14ac:dyDescent="0.3">
      <c r="A277" s="680">
        <v>12</v>
      </c>
      <c r="B277" s="671" t="s">
        <v>507</v>
      </c>
      <c r="C277" s="671">
        <v>89301122</v>
      </c>
      <c r="D277" s="703" t="s">
        <v>2309</v>
      </c>
      <c r="E277" s="704" t="s">
        <v>1274</v>
      </c>
      <c r="F277" s="671" t="s">
        <v>1255</v>
      </c>
      <c r="G277" s="671" t="s">
        <v>1370</v>
      </c>
      <c r="H277" s="671" t="s">
        <v>867</v>
      </c>
      <c r="I277" s="671" t="s">
        <v>1371</v>
      </c>
      <c r="J277" s="671" t="s">
        <v>1372</v>
      </c>
      <c r="K277" s="671" t="s">
        <v>1373</v>
      </c>
      <c r="L277" s="705">
        <v>1140.7</v>
      </c>
      <c r="M277" s="705">
        <v>14829.1</v>
      </c>
      <c r="N277" s="671">
        <v>13</v>
      </c>
      <c r="O277" s="706">
        <v>5</v>
      </c>
      <c r="P277" s="705">
        <v>14829.1</v>
      </c>
      <c r="Q277" s="682">
        <v>1</v>
      </c>
      <c r="R277" s="671">
        <v>13</v>
      </c>
      <c r="S277" s="682">
        <v>1</v>
      </c>
      <c r="T277" s="706">
        <v>5</v>
      </c>
      <c r="U277" s="242">
        <v>1</v>
      </c>
    </row>
    <row r="278" spans="1:21" ht="14.4" customHeight="1" x14ac:dyDescent="0.3">
      <c r="A278" s="680">
        <v>12</v>
      </c>
      <c r="B278" s="671" t="s">
        <v>507</v>
      </c>
      <c r="C278" s="671">
        <v>89301122</v>
      </c>
      <c r="D278" s="703" t="s">
        <v>2309</v>
      </c>
      <c r="E278" s="704" t="s">
        <v>1274</v>
      </c>
      <c r="F278" s="671" t="s">
        <v>1255</v>
      </c>
      <c r="G278" s="671" t="s">
        <v>1288</v>
      </c>
      <c r="H278" s="671" t="s">
        <v>867</v>
      </c>
      <c r="I278" s="671" t="s">
        <v>1359</v>
      </c>
      <c r="J278" s="671" t="s">
        <v>1360</v>
      </c>
      <c r="K278" s="671" t="s">
        <v>1361</v>
      </c>
      <c r="L278" s="705">
        <v>138.16</v>
      </c>
      <c r="M278" s="705">
        <v>276.32</v>
      </c>
      <c r="N278" s="671">
        <v>2</v>
      </c>
      <c r="O278" s="706">
        <v>0.5</v>
      </c>
      <c r="P278" s="705"/>
      <c r="Q278" s="682">
        <v>0</v>
      </c>
      <c r="R278" s="671"/>
      <c r="S278" s="682">
        <v>0</v>
      </c>
      <c r="T278" s="706"/>
      <c r="U278" s="242">
        <v>0</v>
      </c>
    </row>
    <row r="279" spans="1:21" ht="14.4" customHeight="1" x14ac:dyDescent="0.3">
      <c r="A279" s="680">
        <v>12</v>
      </c>
      <c r="B279" s="671" t="s">
        <v>507</v>
      </c>
      <c r="C279" s="671">
        <v>89301122</v>
      </c>
      <c r="D279" s="703" t="s">
        <v>2309</v>
      </c>
      <c r="E279" s="704" t="s">
        <v>1274</v>
      </c>
      <c r="F279" s="671" t="s">
        <v>1255</v>
      </c>
      <c r="G279" s="671" t="s">
        <v>1288</v>
      </c>
      <c r="H279" s="671" t="s">
        <v>867</v>
      </c>
      <c r="I279" s="671" t="s">
        <v>1722</v>
      </c>
      <c r="J279" s="671" t="s">
        <v>1723</v>
      </c>
      <c r="K279" s="671" t="s">
        <v>1724</v>
      </c>
      <c r="L279" s="705">
        <v>103.71</v>
      </c>
      <c r="M279" s="705">
        <v>311.13</v>
      </c>
      <c r="N279" s="671">
        <v>3</v>
      </c>
      <c r="O279" s="706">
        <v>1</v>
      </c>
      <c r="P279" s="705"/>
      <c r="Q279" s="682">
        <v>0</v>
      </c>
      <c r="R279" s="671"/>
      <c r="S279" s="682">
        <v>0</v>
      </c>
      <c r="T279" s="706"/>
      <c r="U279" s="242">
        <v>0</v>
      </c>
    </row>
    <row r="280" spans="1:21" ht="14.4" customHeight="1" x14ac:dyDescent="0.3">
      <c r="A280" s="680">
        <v>12</v>
      </c>
      <c r="B280" s="671" t="s">
        <v>507</v>
      </c>
      <c r="C280" s="671">
        <v>89301122</v>
      </c>
      <c r="D280" s="703" t="s">
        <v>2309</v>
      </c>
      <c r="E280" s="704" t="s">
        <v>1274</v>
      </c>
      <c r="F280" s="671" t="s">
        <v>1255</v>
      </c>
      <c r="G280" s="671" t="s">
        <v>1674</v>
      </c>
      <c r="H280" s="671" t="s">
        <v>867</v>
      </c>
      <c r="I280" s="671" t="s">
        <v>1725</v>
      </c>
      <c r="J280" s="671" t="s">
        <v>1726</v>
      </c>
      <c r="K280" s="671" t="s">
        <v>1727</v>
      </c>
      <c r="L280" s="705">
        <v>492.45</v>
      </c>
      <c r="M280" s="705">
        <v>492.45</v>
      </c>
      <c r="N280" s="671">
        <v>1</v>
      </c>
      <c r="O280" s="706">
        <v>1</v>
      </c>
      <c r="P280" s="705">
        <v>492.45</v>
      </c>
      <c r="Q280" s="682">
        <v>1</v>
      </c>
      <c r="R280" s="671">
        <v>1</v>
      </c>
      <c r="S280" s="682">
        <v>1</v>
      </c>
      <c r="T280" s="706">
        <v>1</v>
      </c>
      <c r="U280" s="242">
        <v>1</v>
      </c>
    </row>
    <row r="281" spans="1:21" ht="14.4" customHeight="1" x14ac:dyDescent="0.3">
      <c r="A281" s="680">
        <v>12</v>
      </c>
      <c r="B281" s="671" t="s">
        <v>507</v>
      </c>
      <c r="C281" s="671">
        <v>89301122</v>
      </c>
      <c r="D281" s="703" t="s">
        <v>2309</v>
      </c>
      <c r="E281" s="704" t="s">
        <v>1274</v>
      </c>
      <c r="F281" s="671" t="s">
        <v>1255</v>
      </c>
      <c r="G281" s="671" t="s">
        <v>1404</v>
      </c>
      <c r="H281" s="671" t="s">
        <v>506</v>
      </c>
      <c r="I281" s="671" t="s">
        <v>1405</v>
      </c>
      <c r="J281" s="671" t="s">
        <v>1406</v>
      </c>
      <c r="K281" s="671" t="s">
        <v>1407</v>
      </c>
      <c r="L281" s="705">
        <v>1500.42</v>
      </c>
      <c r="M281" s="705">
        <v>1500.42</v>
      </c>
      <c r="N281" s="671">
        <v>1</v>
      </c>
      <c r="O281" s="706">
        <v>1</v>
      </c>
      <c r="P281" s="705">
        <v>1500.42</v>
      </c>
      <c r="Q281" s="682">
        <v>1</v>
      </c>
      <c r="R281" s="671">
        <v>1</v>
      </c>
      <c r="S281" s="682">
        <v>1</v>
      </c>
      <c r="T281" s="706">
        <v>1</v>
      </c>
      <c r="U281" s="242">
        <v>1</v>
      </c>
    </row>
    <row r="282" spans="1:21" ht="14.4" customHeight="1" x14ac:dyDescent="0.3">
      <c r="A282" s="680">
        <v>12</v>
      </c>
      <c r="B282" s="671" t="s">
        <v>507</v>
      </c>
      <c r="C282" s="671">
        <v>89301122</v>
      </c>
      <c r="D282" s="703" t="s">
        <v>2309</v>
      </c>
      <c r="E282" s="704" t="s">
        <v>1274</v>
      </c>
      <c r="F282" s="671" t="s">
        <v>1255</v>
      </c>
      <c r="G282" s="671" t="s">
        <v>1404</v>
      </c>
      <c r="H282" s="671" t="s">
        <v>506</v>
      </c>
      <c r="I282" s="671" t="s">
        <v>1408</v>
      </c>
      <c r="J282" s="671" t="s">
        <v>1409</v>
      </c>
      <c r="K282" s="671" t="s">
        <v>1410</v>
      </c>
      <c r="L282" s="705">
        <v>750.21</v>
      </c>
      <c r="M282" s="705">
        <v>2250.63</v>
      </c>
      <c r="N282" s="671">
        <v>3</v>
      </c>
      <c r="O282" s="706">
        <v>2</v>
      </c>
      <c r="P282" s="705">
        <v>2250.63</v>
      </c>
      <c r="Q282" s="682">
        <v>1</v>
      </c>
      <c r="R282" s="671">
        <v>3</v>
      </c>
      <c r="S282" s="682">
        <v>1</v>
      </c>
      <c r="T282" s="706">
        <v>2</v>
      </c>
      <c r="U282" s="242">
        <v>1</v>
      </c>
    </row>
    <row r="283" spans="1:21" ht="14.4" customHeight="1" x14ac:dyDescent="0.3">
      <c r="A283" s="680">
        <v>12</v>
      </c>
      <c r="B283" s="671" t="s">
        <v>507</v>
      </c>
      <c r="C283" s="671">
        <v>89301122</v>
      </c>
      <c r="D283" s="703" t="s">
        <v>2309</v>
      </c>
      <c r="E283" s="704" t="s">
        <v>1274</v>
      </c>
      <c r="F283" s="671" t="s">
        <v>1255</v>
      </c>
      <c r="G283" s="671" t="s">
        <v>1404</v>
      </c>
      <c r="H283" s="671" t="s">
        <v>506</v>
      </c>
      <c r="I283" s="671" t="s">
        <v>1543</v>
      </c>
      <c r="J283" s="671" t="s">
        <v>1406</v>
      </c>
      <c r="K283" s="671" t="s">
        <v>1544</v>
      </c>
      <c r="L283" s="705">
        <v>0</v>
      </c>
      <c r="M283" s="705">
        <v>0</v>
      </c>
      <c r="N283" s="671">
        <v>1</v>
      </c>
      <c r="O283" s="706">
        <v>1</v>
      </c>
      <c r="P283" s="705"/>
      <c r="Q283" s="682"/>
      <c r="R283" s="671"/>
      <c r="S283" s="682">
        <v>0</v>
      </c>
      <c r="T283" s="706"/>
      <c r="U283" s="242">
        <v>0</v>
      </c>
    </row>
    <row r="284" spans="1:21" ht="14.4" customHeight="1" x14ac:dyDescent="0.3">
      <c r="A284" s="680">
        <v>12</v>
      </c>
      <c r="B284" s="671" t="s">
        <v>507</v>
      </c>
      <c r="C284" s="671">
        <v>89301122</v>
      </c>
      <c r="D284" s="703" t="s">
        <v>2309</v>
      </c>
      <c r="E284" s="704" t="s">
        <v>1274</v>
      </c>
      <c r="F284" s="671" t="s">
        <v>1255</v>
      </c>
      <c r="G284" s="671" t="s">
        <v>1404</v>
      </c>
      <c r="H284" s="671" t="s">
        <v>506</v>
      </c>
      <c r="I284" s="671" t="s">
        <v>1524</v>
      </c>
      <c r="J284" s="671" t="s">
        <v>1409</v>
      </c>
      <c r="K284" s="671" t="s">
        <v>1525</v>
      </c>
      <c r="L284" s="705">
        <v>0</v>
      </c>
      <c r="M284" s="705">
        <v>0</v>
      </c>
      <c r="N284" s="671">
        <v>1</v>
      </c>
      <c r="O284" s="706">
        <v>1</v>
      </c>
      <c r="P284" s="705">
        <v>0</v>
      </c>
      <c r="Q284" s="682"/>
      <c r="R284" s="671">
        <v>1</v>
      </c>
      <c r="S284" s="682">
        <v>1</v>
      </c>
      <c r="T284" s="706">
        <v>1</v>
      </c>
      <c r="U284" s="242">
        <v>1</v>
      </c>
    </row>
    <row r="285" spans="1:21" ht="14.4" customHeight="1" x14ac:dyDescent="0.3">
      <c r="A285" s="680">
        <v>12</v>
      </c>
      <c r="B285" s="671" t="s">
        <v>507</v>
      </c>
      <c r="C285" s="671">
        <v>89301122</v>
      </c>
      <c r="D285" s="703" t="s">
        <v>2309</v>
      </c>
      <c r="E285" s="704" t="s">
        <v>1274</v>
      </c>
      <c r="F285" s="671" t="s">
        <v>1255</v>
      </c>
      <c r="G285" s="671" t="s">
        <v>1728</v>
      </c>
      <c r="H285" s="671" t="s">
        <v>867</v>
      </c>
      <c r="I285" s="671" t="s">
        <v>1729</v>
      </c>
      <c r="J285" s="671" t="s">
        <v>1730</v>
      </c>
      <c r="K285" s="671" t="s">
        <v>1731</v>
      </c>
      <c r="L285" s="705">
        <v>820.43</v>
      </c>
      <c r="M285" s="705">
        <v>1640.86</v>
      </c>
      <c r="N285" s="671">
        <v>2</v>
      </c>
      <c r="O285" s="706">
        <v>1.5</v>
      </c>
      <c r="P285" s="705">
        <v>820.43</v>
      </c>
      <c r="Q285" s="682">
        <v>0.5</v>
      </c>
      <c r="R285" s="671">
        <v>1</v>
      </c>
      <c r="S285" s="682">
        <v>0.5</v>
      </c>
      <c r="T285" s="706">
        <v>1</v>
      </c>
      <c r="U285" s="242">
        <v>0.66666666666666663</v>
      </c>
    </row>
    <row r="286" spans="1:21" ht="14.4" customHeight="1" x14ac:dyDescent="0.3">
      <c r="A286" s="680">
        <v>12</v>
      </c>
      <c r="B286" s="671" t="s">
        <v>507</v>
      </c>
      <c r="C286" s="671">
        <v>89301122</v>
      </c>
      <c r="D286" s="703" t="s">
        <v>2309</v>
      </c>
      <c r="E286" s="704" t="s">
        <v>1274</v>
      </c>
      <c r="F286" s="671" t="s">
        <v>1255</v>
      </c>
      <c r="G286" s="671" t="s">
        <v>1321</v>
      </c>
      <c r="H286" s="671" t="s">
        <v>506</v>
      </c>
      <c r="I286" s="671" t="s">
        <v>730</v>
      </c>
      <c r="J286" s="671" t="s">
        <v>731</v>
      </c>
      <c r="K286" s="671" t="s">
        <v>1322</v>
      </c>
      <c r="L286" s="705">
        <v>63.67</v>
      </c>
      <c r="M286" s="705">
        <v>509.36</v>
      </c>
      <c r="N286" s="671">
        <v>8</v>
      </c>
      <c r="O286" s="706">
        <v>2.5</v>
      </c>
      <c r="P286" s="705">
        <v>254.68</v>
      </c>
      <c r="Q286" s="682">
        <v>0.5</v>
      </c>
      <c r="R286" s="671">
        <v>4</v>
      </c>
      <c r="S286" s="682">
        <v>0.5</v>
      </c>
      <c r="T286" s="706">
        <v>1.5</v>
      </c>
      <c r="U286" s="242">
        <v>0.6</v>
      </c>
    </row>
    <row r="287" spans="1:21" ht="14.4" customHeight="1" x14ac:dyDescent="0.3">
      <c r="A287" s="680">
        <v>12</v>
      </c>
      <c r="B287" s="671" t="s">
        <v>507</v>
      </c>
      <c r="C287" s="671">
        <v>89301122</v>
      </c>
      <c r="D287" s="703" t="s">
        <v>2309</v>
      </c>
      <c r="E287" s="704" t="s">
        <v>1274</v>
      </c>
      <c r="F287" s="671" t="s">
        <v>1255</v>
      </c>
      <c r="G287" s="671" t="s">
        <v>1732</v>
      </c>
      <c r="H287" s="671" t="s">
        <v>506</v>
      </c>
      <c r="I287" s="671" t="s">
        <v>1733</v>
      </c>
      <c r="J287" s="671" t="s">
        <v>1734</v>
      </c>
      <c r="K287" s="671" t="s">
        <v>1735</v>
      </c>
      <c r="L287" s="705">
        <v>257.22000000000003</v>
      </c>
      <c r="M287" s="705">
        <v>514.44000000000005</v>
      </c>
      <c r="N287" s="671">
        <v>2</v>
      </c>
      <c r="O287" s="706">
        <v>1.5</v>
      </c>
      <c r="P287" s="705"/>
      <c r="Q287" s="682">
        <v>0</v>
      </c>
      <c r="R287" s="671"/>
      <c r="S287" s="682">
        <v>0</v>
      </c>
      <c r="T287" s="706"/>
      <c r="U287" s="242">
        <v>0</v>
      </c>
    </row>
    <row r="288" spans="1:21" ht="14.4" customHeight="1" x14ac:dyDescent="0.3">
      <c r="A288" s="680">
        <v>12</v>
      </c>
      <c r="B288" s="671" t="s">
        <v>507</v>
      </c>
      <c r="C288" s="671">
        <v>89301122</v>
      </c>
      <c r="D288" s="703" t="s">
        <v>2309</v>
      </c>
      <c r="E288" s="704" t="s">
        <v>1274</v>
      </c>
      <c r="F288" s="671" t="s">
        <v>1255</v>
      </c>
      <c r="G288" s="671" t="s">
        <v>1326</v>
      </c>
      <c r="H288" s="671" t="s">
        <v>506</v>
      </c>
      <c r="I288" s="671" t="s">
        <v>607</v>
      </c>
      <c r="J288" s="671" t="s">
        <v>608</v>
      </c>
      <c r="K288" s="671" t="s">
        <v>609</v>
      </c>
      <c r="L288" s="705">
        <v>56.69</v>
      </c>
      <c r="M288" s="705">
        <v>56.69</v>
      </c>
      <c r="N288" s="671">
        <v>1</v>
      </c>
      <c r="O288" s="706">
        <v>1</v>
      </c>
      <c r="P288" s="705"/>
      <c r="Q288" s="682">
        <v>0</v>
      </c>
      <c r="R288" s="671"/>
      <c r="S288" s="682">
        <v>0</v>
      </c>
      <c r="T288" s="706"/>
      <c r="U288" s="242">
        <v>0</v>
      </c>
    </row>
    <row r="289" spans="1:21" ht="14.4" customHeight="1" x14ac:dyDescent="0.3">
      <c r="A289" s="680">
        <v>12</v>
      </c>
      <c r="B289" s="671" t="s">
        <v>507</v>
      </c>
      <c r="C289" s="671">
        <v>89301122</v>
      </c>
      <c r="D289" s="703" t="s">
        <v>2309</v>
      </c>
      <c r="E289" s="704" t="s">
        <v>1274</v>
      </c>
      <c r="F289" s="671" t="s">
        <v>1255</v>
      </c>
      <c r="G289" s="671" t="s">
        <v>1327</v>
      </c>
      <c r="H289" s="671" t="s">
        <v>506</v>
      </c>
      <c r="I289" s="671" t="s">
        <v>1736</v>
      </c>
      <c r="J289" s="671" t="s">
        <v>1435</v>
      </c>
      <c r="K289" s="671" t="s">
        <v>1737</v>
      </c>
      <c r="L289" s="705">
        <v>750.21</v>
      </c>
      <c r="M289" s="705">
        <v>750.21</v>
      </c>
      <c r="N289" s="671">
        <v>1</v>
      </c>
      <c r="O289" s="706">
        <v>0.5</v>
      </c>
      <c r="P289" s="705">
        <v>750.21</v>
      </c>
      <c r="Q289" s="682">
        <v>1</v>
      </c>
      <c r="R289" s="671">
        <v>1</v>
      </c>
      <c r="S289" s="682">
        <v>1</v>
      </c>
      <c r="T289" s="706">
        <v>0.5</v>
      </c>
      <c r="U289" s="242">
        <v>1</v>
      </c>
    </row>
    <row r="290" spans="1:21" ht="14.4" customHeight="1" x14ac:dyDescent="0.3">
      <c r="A290" s="680">
        <v>12</v>
      </c>
      <c r="B290" s="671" t="s">
        <v>507</v>
      </c>
      <c r="C290" s="671">
        <v>89301122</v>
      </c>
      <c r="D290" s="703" t="s">
        <v>2309</v>
      </c>
      <c r="E290" s="704" t="s">
        <v>1274</v>
      </c>
      <c r="F290" s="671" t="s">
        <v>1255</v>
      </c>
      <c r="G290" s="671" t="s">
        <v>1327</v>
      </c>
      <c r="H290" s="671" t="s">
        <v>506</v>
      </c>
      <c r="I290" s="671" t="s">
        <v>1328</v>
      </c>
      <c r="J290" s="671" t="s">
        <v>1329</v>
      </c>
      <c r="K290" s="671" t="s">
        <v>1330</v>
      </c>
      <c r="L290" s="705">
        <v>181.41</v>
      </c>
      <c r="M290" s="705">
        <v>544.23</v>
      </c>
      <c r="N290" s="671">
        <v>3</v>
      </c>
      <c r="O290" s="706">
        <v>1</v>
      </c>
      <c r="P290" s="705"/>
      <c r="Q290" s="682">
        <v>0</v>
      </c>
      <c r="R290" s="671"/>
      <c r="S290" s="682">
        <v>0</v>
      </c>
      <c r="T290" s="706"/>
      <c r="U290" s="242">
        <v>0</v>
      </c>
    </row>
    <row r="291" spans="1:21" ht="14.4" customHeight="1" x14ac:dyDescent="0.3">
      <c r="A291" s="680">
        <v>12</v>
      </c>
      <c r="B291" s="671" t="s">
        <v>507</v>
      </c>
      <c r="C291" s="671">
        <v>89301122</v>
      </c>
      <c r="D291" s="703" t="s">
        <v>2309</v>
      </c>
      <c r="E291" s="704" t="s">
        <v>1274</v>
      </c>
      <c r="F291" s="671" t="s">
        <v>1255</v>
      </c>
      <c r="G291" s="671" t="s">
        <v>1446</v>
      </c>
      <c r="H291" s="671" t="s">
        <v>506</v>
      </c>
      <c r="I291" s="671" t="s">
        <v>1555</v>
      </c>
      <c r="J291" s="671" t="s">
        <v>1554</v>
      </c>
      <c r="K291" s="671" t="s">
        <v>1556</v>
      </c>
      <c r="L291" s="705">
        <v>0</v>
      </c>
      <c r="M291" s="705">
        <v>0</v>
      </c>
      <c r="N291" s="671">
        <v>2</v>
      </c>
      <c r="O291" s="706">
        <v>2</v>
      </c>
      <c r="P291" s="705">
        <v>0</v>
      </c>
      <c r="Q291" s="682"/>
      <c r="R291" s="671">
        <v>2</v>
      </c>
      <c r="S291" s="682">
        <v>1</v>
      </c>
      <c r="T291" s="706">
        <v>2</v>
      </c>
      <c r="U291" s="242">
        <v>1</v>
      </c>
    </row>
    <row r="292" spans="1:21" ht="14.4" customHeight="1" x14ac:dyDescent="0.3">
      <c r="A292" s="680">
        <v>12</v>
      </c>
      <c r="B292" s="671" t="s">
        <v>507</v>
      </c>
      <c r="C292" s="671">
        <v>89301122</v>
      </c>
      <c r="D292" s="703" t="s">
        <v>2309</v>
      </c>
      <c r="E292" s="704" t="s">
        <v>1274</v>
      </c>
      <c r="F292" s="671" t="s">
        <v>1255</v>
      </c>
      <c r="G292" s="671" t="s">
        <v>1335</v>
      </c>
      <c r="H292" s="671" t="s">
        <v>506</v>
      </c>
      <c r="I292" s="671" t="s">
        <v>588</v>
      </c>
      <c r="J292" s="671" t="s">
        <v>589</v>
      </c>
      <c r="K292" s="671" t="s">
        <v>1336</v>
      </c>
      <c r="L292" s="705">
        <v>127.5</v>
      </c>
      <c r="M292" s="705">
        <v>510</v>
      </c>
      <c r="N292" s="671">
        <v>4</v>
      </c>
      <c r="O292" s="706">
        <v>2</v>
      </c>
      <c r="P292" s="705">
        <v>382.5</v>
      </c>
      <c r="Q292" s="682">
        <v>0.75</v>
      </c>
      <c r="R292" s="671">
        <v>3</v>
      </c>
      <c r="S292" s="682">
        <v>0.75</v>
      </c>
      <c r="T292" s="706">
        <v>1.5</v>
      </c>
      <c r="U292" s="242">
        <v>0.75</v>
      </c>
    </row>
    <row r="293" spans="1:21" ht="14.4" customHeight="1" x14ac:dyDescent="0.3">
      <c r="A293" s="680">
        <v>12</v>
      </c>
      <c r="B293" s="671" t="s">
        <v>507</v>
      </c>
      <c r="C293" s="671">
        <v>89301122</v>
      </c>
      <c r="D293" s="703" t="s">
        <v>2309</v>
      </c>
      <c r="E293" s="704" t="s">
        <v>1274</v>
      </c>
      <c r="F293" s="671" t="s">
        <v>1255</v>
      </c>
      <c r="G293" s="671" t="s">
        <v>1293</v>
      </c>
      <c r="H293" s="671" t="s">
        <v>506</v>
      </c>
      <c r="I293" s="671" t="s">
        <v>1294</v>
      </c>
      <c r="J293" s="671" t="s">
        <v>982</v>
      </c>
      <c r="K293" s="671" t="s">
        <v>1295</v>
      </c>
      <c r="L293" s="705">
        <v>23.46</v>
      </c>
      <c r="M293" s="705">
        <v>351.90000000000009</v>
      </c>
      <c r="N293" s="671">
        <v>15</v>
      </c>
      <c r="O293" s="706">
        <v>4.5</v>
      </c>
      <c r="P293" s="705">
        <v>187.68000000000004</v>
      </c>
      <c r="Q293" s="682">
        <v>0.53333333333333333</v>
      </c>
      <c r="R293" s="671">
        <v>8</v>
      </c>
      <c r="S293" s="682">
        <v>0.53333333333333333</v>
      </c>
      <c r="T293" s="706">
        <v>3</v>
      </c>
      <c r="U293" s="242">
        <v>0.66666666666666663</v>
      </c>
    </row>
    <row r="294" spans="1:21" ht="14.4" customHeight="1" x14ac:dyDescent="0.3">
      <c r="A294" s="680">
        <v>12</v>
      </c>
      <c r="B294" s="671" t="s">
        <v>507</v>
      </c>
      <c r="C294" s="671">
        <v>89301122</v>
      </c>
      <c r="D294" s="703" t="s">
        <v>2309</v>
      </c>
      <c r="E294" s="704" t="s">
        <v>1274</v>
      </c>
      <c r="F294" s="671" t="s">
        <v>1255</v>
      </c>
      <c r="G294" s="671" t="s">
        <v>1532</v>
      </c>
      <c r="H294" s="671" t="s">
        <v>867</v>
      </c>
      <c r="I294" s="671" t="s">
        <v>1533</v>
      </c>
      <c r="J294" s="671" t="s">
        <v>1534</v>
      </c>
      <c r="K294" s="671" t="s">
        <v>1535</v>
      </c>
      <c r="L294" s="705">
        <v>154.4</v>
      </c>
      <c r="M294" s="705">
        <v>308.8</v>
      </c>
      <c r="N294" s="671">
        <v>2</v>
      </c>
      <c r="O294" s="706">
        <v>2</v>
      </c>
      <c r="P294" s="705">
        <v>308.8</v>
      </c>
      <c r="Q294" s="682">
        <v>1</v>
      </c>
      <c r="R294" s="671">
        <v>2</v>
      </c>
      <c r="S294" s="682">
        <v>1</v>
      </c>
      <c r="T294" s="706">
        <v>2</v>
      </c>
      <c r="U294" s="242">
        <v>1</v>
      </c>
    </row>
    <row r="295" spans="1:21" ht="14.4" customHeight="1" x14ac:dyDescent="0.3">
      <c r="A295" s="680">
        <v>12</v>
      </c>
      <c r="B295" s="671" t="s">
        <v>507</v>
      </c>
      <c r="C295" s="671">
        <v>89301122</v>
      </c>
      <c r="D295" s="703" t="s">
        <v>2309</v>
      </c>
      <c r="E295" s="704" t="s">
        <v>1274</v>
      </c>
      <c r="F295" s="671" t="s">
        <v>1255</v>
      </c>
      <c r="G295" s="671" t="s">
        <v>1348</v>
      </c>
      <c r="H295" s="671" t="s">
        <v>867</v>
      </c>
      <c r="I295" s="671" t="s">
        <v>1349</v>
      </c>
      <c r="J295" s="671" t="s">
        <v>1350</v>
      </c>
      <c r="K295" s="671" t="s">
        <v>1351</v>
      </c>
      <c r="L295" s="705">
        <v>164.15</v>
      </c>
      <c r="M295" s="705">
        <v>164.15</v>
      </c>
      <c r="N295" s="671">
        <v>1</v>
      </c>
      <c r="O295" s="706">
        <v>1</v>
      </c>
      <c r="P295" s="705">
        <v>164.15</v>
      </c>
      <c r="Q295" s="682">
        <v>1</v>
      </c>
      <c r="R295" s="671">
        <v>1</v>
      </c>
      <c r="S295" s="682">
        <v>1</v>
      </c>
      <c r="T295" s="706">
        <v>1</v>
      </c>
      <c r="U295" s="242">
        <v>1</v>
      </c>
    </row>
    <row r="296" spans="1:21" ht="14.4" customHeight="1" x14ac:dyDescent="0.3">
      <c r="A296" s="680">
        <v>12</v>
      </c>
      <c r="B296" s="671" t="s">
        <v>507</v>
      </c>
      <c r="C296" s="671">
        <v>89301122</v>
      </c>
      <c r="D296" s="703" t="s">
        <v>2309</v>
      </c>
      <c r="E296" s="704" t="s">
        <v>1274</v>
      </c>
      <c r="F296" s="671" t="s">
        <v>1255</v>
      </c>
      <c r="G296" s="671" t="s">
        <v>1348</v>
      </c>
      <c r="H296" s="671" t="s">
        <v>867</v>
      </c>
      <c r="I296" s="671" t="s">
        <v>1466</v>
      </c>
      <c r="J296" s="671" t="s">
        <v>1350</v>
      </c>
      <c r="K296" s="671" t="s">
        <v>1467</v>
      </c>
      <c r="L296" s="705">
        <v>492.45</v>
      </c>
      <c r="M296" s="705">
        <v>4924.4999999999991</v>
      </c>
      <c r="N296" s="671">
        <v>10</v>
      </c>
      <c r="O296" s="706">
        <v>8</v>
      </c>
      <c r="P296" s="705">
        <v>4432.0499999999993</v>
      </c>
      <c r="Q296" s="682">
        <v>0.9</v>
      </c>
      <c r="R296" s="671">
        <v>9</v>
      </c>
      <c r="S296" s="682">
        <v>0.9</v>
      </c>
      <c r="T296" s="706">
        <v>7.5</v>
      </c>
      <c r="U296" s="242">
        <v>0.9375</v>
      </c>
    </row>
    <row r="297" spans="1:21" ht="14.4" customHeight="1" x14ac:dyDescent="0.3">
      <c r="A297" s="680">
        <v>12</v>
      </c>
      <c r="B297" s="671" t="s">
        <v>507</v>
      </c>
      <c r="C297" s="671">
        <v>89301122</v>
      </c>
      <c r="D297" s="703" t="s">
        <v>2309</v>
      </c>
      <c r="E297" s="704" t="s">
        <v>1274</v>
      </c>
      <c r="F297" s="671" t="s">
        <v>1255</v>
      </c>
      <c r="G297" s="671" t="s">
        <v>1348</v>
      </c>
      <c r="H297" s="671" t="s">
        <v>867</v>
      </c>
      <c r="I297" s="671" t="s">
        <v>1536</v>
      </c>
      <c r="J297" s="671" t="s">
        <v>1350</v>
      </c>
      <c r="K297" s="671" t="s">
        <v>1537</v>
      </c>
      <c r="L297" s="705">
        <v>547.16999999999996</v>
      </c>
      <c r="M297" s="705">
        <v>547.16999999999996</v>
      </c>
      <c r="N297" s="671">
        <v>1</v>
      </c>
      <c r="O297" s="706">
        <v>1</v>
      </c>
      <c r="P297" s="705">
        <v>547.16999999999996</v>
      </c>
      <c r="Q297" s="682">
        <v>1</v>
      </c>
      <c r="R297" s="671">
        <v>1</v>
      </c>
      <c r="S297" s="682">
        <v>1</v>
      </c>
      <c r="T297" s="706">
        <v>1</v>
      </c>
      <c r="U297" s="242">
        <v>1</v>
      </c>
    </row>
    <row r="298" spans="1:21" ht="14.4" customHeight="1" x14ac:dyDescent="0.3">
      <c r="A298" s="680">
        <v>12</v>
      </c>
      <c r="B298" s="671" t="s">
        <v>507</v>
      </c>
      <c r="C298" s="671">
        <v>89301122</v>
      </c>
      <c r="D298" s="703" t="s">
        <v>2309</v>
      </c>
      <c r="E298" s="704" t="s">
        <v>1274</v>
      </c>
      <c r="F298" s="671" t="s">
        <v>1255</v>
      </c>
      <c r="G298" s="671" t="s">
        <v>1296</v>
      </c>
      <c r="H298" s="671" t="s">
        <v>506</v>
      </c>
      <c r="I298" s="671" t="s">
        <v>1297</v>
      </c>
      <c r="J298" s="671" t="s">
        <v>1298</v>
      </c>
      <c r="K298" s="671" t="s">
        <v>1299</v>
      </c>
      <c r="L298" s="705">
        <v>1660.2</v>
      </c>
      <c r="M298" s="705">
        <v>6640.8</v>
      </c>
      <c r="N298" s="671">
        <v>4</v>
      </c>
      <c r="O298" s="706">
        <v>4</v>
      </c>
      <c r="P298" s="705">
        <v>6640.8</v>
      </c>
      <c r="Q298" s="682">
        <v>1</v>
      </c>
      <c r="R298" s="671">
        <v>4</v>
      </c>
      <c r="S298" s="682">
        <v>1</v>
      </c>
      <c r="T298" s="706">
        <v>4</v>
      </c>
      <c r="U298" s="242">
        <v>1</v>
      </c>
    </row>
    <row r="299" spans="1:21" ht="14.4" customHeight="1" x14ac:dyDescent="0.3">
      <c r="A299" s="680">
        <v>12</v>
      </c>
      <c r="B299" s="671" t="s">
        <v>507</v>
      </c>
      <c r="C299" s="671">
        <v>89301122</v>
      </c>
      <c r="D299" s="703" t="s">
        <v>2309</v>
      </c>
      <c r="E299" s="704" t="s">
        <v>1274</v>
      </c>
      <c r="F299" s="671" t="s">
        <v>1255</v>
      </c>
      <c r="G299" s="671" t="s">
        <v>1352</v>
      </c>
      <c r="H299" s="671" t="s">
        <v>867</v>
      </c>
      <c r="I299" s="671" t="s">
        <v>1353</v>
      </c>
      <c r="J299" s="671" t="s">
        <v>1354</v>
      </c>
      <c r="K299" s="671" t="s">
        <v>1355</v>
      </c>
      <c r="L299" s="705">
        <v>32.74</v>
      </c>
      <c r="M299" s="705">
        <v>32.74</v>
      </c>
      <c r="N299" s="671">
        <v>1</v>
      </c>
      <c r="O299" s="706">
        <v>1</v>
      </c>
      <c r="P299" s="705">
        <v>32.74</v>
      </c>
      <c r="Q299" s="682">
        <v>1</v>
      </c>
      <c r="R299" s="671">
        <v>1</v>
      </c>
      <c r="S299" s="682">
        <v>1</v>
      </c>
      <c r="T299" s="706">
        <v>1</v>
      </c>
      <c r="U299" s="242">
        <v>1</v>
      </c>
    </row>
    <row r="300" spans="1:21" ht="14.4" customHeight="1" x14ac:dyDescent="0.3">
      <c r="A300" s="680">
        <v>12</v>
      </c>
      <c r="B300" s="671" t="s">
        <v>507</v>
      </c>
      <c r="C300" s="671">
        <v>89301122</v>
      </c>
      <c r="D300" s="703" t="s">
        <v>2309</v>
      </c>
      <c r="E300" s="704" t="s">
        <v>1274</v>
      </c>
      <c r="F300" s="671" t="s">
        <v>1255</v>
      </c>
      <c r="G300" s="671" t="s">
        <v>1738</v>
      </c>
      <c r="H300" s="671" t="s">
        <v>506</v>
      </c>
      <c r="I300" s="671" t="s">
        <v>1739</v>
      </c>
      <c r="J300" s="671" t="s">
        <v>1740</v>
      </c>
      <c r="K300" s="671" t="s">
        <v>1741</v>
      </c>
      <c r="L300" s="705">
        <v>17.53</v>
      </c>
      <c r="M300" s="705">
        <v>17.53</v>
      </c>
      <c r="N300" s="671">
        <v>1</v>
      </c>
      <c r="O300" s="706">
        <v>1</v>
      </c>
      <c r="P300" s="705"/>
      <c r="Q300" s="682">
        <v>0</v>
      </c>
      <c r="R300" s="671"/>
      <c r="S300" s="682">
        <v>0</v>
      </c>
      <c r="T300" s="706"/>
      <c r="U300" s="242">
        <v>0</v>
      </c>
    </row>
    <row r="301" spans="1:21" ht="14.4" customHeight="1" x14ac:dyDescent="0.3">
      <c r="A301" s="680">
        <v>12</v>
      </c>
      <c r="B301" s="671" t="s">
        <v>507</v>
      </c>
      <c r="C301" s="671">
        <v>89301122</v>
      </c>
      <c r="D301" s="703" t="s">
        <v>2309</v>
      </c>
      <c r="E301" s="704" t="s">
        <v>1274</v>
      </c>
      <c r="F301" s="671" t="s">
        <v>1255</v>
      </c>
      <c r="G301" s="671" t="s">
        <v>1742</v>
      </c>
      <c r="H301" s="671" t="s">
        <v>506</v>
      </c>
      <c r="I301" s="671" t="s">
        <v>1743</v>
      </c>
      <c r="J301" s="671" t="s">
        <v>1744</v>
      </c>
      <c r="K301" s="671" t="s">
        <v>1745</v>
      </c>
      <c r="L301" s="705">
        <v>167.42</v>
      </c>
      <c r="M301" s="705">
        <v>334.84</v>
      </c>
      <c r="N301" s="671">
        <v>2</v>
      </c>
      <c r="O301" s="706">
        <v>2</v>
      </c>
      <c r="P301" s="705"/>
      <c r="Q301" s="682">
        <v>0</v>
      </c>
      <c r="R301" s="671"/>
      <c r="S301" s="682">
        <v>0</v>
      </c>
      <c r="T301" s="706"/>
      <c r="U301" s="242">
        <v>0</v>
      </c>
    </row>
    <row r="302" spans="1:21" ht="14.4" customHeight="1" x14ac:dyDescent="0.3">
      <c r="A302" s="680">
        <v>12</v>
      </c>
      <c r="B302" s="671" t="s">
        <v>507</v>
      </c>
      <c r="C302" s="671">
        <v>89301122</v>
      </c>
      <c r="D302" s="703" t="s">
        <v>2309</v>
      </c>
      <c r="E302" s="704" t="s">
        <v>1274</v>
      </c>
      <c r="F302" s="671" t="s">
        <v>1255</v>
      </c>
      <c r="G302" s="671" t="s">
        <v>1610</v>
      </c>
      <c r="H302" s="671" t="s">
        <v>506</v>
      </c>
      <c r="I302" s="671" t="s">
        <v>1746</v>
      </c>
      <c r="J302" s="671" t="s">
        <v>1747</v>
      </c>
      <c r="K302" s="671" t="s">
        <v>658</v>
      </c>
      <c r="L302" s="705">
        <v>0</v>
      </c>
      <c r="M302" s="705">
        <v>0</v>
      </c>
      <c r="N302" s="671">
        <v>1</v>
      </c>
      <c r="O302" s="706">
        <v>1</v>
      </c>
      <c r="P302" s="705">
        <v>0</v>
      </c>
      <c r="Q302" s="682"/>
      <c r="R302" s="671">
        <v>1</v>
      </c>
      <c r="S302" s="682">
        <v>1</v>
      </c>
      <c r="T302" s="706">
        <v>1</v>
      </c>
      <c r="U302" s="242">
        <v>1</v>
      </c>
    </row>
    <row r="303" spans="1:21" ht="14.4" customHeight="1" x14ac:dyDescent="0.3">
      <c r="A303" s="680">
        <v>12</v>
      </c>
      <c r="B303" s="671" t="s">
        <v>507</v>
      </c>
      <c r="C303" s="671">
        <v>89301122</v>
      </c>
      <c r="D303" s="703" t="s">
        <v>2309</v>
      </c>
      <c r="E303" s="704" t="s">
        <v>1274</v>
      </c>
      <c r="F303" s="671" t="s">
        <v>1256</v>
      </c>
      <c r="G303" s="671" t="s">
        <v>1617</v>
      </c>
      <c r="H303" s="671" t="s">
        <v>506</v>
      </c>
      <c r="I303" s="671" t="s">
        <v>1748</v>
      </c>
      <c r="J303" s="671" t="s">
        <v>1619</v>
      </c>
      <c r="K303" s="671"/>
      <c r="L303" s="705">
        <v>0</v>
      </c>
      <c r="M303" s="705">
        <v>0</v>
      </c>
      <c r="N303" s="671">
        <v>2</v>
      </c>
      <c r="O303" s="706">
        <v>2</v>
      </c>
      <c r="P303" s="705"/>
      <c r="Q303" s="682"/>
      <c r="R303" s="671"/>
      <c r="S303" s="682">
        <v>0</v>
      </c>
      <c r="T303" s="706"/>
      <c r="U303" s="242">
        <v>0</v>
      </c>
    </row>
    <row r="304" spans="1:21" ht="14.4" customHeight="1" x14ac:dyDescent="0.3">
      <c r="A304" s="680">
        <v>12</v>
      </c>
      <c r="B304" s="671" t="s">
        <v>507</v>
      </c>
      <c r="C304" s="671">
        <v>89301122</v>
      </c>
      <c r="D304" s="703" t="s">
        <v>2309</v>
      </c>
      <c r="E304" s="704" t="s">
        <v>1274</v>
      </c>
      <c r="F304" s="671" t="s">
        <v>1257</v>
      </c>
      <c r="G304" s="671" t="s">
        <v>1304</v>
      </c>
      <c r="H304" s="671" t="s">
        <v>506</v>
      </c>
      <c r="I304" s="671" t="s">
        <v>1749</v>
      </c>
      <c r="J304" s="671" t="s">
        <v>1750</v>
      </c>
      <c r="K304" s="671" t="s">
        <v>1751</v>
      </c>
      <c r="L304" s="705">
        <v>69.67</v>
      </c>
      <c r="M304" s="705">
        <v>139.34</v>
      </c>
      <c r="N304" s="671">
        <v>2</v>
      </c>
      <c r="O304" s="706">
        <v>1</v>
      </c>
      <c r="P304" s="705"/>
      <c r="Q304" s="682">
        <v>0</v>
      </c>
      <c r="R304" s="671"/>
      <c r="S304" s="682">
        <v>0</v>
      </c>
      <c r="T304" s="706"/>
      <c r="U304" s="242">
        <v>0</v>
      </c>
    </row>
    <row r="305" spans="1:21" ht="14.4" customHeight="1" x14ac:dyDescent="0.3">
      <c r="A305" s="680">
        <v>12</v>
      </c>
      <c r="B305" s="671" t="s">
        <v>507</v>
      </c>
      <c r="C305" s="671">
        <v>89301122</v>
      </c>
      <c r="D305" s="703" t="s">
        <v>2309</v>
      </c>
      <c r="E305" s="704" t="s">
        <v>1274</v>
      </c>
      <c r="F305" s="671" t="s">
        <v>1257</v>
      </c>
      <c r="G305" s="671" t="s">
        <v>1304</v>
      </c>
      <c r="H305" s="671" t="s">
        <v>506</v>
      </c>
      <c r="I305" s="671" t="s">
        <v>1752</v>
      </c>
      <c r="J305" s="671" t="s">
        <v>1753</v>
      </c>
      <c r="K305" s="671" t="s">
        <v>1754</v>
      </c>
      <c r="L305" s="705">
        <v>500</v>
      </c>
      <c r="M305" s="705">
        <v>1500</v>
      </c>
      <c r="N305" s="671">
        <v>3</v>
      </c>
      <c r="O305" s="706">
        <v>1</v>
      </c>
      <c r="P305" s="705"/>
      <c r="Q305" s="682">
        <v>0</v>
      </c>
      <c r="R305" s="671"/>
      <c r="S305" s="682">
        <v>0</v>
      </c>
      <c r="T305" s="706"/>
      <c r="U305" s="242">
        <v>0</v>
      </c>
    </row>
    <row r="306" spans="1:21" ht="14.4" customHeight="1" x14ac:dyDescent="0.3">
      <c r="A306" s="680">
        <v>12</v>
      </c>
      <c r="B306" s="671" t="s">
        <v>507</v>
      </c>
      <c r="C306" s="671">
        <v>89301122</v>
      </c>
      <c r="D306" s="703" t="s">
        <v>2309</v>
      </c>
      <c r="E306" s="704" t="s">
        <v>1274</v>
      </c>
      <c r="F306" s="671" t="s">
        <v>1257</v>
      </c>
      <c r="G306" s="671" t="s">
        <v>1304</v>
      </c>
      <c r="H306" s="671" t="s">
        <v>506</v>
      </c>
      <c r="I306" s="671" t="s">
        <v>1568</v>
      </c>
      <c r="J306" s="671" t="s">
        <v>1569</v>
      </c>
      <c r="K306" s="671" t="s">
        <v>1570</v>
      </c>
      <c r="L306" s="705">
        <v>700</v>
      </c>
      <c r="M306" s="705">
        <v>2100</v>
      </c>
      <c r="N306" s="671">
        <v>3</v>
      </c>
      <c r="O306" s="706">
        <v>1</v>
      </c>
      <c r="P306" s="705"/>
      <c r="Q306" s="682">
        <v>0</v>
      </c>
      <c r="R306" s="671"/>
      <c r="S306" s="682">
        <v>0</v>
      </c>
      <c r="T306" s="706"/>
      <c r="U306" s="242">
        <v>0</v>
      </c>
    </row>
    <row r="307" spans="1:21" ht="14.4" customHeight="1" x14ac:dyDescent="0.3">
      <c r="A307" s="680">
        <v>12</v>
      </c>
      <c r="B307" s="671" t="s">
        <v>507</v>
      </c>
      <c r="C307" s="671">
        <v>89301122</v>
      </c>
      <c r="D307" s="703" t="s">
        <v>2309</v>
      </c>
      <c r="E307" s="704" t="s">
        <v>1275</v>
      </c>
      <c r="F307" s="671" t="s">
        <v>1255</v>
      </c>
      <c r="G307" s="671" t="s">
        <v>1755</v>
      </c>
      <c r="H307" s="671" t="s">
        <v>506</v>
      </c>
      <c r="I307" s="671" t="s">
        <v>1756</v>
      </c>
      <c r="J307" s="671" t="s">
        <v>1757</v>
      </c>
      <c r="K307" s="671" t="s">
        <v>1758</v>
      </c>
      <c r="L307" s="705">
        <v>483.76</v>
      </c>
      <c r="M307" s="705">
        <v>483.76</v>
      </c>
      <c r="N307" s="671">
        <v>1</v>
      </c>
      <c r="O307" s="706">
        <v>1</v>
      </c>
      <c r="P307" s="705">
        <v>483.76</v>
      </c>
      <c r="Q307" s="682">
        <v>1</v>
      </c>
      <c r="R307" s="671">
        <v>1</v>
      </c>
      <c r="S307" s="682">
        <v>1</v>
      </c>
      <c r="T307" s="706">
        <v>1</v>
      </c>
      <c r="U307" s="242">
        <v>1</v>
      </c>
    </row>
    <row r="308" spans="1:21" ht="14.4" customHeight="1" x14ac:dyDescent="0.3">
      <c r="A308" s="680">
        <v>12</v>
      </c>
      <c r="B308" s="671" t="s">
        <v>507</v>
      </c>
      <c r="C308" s="671">
        <v>89301122</v>
      </c>
      <c r="D308" s="703" t="s">
        <v>2309</v>
      </c>
      <c r="E308" s="704" t="s">
        <v>1275</v>
      </c>
      <c r="F308" s="671" t="s">
        <v>1255</v>
      </c>
      <c r="G308" s="671" t="s">
        <v>1384</v>
      </c>
      <c r="H308" s="671" t="s">
        <v>506</v>
      </c>
      <c r="I308" s="671" t="s">
        <v>1385</v>
      </c>
      <c r="J308" s="671" t="s">
        <v>1386</v>
      </c>
      <c r="K308" s="671" t="s">
        <v>1387</v>
      </c>
      <c r="L308" s="705">
        <v>0</v>
      </c>
      <c r="M308" s="705">
        <v>0</v>
      </c>
      <c r="N308" s="671">
        <v>3</v>
      </c>
      <c r="O308" s="706">
        <v>2</v>
      </c>
      <c r="P308" s="705">
        <v>0</v>
      </c>
      <c r="Q308" s="682"/>
      <c r="R308" s="671">
        <v>1</v>
      </c>
      <c r="S308" s="682">
        <v>0.33333333333333331</v>
      </c>
      <c r="T308" s="706">
        <v>1</v>
      </c>
      <c r="U308" s="242">
        <v>0.5</v>
      </c>
    </row>
    <row r="309" spans="1:21" ht="14.4" customHeight="1" x14ac:dyDescent="0.3">
      <c r="A309" s="680">
        <v>12</v>
      </c>
      <c r="B309" s="671" t="s">
        <v>507</v>
      </c>
      <c r="C309" s="671">
        <v>89301122</v>
      </c>
      <c r="D309" s="703" t="s">
        <v>2309</v>
      </c>
      <c r="E309" s="704" t="s">
        <v>1275</v>
      </c>
      <c r="F309" s="671" t="s">
        <v>1255</v>
      </c>
      <c r="G309" s="671" t="s">
        <v>1287</v>
      </c>
      <c r="H309" s="671" t="s">
        <v>867</v>
      </c>
      <c r="I309" s="671" t="s">
        <v>991</v>
      </c>
      <c r="J309" s="671" t="s">
        <v>1216</v>
      </c>
      <c r="K309" s="671" t="s">
        <v>1217</v>
      </c>
      <c r="L309" s="705">
        <v>333.31</v>
      </c>
      <c r="M309" s="705">
        <v>666.62</v>
      </c>
      <c r="N309" s="671">
        <v>2</v>
      </c>
      <c r="O309" s="706">
        <v>2</v>
      </c>
      <c r="P309" s="705">
        <v>333.31</v>
      </c>
      <c r="Q309" s="682">
        <v>0.5</v>
      </c>
      <c r="R309" s="671">
        <v>1</v>
      </c>
      <c r="S309" s="682">
        <v>0.5</v>
      </c>
      <c r="T309" s="706">
        <v>1</v>
      </c>
      <c r="U309" s="242">
        <v>0.5</v>
      </c>
    </row>
    <row r="310" spans="1:21" ht="14.4" customHeight="1" x14ac:dyDescent="0.3">
      <c r="A310" s="680">
        <v>12</v>
      </c>
      <c r="B310" s="671" t="s">
        <v>507</v>
      </c>
      <c r="C310" s="671">
        <v>89301122</v>
      </c>
      <c r="D310" s="703" t="s">
        <v>2309</v>
      </c>
      <c r="E310" s="704" t="s">
        <v>1275</v>
      </c>
      <c r="F310" s="671" t="s">
        <v>1255</v>
      </c>
      <c r="G310" s="671" t="s">
        <v>1370</v>
      </c>
      <c r="H310" s="671" t="s">
        <v>867</v>
      </c>
      <c r="I310" s="671" t="s">
        <v>1371</v>
      </c>
      <c r="J310" s="671" t="s">
        <v>1372</v>
      </c>
      <c r="K310" s="671" t="s">
        <v>1373</v>
      </c>
      <c r="L310" s="705">
        <v>1140.7</v>
      </c>
      <c r="M310" s="705">
        <v>3422.1000000000004</v>
      </c>
      <c r="N310" s="671">
        <v>3</v>
      </c>
      <c r="O310" s="706">
        <v>1</v>
      </c>
      <c r="P310" s="705"/>
      <c r="Q310" s="682">
        <v>0</v>
      </c>
      <c r="R310" s="671"/>
      <c r="S310" s="682">
        <v>0</v>
      </c>
      <c r="T310" s="706"/>
      <c r="U310" s="242">
        <v>0</v>
      </c>
    </row>
    <row r="311" spans="1:21" ht="14.4" customHeight="1" x14ac:dyDescent="0.3">
      <c r="A311" s="680">
        <v>12</v>
      </c>
      <c r="B311" s="671" t="s">
        <v>507</v>
      </c>
      <c r="C311" s="671">
        <v>89301122</v>
      </c>
      <c r="D311" s="703" t="s">
        <v>2309</v>
      </c>
      <c r="E311" s="704" t="s">
        <v>1275</v>
      </c>
      <c r="F311" s="671" t="s">
        <v>1255</v>
      </c>
      <c r="G311" s="671" t="s">
        <v>1288</v>
      </c>
      <c r="H311" s="671" t="s">
        <v>867</v>
      </c>
      <c r="I311" s="671" t="s">
        <v>1359</v>
      </c>
      <c r="J311" s="671" t="s">
        <v>1360</v>
      </c>
      <c r="K311" s="671" t="s">
        <v>1361</v>
      </c>
      <c r="L311" s="705">
        <v>138.16</v>
      </c>
      <c r="M311" s="705">
        <v>414.48</v>
      </c>
      <c r="N311" s="671">
        <v>3</v>
      </c>
      <c r="O311" s="706">
        <v>0.5</v>
      </c>
      <c r="P311" s="705"/>
      <c r="Q311" s="682">
        <v>0</v>
      </c>
      <c r="R311" s="671"/>
      <c r="S311" s="682">
        <v>0</v>
      </c>
      <c r="T311" s="706"/>
      <c r="U311" s="242">
        <v>0</v>
      </c>
    </row>
    <row r="312" spans="1:21" ht="14.4" customHeight="1" x14ac:dyDescent="0.3">
      <c r="A312" s="680">
        <v>12</v>
      </c>
      <c r="B312" s="671" t="s">
        <v>507</v>
      </c>
      <c r="C312" s="671">
        <v>89301122</v>
      </c>
      <c r="D312" s="703" t="s">
        <v>2309</v>
      </c>
      <c r="E312" s="704" t="s">
        <v>1275</v>
      </c>
      <c r="F312" s="671" t="s">
        <v>1255</v>
      </c>
      <c r="G312" s="671" t="s">
        <v>1288</v>
      </c>
      <c r="H312" s="671" t="s">
        <v>867</v>
      </c>
      <c r="I312" s="671" t="s">
        <v>1722</v>
      </c>
      <c r="J312" s="671" t="s">
        <v>1723</v>
      </c>
      <c r="K312" s="671" t="s">
        <v>1724</v>
      </c>
      <c r="L312" s="705">
        <v>103.71</v>
      </c>
      <c r="M312" s="705">
        <v>103.71</v>
      </c>
      <c r="N312" s="671">
        <v>1</v>
      </c>
      <c r="O312" s="706">
        <v>1</v>
      </c>
      <c r="P312" s="705">
        <v>103.71</v>
      </c>
      <c r="Q312" s="682">
        <v>1</v>
      </c>
      <c r="R312" s="671">
        <v>1</v>
      </c>
      <c r="S312" s="682">
        <v>1</v>
      </c>
      <c r="T312" s="706">
        <v>1</v>
      </c>
      <c r="U312" s="242">
        <v>1</v>
      </c>
    </row>
    <row r="313" spans="1:21" ht="14.4" customHeight="1" x14ac:dyDescent="0.3">
      <c r="A313" s="680">
        <v>12</v>
      </c>
      <c r="B313" s="671" t="s">
        <v>507</v>
      </c>
      <c r="C313" s="671">
        <v>89301122</v>
      </c>
      <c r="D313" s="703" t="s">
        <v>2309</v>
      </c>
      <c r="E313" s="704" t="s">
        <v>1275</v>
      </c>
      <c r="F313" s="671" t="s">
        <v>1255</v>
      </c>
      <c r="G313" s="671" t="s">
        <v>1314</v>
      </c>
      <c r="H313" s="671" t="s">
        <v>867</v>
      </c>
      <c r="I313" s="671" t="s">
        <v>1002</v>
      </c>
      <c r="J313" s="671" t="s">
        <v>1003</v>
      </c>
      <c r="K313" s="671" t="s">
        <v>1223</v>
      </c>
      <c r="L313" s="705">
        <v>69.86</v>
      </c>
      <c r="M313" s="705">
        <v>209.57999999999998</v>
      </c>
      <c r="N313" s="671">
        <v>3</v>
      </c>
      <c r="O313" s="706">
        <v>1</v>
      </c>
      <c r="P313" s="705">
        <v>209.57999999999998</v>
      </c>
      <c r="Q313" s="682">
        <v>1</v>
      </c>
      <c r="R313" s="671">
        <v>3</v>
      </c>
      <c r="S313" s="682">
        <v>1</v>
      </c>
      <c r="T313" s="706">
        <v>1</v>
      </c>
      <c r="U313" s="242">
        <v>1</v>
      </c>
    </row>
    <row r="314" spans="1:21" ht="14.4" customHeight="1" x14ac:dyDescent="0.3">
      <c r="A314" s="680">
        <v>12</v>
      </c>
      <c r="B314" s="671" t="s">
        <v>507</v>
      </c>
      <c r="C314" s="671">
        <v>89301122</v>
      </c>
      <c r="D314" s="703" t="s">
        <v>2309</v>
      </c>
      <c r="E314" s="704" t="s">
        <v>1275</v>
      </c>
      <c r="F314" s="671" t="s">
        <v>1255</v>
      </c>
      <c r="G314" s="671" t="s">
        <v>1394</v>
      </c>
      <c r="H314" s="671" t="s">
        <v>506</v>
      </c>
      <c r="I314" s="671" t="s">
        <v>1395</v>
      </c>
      <c r="J314" s="671" t="s">
        <v>1396</v>
      </c>
      <c r="K314" s="671" t="s">
        <v>1397</v>
      </c>
      <c r="L314" s="705">
        <v>871.16</v>
      </c>
      <c r="M314" s="705">
        <v>2613.48</v>
      </c>
      <c r="N314" s="671">
        <v>3</v>
      </c>
      <c r="O314" s="706">
        <v>0.5</v>
      </c>
      <c r="P314" s="705">
        <v>2613.48</v>
      </c>
      <c r="Q314" s="682">
        <v>1</v>
      </c>
      <c r="R314" s="671">
        <v>3</v>
      </c>
      <c r="S314" s="682">
        <v>1</v>
      </c>
      <c r="T314" s="706">
        <v>0.5</v>
      </c>
      <c r="U314" s="242">
        <v>1</v>
      </c>
    </row>
    <row r="315" spans="1:21" ht="14.4" customHeight="1" x14ac:dyDescent="0.3">
      <c r="A315" s="680">
        <v>12</v>
      </c>
      <c r="B315" s="671" t="s">
        <v>507</v>
      </c>
      <c r="C315" s="671">
        <v>89301122</v>
      </c>
      <c r="D315" s="703" t="s">
        <v>2309</v>
      </c>
      <c r="E315" s="704" t="s">
        <v>1275</v>
      </c>
      <c r="F315" s="671" t="s">
        <v>1255</v>
      </c>
      <c r="G315" s="671" t="s">
        <v>1394</v>
      </c>
      <c r="H315" s="671" t="s">
        <v>506</v>
      </c>
      <c r="I315" s="671" t="s">
        <v>1398</v>
      </c>
      <c r="J315" s="671" t="s">
        <v>1399</v>
      </c>
      <c r="K315" s="671" t="s">
        <v>1400</v>
      </c>
      <c r="L315" s="705">
        <v>1162.0999999999999</v>
      </c>
      <c r="M315" s="705">
        <v>3486.2999999999997</v>
      </c>
      <c r="N315" s="671">
        <v>3</v>
      </c>
      <c r="O315" s="706">
        <v>0.5</v>
      </c>
      <c r="P315" s="705">
        <v>3486.2999999999997</v>
      </c>
      <c r="Q315" s="682">
        <v>1</v>
      </c>
      <c r="R315" s="671">
        <v>3</v>
      </c>
      <c r="S315" s="682">
        <v>1</v>
      </c>
      <c r="T315" s="706">
        <v>0.5</v>
      </c>
      <c r="U315" s="242">
        <v>1</v>
      </c>
    </row>
    <row r="316" spans="1:21" ht="14.4" customHeight="1" x14ac:dyDescent="0.3">
      <c r="A316" s="680">
        <v>12</v>
      </c>
      <c r="B316" s="671" t="s">
        <v>507</v>
      </c>
      <c r="C316" s="671">
        <v>89301122</v>
      </c>
      <c r="D316" s="703" t="s">
        <v>2309</v>
      </c>
      <c r="E316" s="704" t="s">
        <v>1275</v>
      </c>
      <c r="F316" s="671" t="s">
        <v>1255</v>
      </c>
      <c r="G316" s="671" t="s">
        <v>1343</v>
      </c>
      <c r="H316" s="671" t="s">
        <v>506</v>
      </c>
      <c r="I316" s="671" t="s">
        <v>1759</v>
      </c>
      <c r="J316" s="671" t="s">
        <v>1760</v>
      </c>
      <c r="K316" s="671" t="s">
        <v>1761</v>
      </c>
      <c r="L316" s="705">
        <v>0</v>
      </c>
      <c r="M316" s="705">
        <v>0</v>
      </c>
      <c r="N316" s="671">
        <v>1</v>
      </c>
      <c r="O316" s="706">
        <v>0.5</v>
      </c>
      <c r="P316" s="705">
        <v>0</v>
      </c>
      <c r="Q316" s="682"/>
      <c r="R316" s="671">
        <v>1</v>
      </c>
      <c r="S316" s="682">
        <v>1</v>
      </c>
      <c r="T316" s="706">
        <v>0.5</v>
      </c>
      <c r="U316" s="242">
        <v>1</v>
      </c>
    </row>
    <row r="317" spans="1:21" ht="14.4" customHeight="1" x14ac:dyDescent="0.3">
      <c r="A317" s="680">
        <v>12</v>
      </c>
      <c r="B317" s="671" t="s">
        <v>507</v>
      </c>
      <c r="C317" s="671">
        <v>89301122</v>
      </c>
      <c r="D317" s="703" t="s">
        <v>2309</v>
      </c>
      <c r="E317" s="704" t="s">
        <v>1275</v>
      </c>
      <c r="F317" s="671" t="s">
        <v>1255</v>
      </c>
      <c r="G317" s="671" t="s">
        <v>1343</v>
      </c>
      <c r="H317" s="671" t="s">
        <v>506</v>
      </c>
      <c r="I317" s="671" t="s">
        <v>1374</v>
      </c>
      <c r="J317" s="671" t="s">
        <v>1375</v>
      </c>
      <c r="K317" s="671" t="s">
        <v>893</v>
      </c>
      <c r="L317" s="705">
        <v>0</v>
      </c>
      <c r="M317" s="705">
        <v>0</v>
      </c>
      <c r="N317" s="671">
        <v>1</v>
      </c>
      <c r="O317" s="706">
        <v>0.5</v>
      </c>
      <c r="P317" s="705"/>
      <c r="Q317" s="682"/>
      <c r="R317" s="671"/>
      <c r="S317" s="682">
        <v>0</v>
      </c>
      <c r="T317" s="706"/>
      <c r="U317" s="242">
        <v>0</v>
      </c>
    </row>
    <row r="318" spans="1:21" ht="14.4" customHeight="1" x14ac:dyDescent="0.3">
      <c r="A318" s="680">
        <v>12</v>
      </c>
      <c r="B318" s="671" t="s">
        <v>507</v>
      </c>
      <c r="C318" s="671">
        <v>89301122</v>
      </c>
      <c r="D318" s="703" t="s">
        <v>2309</v>
      </c>
      <c r="E318" s="704" t="s">
        <v>1275</v>
      </c>
      <c r="F318" s="671" t="s">
        <v>1255</v>
      </c>
      <c r="G318" s="671" t="s">
        <v>1343</v>
      </c>
      <c r="H318" s="671" t="s">
        <v>506</v>
      </c>
      <c r="I318" s="671" t="s">
        <v>1762</v>
      </c>
      <c r="J318" s="671" t="s">
        <v>1375</v>
      </c>
      <c r="K318" s="671" t="s">
        <v>1763</v>
      </c>
      <c r="L318" s="705">
        <v>37.68</v>
      </c>
      <c r="M318" s="705">
        <v>37.68</v>
      </c>
      <c r="N318" s="671">
        <v>1</v>
      </c>
      <c r="O318" s="706">
        <v>0.5</v>
      </c>
      <c r="P318" s="705">
        <v>37.68</v>
      </c>
      <c r="Q318" s="682">
        <v>1</v>
      </c>
      <c r="R318" s="671">
        <v>1</v>
      </c>
      <c r="S318" s="682">
        <v>1</v>
      </c>
      <c r="T318" s="706">
        <v>0.5</v>
      </c>
      <c r="U318" s="242">
        <v>1</v>
      </c>
    </row>
    <row r="319" spans="1:21" ht="14.4" customHeight="1" x14ac:dyDescent="0.3">
      <c r="A319" s="680">
        <v>12</v>
      </c>
      <c r="B319" s="671" t="s">
        <v>507</v>
      </c>
      <c r="C319" s="671">
        <v>89301122</v>
      </c>
      <c r="D319" s="703" t="s">
        <v>2309</v>
      </c>
      <c r="E319" s="704" t="s">
        <v>1275</v>
      </c>
      <c r="F319" s="671" t="s">
        <v>1255</v>
      </c>
      <c r="G319" s="671" t="s">
        <v>1764</v>
      </c>
      <c r="H319" s="671" t="s">
        <v>506</v>
      </c>
      <c r="I319" s="671" t="s">
        <v>1765</v>
      </c>
      <c r="J319" s="671" t="s">
        <v>1766</v>
      </c>
      <c r="K319" s="671" t="s">
        <v>1767</v>
      </c>
      <c r="L319" s="705">
        <v>217.86</v>
      </c>
      <c r="M319" s="705">
        <v>653.58000000000004</v>
      </c>
      <c r="N319" s="671">
        <v>3</v>
      </c>
      <c r="O319" s="706">
        <v>1.5</v>
      </c>
      <c r="P319" s="705">
        <v>435.72</v>
      </c>
      <c r="Q319" s="682">
        <v>0.66666666666666663</v>
      </c>
      <c r="R319" s="671">
        <v>2</v>
      </c>
      <c r="S319" s="682">
        <v>0.66666666666666663</v>
      </c>
      <c r="T319" s="706">
        <v>1</v>
      </c>
      <c r="U319" s="242">
        <v>0.66666666666666663</v>
      </c>
    </row>
    <row r="320" spans="1:21" ht="14.4" customHeight="1" x14ac:dyDescent="0.3">
      <c r="A320" s="680">
        <v>12</v>
      </c>
      <c r="B320" s="671" t="s">
        <v>507</v>
      </c>
      <c r="C320" s="671">
        <v>89301122</v>
      </c>
      <c r="D320" s="703" t="s">
        <v>2309</v>
      </c>
      <c r="E320" s="704" t="s">
        <v>1275</v>
      </c>
      <c r="F320" s="671" t="s">
        <v>1255</v>
      </c>
      <c r="G320" s="671" t="s">
        <v>1768</v>
      </c>
      <c r="H320" s="671" t="s">
        <v>506</v>
      </c>
      <c r="I320" s="671" t="s">
        <v>1769</v>
      </c>
      <c r="J320" s="671" t="s">
        <v>1770</v>
      </c>
      <c r="K320" s="671" t="s">
        <v>1771</v>
      </c>
      <c r="L320" s="705">
        <v>83.09</v>
      </c>
      <c r="M320" s="705">
        <v>415.45000000000005</v>
      </c>
      <c r="N320" s="671">
        <v>5</v>
      </c>
      <c r="O320" s="706">
        <v>1.5</v>
      </c>
      <c r="P320" s="705">
        <v>166.18</v>
      </c>
      <c r="Q320" s="682">
        <v>0.39999999999999997</v>
      </c>
      <c r="R320" s="671">
        <v>2</v>
      </c>
      <c r="S320" s="682">
        <v>0.4</v>
      </c>
      <c r="T320" s="706">
        <v>1</v>
      </c>
      <c r="U320" s="242">
        <v>0.66666666666666663</v>
      </c>
    </row>
    <row r="321" spans="1:21" ht="14.4" customHeight="1" x14ac:dyDescent="0.3">
      <c r="A321" s="680">
        <v>12</v>
      </c>
      <c r="B321" s="671" t="s">
        <v>507</v>
      </c>
      <c r="C321" s="671">
        <v>89301122</v>
      </c>
      <c r="D321" s="703" t="s">
        <v>2309</v>
      </c>
      <c r="E321" s="704" t="s">
        <v>1275</v>
      </c>
      <c r="F321" s="671" t="s">
        <v>1255</v>
      </c>
      <c r="G321" s="671" t="s">
        <v>1768</v>
      </c>
      <c r="H321" s="671" t="s">
        <v>506</v>
      </c>
      <c r="I321" s="671" t="s">
        <v>1772</v>
      </c>
      <c r="J321" s="671" t="s">
        <v>1773</v>
      </c>
      <c r="K321" s="671" t="s">
        <v>1771</v>
      </c>
      <c r="L321" s="705">
        <v>83.09</v>
      </c>
      <c r="M321" s="705">
        <v>166.18</v>
      </c>
      <c r="N321" s="671">
        <v>2</v>
      </c>
      <c r="O321" s="706">
        <v>1</v>
      </c>
      <c r="P321" s="705">
        <v>166.18</v>
      </c>
      <c r="Q321" s="682">
        <v>1</v>
      </c>
      <c r="R321" s="671">
        <v>2</v>
      </c>
      <c r="S321" s="682">
        <v>1</v>
      </c>
      <c r="T321" s="706">
        <v>1</v>
      </c>
      <c r="U321" s="242">
        <v>1</v>
      </c>
    </row>
    <row r="322" spans="1:21" ht="14.4" customHeight="1" x14ac:dyDescent="0.3">
      <c r="A322" s="680">
        <v>12</v>
      </c>
      <c r="B322" s="671" t="s">
        <v>507</v>
      </c>
      <c r="C322" s="671">
        <v>89301122</v>
      </c>
      <c r="D322" s="703" t="s">
        <v>2309</v>
      </c>
      <c r="E322" s="704" t="s">
        <v>1275</v>
      </c>
      <c r="F322" s="671" t="s">
        <v>1255</v>
      </c>
      <c r="G322" s="671" t="s">
        <v>1404</v>
      </c>
      <c r="H322" s="671" t="s">
        <v>506</v>
      </c>
      <c r="I322" s="671" t="s">
        <v>1543</v>
      </c>
      <c r="J322" s="671" t="s">
        <v>1406</v>
      </c>
      <c r="K322" s="671" t="s">
        <v>1544</v>
      </c>
      <c r="L322" s="705">
        <v>0</v>
      </c>
      <c r="M322" s="705">
        <v>0</v>
      </c>
      <c r="N322" s="671">
        <v>1</v>
      </c>
      <c r="O322" s="706">
        <v>1</v>
      </c>
      <c r="P322" s="705">
        <v>0</v>
      </c>
      <c r="Q322" s="682"/>
      <c r="R322" s="671">
        <v>1</v>
      </c>
      <c r="S322" s="682">
        <v>1</v>
      </c>
      <c r="T322" s="706">
        <v>1</v>
      </c>
      <c r="U322" s="242">
        <v>1</v>
      </c>
    </row>
    <row r="323" spans="1:21" ht="14.4" customHeight="1" x14ac:dyDescent="0.3">
      <c r="A323" s="680">
        <v>12</v>
      </c>
      <c r="B323" s="671" t="s">
        <v>507</v>
      </c>
      <c r="C323" s="671">
        <v>89301122</v>
      </c>
      <c r="D323" s="703" t="s">
        <v>2309</v>
      </c>
      <c r="E323" s="704" t="s">
        <v>1275</v>
      </c>
      <c r="F323" s="671" t="s">
        <v>1255</v>
      </c>
      <c r="G323" s="671" t="s">
        <v>1404</v>
      </c>
      <c r="H323" s="671" t="s">
        <v>506</v>
      </c>
      <c r="I323" s="671" t="s">
        <v>1524</v>
      </c>
      <c r="J323" s="671" t="s">
        <v>1409</v>
      </c>
      <c r="K323" s="671" t="s">
        <v>1525</v>
      </c>
      <c r="L323" s="705">
        <v>0</v>
      </c>
      <c r="M323" s="705">
        <v>0</v>
      </c>
      <c r="N323" s="671">
        <v>1</v>
      </c>
      <c r="O323" s="706">
        <v>1</v>
      </c>
      <c r="P323" s="705"/>
      <c r="Q323" s="682"/>
      <c r="R323" s="671"/>
      <c r="S323" s="682">
        <v>0</v>
      </c>
      <c r="T323" s="706"/>
      <c r="U323" s="242">
        <v>0</v>
      </c>
    </row>
    <row r="324" spans="1:21" ht="14.4" customHeight="1" x14ac:dyDescent="0.3">
      <c r="A324" s="680">
        <v>12</v>
      </c>
      <c r="B324" s="671" t="s">
        <v>507</v>
      </c>
      <c r="C324" s="671">
        <v>89301122</v>
      </c>
      <c r="D324" s="703" t="s">
        <v>2309</v>
      </c>
      <c r="E324" s="704" t="s">
        <v>1275</v>
      </c>
      <c r="F324" s="671" t="s">
        <v>1255</v>
      </c>
      <c r="G324" s="671" t="s">
        <v>1728</v>
      </c>
      <c r="H324" s="671" t="s">
        <v>867</v>
      </c>
      <c r="I324" s="671" t="s">
        <v>1729</v>
      </c>
      <c r="J324" s="671" t="s">
        <v>1730</v>
      </c>
      <c r="K324" s="671" t="s">
        <v>1731</v>
      </c>
      <c r="L324" s="705">
        <v>820.43</v>
      </c>
      <c r="M324" s="705">
        <v>820.43</v>
      </c>
      <c r="N324" s="671">
        <v>1</v>
      </c>
      <c r="O324" s="706">
        <v>1</v>
      </c>
      <c r="P324" s="705">
        <v>820.43</v>
      </c>
      <c r="Q324" s="682">
        <v>1</v>
      </c>
      <c r="R324" s="671">
        <v>1</v>
      </c>
      <c r="S324" s="682">
        <v>1</v>
      </c>
      <c r="T324" s="706">
        <v>1</v>
      </c>
      <c r="U324" s="242">
        <v>1</v>
      </c>
    </row>
    <row r="325" spans="1:21" ht="14.4" customHeight="1" x14ac:dyDescent="0.3">
      <c r="A325" s="680">
        <v>12</v>
      </c>
      <c r="B325" s="671" t="s">
        <v>507</v>
      </c>
      <c r="C325" s="671">
        <v>89301122</v>
      </c>
      <c r="D325" s="703" t="s">
        <v>2309</v>
      </c>
      <c r="E325" s="704" t="s">
        <v>1275</v>
      </c>
      <c r="F325" s="671" t="s">
        <v>1255</v>
      </c>
      <c r="G325" s="671" t="s">
        <v>1774</v>
      </c>
      <c r="H325" s="671" t="s">
        <v>506</v>
      </c>
      <c r="I325" s="671" t="s">
        <v>1775</v>
      </c>
      <c r="J325" s="671" t="s">
        <v>1776</v>
      </c>
      <c r="K325" s="671" t="s">
        <v>1777</v>
      </c>
      <c r="L325" s="705">
        <v>0</v>
      </c>
      <c r="M325" s="705">
        <v>0</v>
      </c>
      <c r="N325" s="671">
        <v>1</v>
      </c>
      <c r="O325" s="706">
        <v>1</v>
      </c>
      <c r="P325" s="705"/>
      <c r="Q325" s="682"/>
      <c r="R325" s="671"/>
      <c r="S325" s="682">
        <v>0</v>
      </c>
      <c r="T325" s="706"/>
      <c r="U325" s="242">
        <v>0</v>
      </c>
    </row>
    <row r="326" spans="1:21" ht="14.4" customHeight="1" x14ac:dyDescent="0.3">
      <c r="A326" s="680">
        <v>12</v>
      </c>
      <c r="B326" s="671" t="s">
        <v>507</v>
      </c>
      <c r="C326" s="671">
        <v>89301122</v>
      </c>
      <c r="D326" s="703" t="s">
        <v>2309</v>
      </c>
      <c r="E326" s="704" t="s">
        <v>1275</v>
      </c>
      <c r="F326" s="671" t="s">
        <v>1255</v>
      </c>
      <c r="G326" s="671" t="s">
        <v>1774</v>
      </c>
      <c r="H326" s="671" t="s">
        <v>506</v>
      </c>
      <c r="I326" s="671" t="s">
        <v>1778</v>
      </c>
      <c r="J326" s="671" t="s">
        <v>1776</v>
      </c>
      <c r="K326" s="671" t="s">
        <v>1779</v>
      </c>
      <c r="L326" s="705">
        <v>66.599999999999994</v>
      </c>
      <c r="M326" s="705">
        <v>66.599999999999994</v>
      </c>
      <c r="N326" s="671">
        <v>1</v>
      </c>
      <c r="O326" s="706">
        <v>0.5</v>
      </c>
      <c r="P326" s="705">
        <v>66.599999999999994</v>
      </c>
      <c r="Q326" s="682">
        <v>1</v>
      </c>
      <c r="R326" s="671">
        <v>1</v>
      </c>
      <c r="S326" s="682">
        <v>1</v>
      </c>
      <c r="T326" s="706">
        <v>0.5</v>
      </c>
      <c r="U326" s="242">
        <v>1</v>
      </c>
    </row>
    <row r="327" spans="1:21" ht="14.4" customHeight="1" x14ac:dyDescent="0.3">
      <c r="A327" s="680">
        <v>12</v>
      </c>
      <c r="B327" s="671" t="s">
        <v>507</v>
      </c>
      <c r="C327" s="671">
        <v>89301122</v>
      </c>
      <c r="D327" s="703" t="s">
        <v>2309</v>
      </c>
      <c r="E327" s="704" t="s">
        <v>1275</v>
      </c>
      <c r="F327" s="671" t="s">
        <v>1255</v>
      </c>
      <c r="G327" s="671" t="s">
        <v>1780</v>
      </c>
      <c r="H327" s="671" t="s">
        <v>506</v>
      </c>
      <c r="I327" s="671" t="s">
        <v>949</v>
      </c>
      <c r="J327" s="671" t="s">
        <v>950</v>
      </c>
      <c r="K327" s="671" t="s">
        <v>1781</v>
      </c>
      <c r="L327" s="705">
        <v>96.97</v>
      </c>
      <c r="M327" s="705">
        <v>290.90999999999997</v>
      </c>
      <c r="N327" s="671">
        <v>3</v>
      </c>
      <c r="O327" s="706">
        <v>1</v>
      </c>
      <c r="P327" s="705">
        <v>290.90999999999997</v>
      </c>
      <c r="Q327" s="682">
        <v>1</v>
      </c>
      <c r="R327" s="671">
        <v>3</v>
      </c>
      <c r="S327" s="682">
        <v>1</v>
      </c>
      <c r="T327" s="706">
        <v>1</v>
      </c>
      <c r="U327" s="242">
        <v>1</v>
      </c>
    </row>
    <row r="328" spans="1:21" ht="14.4" customHeight="1" x14ac:dyDescent="0.3">
      <c r="A328" s="680">
        <v>12</v>
      </c>
      <c r="B328" s="671" t="s">
        <v>507</v>
      </c>
      <c r="C328" s="671">
        <v>89301122</v>
      </c>
      <c r="D328" s="703" t="s">
        <v>2309</v>
      </c>
      <c r="E328" s="704" t="s">
        <v>1275</v>
      </c>
      <c r="F328" s="671" t="s">
        <v>1255</v>
      </c>
      <c r="G328" s="671" t="s">
        <v>1411</v>
      </c>
      <c r="H328" s="671" t="s">
        <v>506</v>
      </c>
      <c r="I328" s="671" t="s">
        <v>1526</v>
      </c>
      <c r="J328" s="671" t="s">
        <v>1413</v>
      </c>
      <c r="K328" s="671" t="s">
        <v>1527</v>
      </c>
      <c r="L328" s="705">
        <v>0</v>
      </c>
      <c r="M328" s="705">
        <v>0</v>
      </c>
      <c r="N328" s="671">
        <v>1</v>
      </c>
      <c r="O328" s="706">
        <v>1</v>
      </c>
      <c r="P328" s="705">
        <v>0</v>
      </c>
      <c r="Q328" s="682"/>
      <c r="R328" s="671">
        <v>1</v>
      </c>
      <c r="S328" s="682">
        <v>1</v>
      </c>
      <c r="T328" s="706">
        <v>1</v>
      </c>
      <c r="U328" s="242">
        <v>1</v>
      </c>
    </row>
    <row r="329" spans="1:21" ht="14.4" customHeight="1" x14ac:dyDescent="0.3">
      <c r="A329" s="680">
        <v>12</v>
      </c>
      <c r="B329" s="671" t="s">
        <v>507</v>
      </c>
      <c r="C329" s="671">
        <v>89301122</v>
      </c>
      <c r="D329" s="703" t="s">
        <v>2309</v>
      </c>
      <c r="E329" s="704" t="s">
        <v>1275</v>
      </c>
      <c r="F329" s="671" t="s">
        <v>1255</v>
      </c>
      <c r="G329" s="671" t="s">
        <v>1411</v>
      </c>
      <c r="H329" s="671" t="s">
        <v>506</v>
      </c>
      <c r="I329" s="671" t="s">
        <v>1782</v>
      </c>
      <c r="J329" s="671" t="s">
        <v>1783</v>
      </c>
      <c r="K329" s="671" t="s">
        <v>1527</v>
      </c>
      <c r="L329" s="705">
        <v>0</v>
      </c>
      <c r="M329" s="705">
        <v>0</v>
      </c>
      <c r="N329" s="671">
        <v>1</v>
      </c>
      <c r="O329" s="706">
        <v>1</v>
      </c>
      <c r="P329" s="705">
        <v>0</v>
      </c>
      <c r="Q329" s="682"/>
      <c r="R329" s="671">
        <v>1</v>
      </c>
      <c r="S329" s="682">
        <v>1</v>
      </c>
      <c r="T329" s="706">
        <v>1</v>
      </c>
      <c r="U329" s="242">
        <v>1</v>
      </c>
    </row>
    <row r="330" spans="1:21" ht="14.4" customHeight="1" x14ac:dyDescent="0.3">
      <c r="A330" s="680">
        <v>12</v>
      </c>
      <c r="B330" s="671" t="s">
        <v>507</v>
      </c>
      <c r="C330" s="671">
        <v>89301122</v>
      </c>
      <c r="D330" s="703" t="s">
        <v>2309</v>
      </c>
      <c r="E330" s="704" t="s">
        <v>1275</v>
      </c>
      <c r="F330" s="671" t="s">
        <v>1255</v>
      </c>
      <c r="G330" s="671" t="s">
        <v>1784</v>
      </c>
      <c r="H330" s="671" t="s">
        <v>867</v>
      </c>
      <c r="I330" s="671" t="s">
        <v>1785</v>
      </c>
      <c r="J330" s="671" t="s">
        <v>1786</v>
      </c>
      <c r="K330" s="671" t="s">
        <v>1787</v>
      </c>
      <c r="L330" s="705">
        <v>647.77</v>
      </c>
      <c r="M330" s="705">
        <v>1295.54</v>
      </c>
      <c r="N330" s="671">
        <v>2</v>
      </c>
      <c r="O330" s="706">
        <v>0.5</v>
      </c>
      <c r="P330" s="705">
        <v>1295.54</v>
      </c>
      <c r="Q330" s="682">
        <v>1</v>
      </c>
      <c r="R330" s="671">
        <v>2</v>
      </c>
      <c r="S330" s="682">
        <v>1</v>
      </c>
      <c r="T330" s="706">
        <v>0.5</v>
      </c>
      <c r="U330" s="242">
        <v>1</v>
      </c>
    </row>
    <row r="331" spans="1:21" ht="14.4" customHeight="1" x14ac:dyDescent="0.3">
      <c r="A331" s="680">
        <v>12</v>
      </c>
      <c r="B331" s="671" t="s">
        <v>507</v>
      </c>
      <c r="C331" s="671">
        <v>89301122</v>
      </c>
      <c r="D331" s="703" t="s">
        <v>2309</v>
      </c>
      <c r="E331" s="704" t="s">
        <v>1275</v>
      </c>
      <c r="F331" s="671" t="s">
        <v>1255</v>
      </c>
      <c r="G331" s="671" t="s">
        <v>1788</v>
      </c>
      <c r="H331" s="671" t="s">
        <v>867</v>
      </c>
      <c r="I331" s="671" t="s">
        <v>1789</v>
      </c>
      <c r="J331" s="671" t="s">
        <v>1790</v>
      </c>
      <c r="K331" s="671" t="s">
        <v>1791</v>
      </c>
      <c r="L331" s="705">
        <v>0</v>
      </c>
      <c r="M331" s="705">
        <v>0</v>
      </c>
      <c r="N331" s="671">
        <v>1</v>
      </c>
      <c r="O331" s="706">
        <v>0.5</v>
      </c>
      <c r="P331" s="705">
        <v>0</v>
      </c>
      <c r="Q331" s="682"/>
      <c r="R331" s="671">
        <v>1</v>
      </c>
      <c r="S331" s="682">
        <v>1</v>
      </c>
      <c r="T331" s="706">
        <v>0.5</v>
      </c>
      <c r="U331" s="242">
        <v>1</v>
      </c>
    </row>
    <row r="332" spans="1:21" ht="14.4" customHeight="1" x14ac:dyDescent="0.3">
      <c r="A332" s="680">
        <v>12</v>
      </c>
      <c r="B332" s="671" t="s">
        <v>507</v>
      </c>
      <c r="C332" s="671">
        <v>89301122</v>
      </c>
      <c r="D332" s="703" t="s">
        <v>2309</v>
      </c>
      <c r="E332" s="704" t="s">
        <v>1275</v>
      </c>
      <c r="F332" s="671" t="s">
        <v>1255</v>
      </c>
      <c r="G332" s="671" t="s">
        <v>1292</v>
      </c>
      <c r="H332" s="671" t="s">
        <v>506</v>
      </c>
      <c r="I332" s="671" t="s">
        <v>973</v>
      </c>
      <c r="J332" s="671" t="s">
        <v>974</v>
      </c>
      <c r="K332" s="671" t="s">
        <v>975</v>
      </c>
      <c r="L332" s="705">
        <v>153.52000000000001</v>
      </c>
      <c r="M332" s="705">
        <v>1228.1600000000001</v>
      </c>
      <c r="N332" s="671">
        <v>8</v>
      </c>
      <c r="O332" s="706">
        <v>5.5</v>
      </c>
      <c r="P332" s="705">
        <v>767.6</v>
      </c>
      <c r="Q332" s="682">
        <v>0.625</v>
      </c>
      <c r="R332" s="671">
        <v>5</v>
      </c>
      <c r="S332" s="682">
        <v>0.625</v>
      </c>
      <c r="T332" s="706">
        <v>3.5</v>
      </c>
      <c r="U332" s="242">
        <v>0.63636363636363635</v>
      </c>
    </row>
    <row r="333" spans="1:21" ht="14.4" customHeight="1" x14ac:dyDescent="0.3">
      <c r="A333" s="680">
        <v>12</v>
      </c>
      <c r="B333" s="671" t="s">
        <v>507</v>
      </c>
      <c r="C333" s="671">
        <v>89301122</v>
      </c>
      <c r="D333" s="703" t="s">
        <v>2309</v>
      </c>
      <c r="E333" s="704" t="s">
        <v>1275</v>
      </c>
      <c r="F333" s="671" t="s">
        <v>1255</v>
      </c>
      <c r="G333" s="671" t="s">
        <v>1364</v>
      </c>
      <c r="H333" s="671" t="s">
        <v>867</v>
      </c>
      <c r="I333" s="671" t="s">
        <v>1005</v>
      </c>
      <c r="J333" s="671" t="s">
        <v>1006</v>
      </c>
      <c r="K333" s="671" t="s">
        <v>1229</v>
      </c>
      <c r="L333" s="705">
        <v>69.86</v>
      </c>
      <c r="M333" s="705">
        <v>349.29999999999995</v>
      </c>
      <c r="N333" s="671">
        <v>5</v>
      </c>
      <c r="O333" s="706">
        <v>2</v>
      </c>
      <c r="P333" s="705">
        <v>349.29999999999995</v>
      </c>
      <c r="Q333" s="682">
        <v>1</v>
      </c>
      <c r="R333" s="671">
        <v>5</v>
      </c>
      <c r="S333" s="682">
        <v>1</v>
      </c>
      <c r="T333" s="706">
        <v>2</v>
      </c>
      <c r="U333" s="242">
        <v>1</v>
      </c>
    </row>
    <row r="334" spans="1:21" ht="14.4" customHeight="1" x14ac:dyDescent="0.3">
      <c r="A334" s="680">
        <v>12</v>
      </c>
      <c r="B334" s="671" t="s">
        <v>507</v>
      </c>
      <c r="C334" s="671">
        <v>89301122</v>
      </c>
      <c r="D334" s="703" t="s">
        <v>2309</v>
      </c>
      <c r="E334" s="704" t="s">
        <v>1275</v>
      </c>
      <c r="F334" s="671" t="s">
        <v>1255</v>
      </c>
      <c r="G334" s="671" t="s">
        <v>1326</v>
      </c>
      <c r="H334" s="671" t="s">
        <v>506</v>
      </c>
      <c r="I334" s="671" t="s">
        <v>607</v>
      </c>
      <c r="J334" s="671" t="s">
        <v>608</v>
      </c>
      <c r="K334" s="671" t="s">
        <v>609</v>
      </c>
      <c r="L334" s="705">
        <v>56.69</v>
      </c>
      <c r="M334" s="705">
        <v>170.07</v>
      </c>
      <c r="N334" s="671">
        <v>3</v>
      </c>
      <c r="O334" s="706">
        <v>2</v>
      </c>
      <c r="P334" s="705">
        <v>113.38</v>
      </c>
      <c r="Q334" s="682">
        <v>0.66666666666666663</v>
      </c>
      <c r="R334" s="671">
        <v>2</v>
      </c>
      <c r="S334" s="682">
        <v>0.66666666666666663</v>
      </c>
      <c r="T334" s="706">
        <v>1.5</v>
      </c>
      <c r="U334" s="242">
        <v>0.75</v>
      </c>
    </row>
    <row r="335" spans="1:21" ht="14.4" customHeight="1" x14ac:dyDescent="0.3">
      <c r="A335" s="680">
        <v>12</v>
      </c>
      <c r="B335" s="671" t="s">
        <v>507</v>
      </c>
      <c r="C335" s="671">
        <v>89301122</v>
      </c>
      <c r="D335" s="703" t="s">
        <v>2309</v>
      </c>
      <c r="E335" s="704" t="s">
        <v>1275</v>
      </c>
      <c r="F335" s="671" t="s">
        <v>1255</v>
      </c>
      <c r="G335" s="671" t="s">
        <v>1547</v>
      </c>
      <c r="H335" s="671" t="s">
        <v>506</v>
      </c>
      <c r="I335" s="671" t="s">
        <v>762</v>
      </c>
      <c r="J335" s="671" t="s">
        <v>1792</v>
      </c>
      <c r="K335" s="671" t="s">
        <v>1793</v>
      </c>
      <c r="L335" s="705">
        <v>91.52</v>
      </c>
      <c r="M335" s="705">
        <v>91.52</v>
      </c>
      <c r="N335" s="671">
        <v>1</v>
      </c>
      <c r="O335" s="706">
        <v>1</v>
      </c>
      <c r="P335" s="705"/>
      <c r="Q335" s="682">
        <v>0</v>
      </c>
      <c r="R335" s="671"/>
      <c r="S335" s="682">
        <v>0</v>
      </c>
      <c r="T335" s="706"/>
      <c r="U335" s="242">
        <v>0</v>
      </c>
    </row>
    <row r="336" spans="1:21" ht="14.4" customHeight="1" x14ac:dyDescent="0.3">
      <c r="A336" s="680">
        <v>12</v>
      </c>
      <c r="B336" s="671" t="s">
        <v>507</v>
      </c>
      <c r="C336" s="671">
        <v>89301122</v>
      </c>
      <c r="D336" s="703" t="s">
        <v>2309</v>
      </c>
      <c r="E336" s="704" t="s">
        <v>1275</v>
      </c>
      <c r="F336" s="671" t="s">
        <v>1255</v>
      </c>
      <c r="G336" s="671" t="s">
        <v>1327</v>
      </c>
      <c r="H336" s="671" t="s">
        <v>506</v>
      </c>
      <c r="I336" s="671" t="s">
        <v>1794</v>
      </c>
      <c r="J336" s="671" t="s">
        <v>1435</v>
      </c>
      <c r="K336" s="671" t="s">
        <v>1795</v>
      </c>
      <c r="L336" s="705">
        <v>0</v>
      </c>
      <c r="M336" s="705">
        <v>0</v>
      </c>
      <c r="N336" s="671">
        <v>1</v>
      </c>
      <c r="O336" s="706">
        <v>0.5</v>
      </c>
      <c r="P336" s="705">
        <v>0</v>
      </c>
      <c r="Q336" s="682"/>
      <c r="R336" s="671">
        <v>1</v>
      </c>
      <c r="S336" s="682">
        <v>1</v>
      </c>
      <c r="T336" s="706">
        <v>0.5</v>
      </c>
      <c r="U336" s="242">
        <v>1</v>
      </c>
    </row>
    <row r="337" spans="1:21" ht="14.4" customHeight="1" x14ac:dyDescent="0.3">
      <c r="A337" s="680">
        <v>12</v>
      </c>
      <c r="B337" s="671" t="s">
        <v>507</v>
      </c>
      <c r="C337" s="671">
        <v>89301122</v>
      </c>
      <c r="D337" s="703" t="s">
        <v>2309</v>
      </c>
      <c r="E337" s="704" t="s">
        <v>1275</v>
      </c>
      <c r="F337" s="671" t="s">
        <v>1255</v>
      </c>
      <c r="G337" s="671" t="s">
        <v>1327</v>
      </c>
      <c r="H337" s="671" t="s">
        <v>506</v>
      </c>
      <c r="I337" s="671" t="s">
        <v>1687</v>
      </c>
      <c r="J337" s="671" t="s">
        <v>1329</v>
      </c>
      <c r="K337" s="671" t="s">
        <v>1688</v>
      </c>
      <c r="L337" s="705">
        <v>0</v>
      </c>
      <c r="M337" s="705">
        <v>0</v>
      </c>
      <c r="N337" s="671">
        <v>3</v>
      </c>
      <c r="O337" s="706">
        <v>2.5</v>
      </c>
      <c r="P337" s="705">
        <v>0</v>
      </c>
      <c r="Q337" s="682"/>
      <c r="R337" s="671">
        <v>1</v>
      </c>
      <c r="S337" s="682">
        <v>0.33333333333333331</v>
      </c>
      <c r="T337" s="706">
        <v>1</v>
      </c>
      <c r="U337" s="242">
        <v>0.4</v>
      </c>
    </row>
    <row r="338" spans="1:21" ht="14.4" customHeight="1" x14ac:dyDescent="0.3">
      <c r="A338" s="680">
        <v>12</v>
      </c>
      <c r="B338" s="671" t="s">
        <v>507</v>
      </c>
      <c r="C338" s="671">
        <v>89301122</v>
      </c>
      <c r="D338" s="703" t="s">
        <v>2309</v>
      </c>
      <c r="E338" s="704" t="s">
        <v>1275</v>
      </c>
      <c r="F338" s="671" t="s">
        <v>1255</v>
      </c>
      <c r="G338" s="671" t="s">
        <v>1327</v>
      </c>
      <c r="H338" s="671" t="s">
        <v>506</v>
      </c>
      <c r="I338" s="671" t="s">
        <v>1328</v>
      </c>
      <c r="J338" s="671" t="s">
        <v>1329</v>
      </c>
      <c r="K338" s="671" t="s">
        <v>1330</v>
      </c>
      <c r="L338" s="705">
        <v>181.41</v>
      </c>
      <c r="M338" s="705">
        <v>544.23</v>
      </c>
      <c r="N338" s="671">
        <v>3</v>
      </c>
      <c r="O338" s="706">
        <v>1</v>
      </c>
      <c r="P338" s="705">
        <v>544.23</v>
      </c>
      <c r="Q338" s="682">
        <v>1</v>
      </c>
      <c r="R338" s="671">
        <v>3</v>
      </c>
      <c r="S338" s="682">
        <v>1</v>
      </c>
      <c r="T338" s="706">
        <v>1</v>
      </c>
      <c r="U338" s="242">
        <v>1</v>
      </c>
    </row>
    <row r="339" spans="1:21" ht="14.4" customHeight="1" x14ac:dyDescent="0.3">
      <c r="A339" s="680">
        <v>12</v>
      </c>
      <c r="B339" s="671" t="s">
        <v>507</v>
      </c>
      <c r="C339" s="671">
        <v>89301122</v>
      </c>
      <c r="D339" s="703" t="s">
        <v>2309</v>
      </c>
      <c r="E339" s="704" t="s">
        <v>1275</v>
      </c>
      <c r="F339" s="671" t="s">
        <v>1255</v>
      </c>
      <c r="G339" s="671" t="s">
        <v>1446</v>
      </c>
      <c r="H339" s="671" t="s">
        <v>506</v>
      </c>
      <c r="I339" s="671" t="s">
        <v>1555</v>
      </c>
      <c r="J339" s="671" t="s">
        <v>1554</v>
      </c>
      <c r="K339" s="671" t="s">
        <v>1556</v>
      </c>
      <c r="L339" s="705">
        <v>0</v>
      </c>
      <c r="M339" s="705">
        <v>0</v>
      </c>
      <c r="N339" s="671">
        <v>4</v>
      </c>
      <c r="O339" s="706">
        <v>2</v>
      </c>
      <c r="P339" s="705">
        <v>0</v>
      </c>
      <c r="Q339" s="682"/>
      <c r="R339" s="671">
        <v>4</v>
      </c>
      <c r="S339" s="682">
        <v>1</v>
      </c>
      <c r="T339" s="706">
        <v>2</v>
      </c>
      <c r="U339" s="242">
        <v>1</v>
      </c>
    </row>
    <row r="340" spans="1:21" ht="14.4" customHeight="1" x14ac:dyDescent="0.3">
      <c r="A340" s="680">
        <v>12</v>
      </c>
      <c r="B340" s="671" t="s">
        <v>507</v>
      </c>
      <c r="C340" s="671">
        <v>89301122</v>
      </c>
      <c r="D340" s="703" t="s">
        <v>2309</v>
      </c>
      <c r="E340" s="704" t="s">
        <v>1275</v>
      </c>
      <c r="F340" s="671" t="s">
        <v>1255</v>
      </c>
      <c r="G340" s="671" t="s">
        <v>1335</v>
      </c>
      <c r="H340" s="671" t="s">
        <v>506</v>
      </c>
      <c r="I340" s="671" t="s">
        <v>588</v>
      </c>
      <c r="J340" s="671" t="s">
        <v>589</v>
      </c>
      <c r="K340" s="671" t="s">
        <v>1336</v>
      </c>
      <c r="L340" s="705">
        <v>127.5</v>
      </c>
      <c r="M340" s="705">
        <v>765</v>
      </c>
      <c r="N340" s="671">
        <v>6</v>
      </c>
      <c r="O340" s="706">
        <v>3</v>
      </c>
      <c r="P340" s="705">
        <v>382.5</v>
      </c>
      <c r="Q340" s="682">
        <v>0.5</v>
      </c>
      <c r="R340" s="671">
        <v>3</v>
      </c>
      <c r="S340" s="682">
        <v>0.5</v>
      </c>
      <c r="T340" s="706">
        <v>1.5</v>
      </c>
      <c r="U340" s="242">
        <v>0.5</v>
      </c>
    </row>
    <row r="341" spans="1:21" ht="14.4" customHeight="1" x14ac:dyDescent="0.3">
      <c r="A341" s="680">
        <v>12</v>
      </c>
      <c r="B341" s="671" t="s">
        <v>507</v>
      </c>
      <c r="C341" s="671">
        <v>89301122</v>
      </c>
      <c r="D341" s="703" t="s">
        <v>2309</v>
      </c>
      <c r="E341" s="704" t="s">
        <v>1275</v>
      </c>
      <c r="F341" s="671" t="s">
        <v>1255</v>
      </c>
      <c r="G341" s="671" t="s">
        <v>1454</v>
      </c>
      <c r="H341" s="671" t="s">
        <v>506</v>
      </c>
      <c r="I341" s="671" t="s">
        <v>1462</v>
      </c>
      <c r="J341" s="671" t="s">
        <v>1459</v>
      </c>
      <c r="K341" s="671" t="s">
        <v>1460</v>
      </c>
      <c r="L341" s="705">
        <v>1786.21</v>
      </c>
      <c r="M341" s="705">
        <v>1786.21</v>
      </c>
      <c r="N341" s="671">
        <v>1</v>
      </c>
      <c r="O341" s="706">
        <v>1</v>
      </c>
      <c r="P341" s="705">
        <v>1786.21</v>
      </c>
      <c r="Q341" s="682">
        <v>1</v>
      </c>
      <c r="R341" s="671">
        <v>1</v>
      </c>
      <c r="S341" s="682">
        <v>1</v>
      </c>
      <c r="T341" s="706">
        <v>1</v>
      </c>
      <c r="U341" s="242">
        <v>1</v>
      </c>
    </row>
    <row r="342" spans="1:21" ht="14.4" customHeight="1" x14ac:dyDescent="0.3">
      <c r="A342" s="680">
        <v>12</v>
      </c>
      <c r="B342" s="671" t="s">
        <v>507</v>
      </c>
      <c r="C342" s="671">
        <v>89301122</v>
      </c>
      <c r="D342" s="703" t="s">
        <v>2309</v>
      </c>
      <c r="E342" s="704" t="s">
        <v>1275</v>
      </c>
      <c r="F342" s="671" t="s">
        <v>1255</v>
      </c>
      <c r="G342" s="671" t="s">
        <v>1293</v>
      </c>
      <c r="H342" s="671" t="s">
        <v>506</v>
      </c>
      <c r="I342" s="671" t="s">
        <v>1294</v>
      </c>
      <c r="J342" s="671" t="s">
        <v>982</v>
      </c>
      <c r="K342" s="671" t="s">
        <v>1295</v>
      </c>
      <c r="L342" s="705">
        <v>23.46</v>
      </c>
      <c r="M342" s="705">
        <v>328.44000000000005</v>
      </c>
      <c r="N342" s="671">
        <v>14</v>
      </c>
      <c r="O342" s="706">
        <v>9</v>
      </c>
      <c r="P342" s="705">
        <v>211.14000000000004</v>
      </c>
      <c r="Q342" s="682">
        <v>0.6428571428571429</v>
      </c>
      <c r="R342" s="671">
        <v>9</v>
      </c>
      <c r="S342" s="682">
        <v>0.6428571428571429</v>
      </c>
      <c r="T342" s="706">
        <v>5.5</v>
      </c>
      <c r="U342" s="242">
        <v>0.61111111111111116</v>
      </c>
    </row>
    <row r="343" spans="1:21" ht="14.4" customHeight="1" x14ac:dyDescent="0.3">
      <c r="A343" s="680">
        <v>12</v>
      </c>
      <c r="B343" s="671" t="s">
        <v>507</v>
      </c>
      <c r="C343" s="671">
        <v>89301122</v>
      </c>
      <c r="D343" s="703" t="s">
        <v>2309</v>
      </c>
      <c r="E343" s="704" t="s">
        <v>1275</v>
      </c>
      <c r="F343" s="671" t="s">
        <v>1255</v>
      </c>
      <c r="G343" s="671" t="s">
        <v>1348</v>
      </c>
      <c r="H343" s="671" t="s">
        <v>506</v>
      </c>
      <c r="I343" s="671" t="s">
        <v>1463</v>
      </c>
      <c r="J343" s="671" t="s">
        <v>1464</v>
      </c>
      <c r="K343" s="671" t="s">
        <v>1465</v>
      </c>
      <c r="L343" s="705">
        <v>547.16999999999996</v>
      </c>
      <c r="M343" s="705">
        <v>1094.3399999999999</v>
      </c>
      <c r="N343" s="671">
        <v>2</v>
      </c>
      <c r="O343" s="706">
        <v>2</v>
      </c>
      <c r="P343" s="705">
        <v>547.16999999999996</v>
      </c>
      <c r="Q343" s="682">
        <v>0.5</v>
      </c>
      <c r="R343" s="671">
        <v>1</v>
      </c>
      <c r="S343" s="682">
        <v>0.5</v>
      </c>
      <c r="T343" s="706">
        <v>1</v>
      </c>
      <c r="U343" s="242">
        <v>0.5</v>
      </c>
    </row>
    <row r="344" spans="1:21" ht="14.4" customHeight="1" x14ac:dyDescent="0.3">
      <c r="A344" s="680">
        <v>12</v>
      </c>
      <c r="B344" s="671" t="s">
        <v>507</v>
      </c>
      <c r="C344" s="671">
        <v>89301122</v>
      </c>
      <c r="D344" s="703" t="s">
        <v>2309</v>
      </c>
      <c r="E344" s="704" t="s">
        <v>1275</v>
      </c>
      <c r="F344" s="671" t="s">
        <v>1255</v>
      </c>
      <c r="G344" s="671" t="s">
        <v>1348</v>
      </c>
      <c r="H344" s="671" t="s">
        <v>867</v>
      </c>
      <c r="I344" s="671" t="s">
        <v>1466</v>
      </c>
      <c r="J344" s="671" t="s">
        <v>1350</v>
      </c>
      <c r="K344" s="671" t="s">
        <v>1467</v>
      </c>
      <c r="L344" s="705">
        <v>492.45</v>
      </c>
      <c r="M344" s="705">
        <v>2954.7</v>
      </c>
      <c r="N344" s="671">
        <v>6</v>
      </c>
      <c r="O344" s="706">
        <v>5.5</v>
      </c>
      <c r="P344" s="705">
        <v>1969.8</v>
      </c>
      <c r="Q344" s="682">
        <v>0.66666666666666674</v>
      </c>
      <c r="R344" s="671">
        <v>4</v>
      </c>
      <c r="S344" s="682">
        <v>0.66666666666666663</v>
      </c>
      <c r="T344" s="706">
        <v>3.5</v>
      </c>
      <c r="U344" s="242">
        <v>0.63636363636363635</v>
      </c>
    </row>
    <row r="345" spans="1:21" ht="14.4" customHeight="1" x14ac:dyDescent="0.3">
      <c r="A345" s="680">
        <v>12</v>
      </c>
      <c r="B345" s="671" t="s">
        <v>507</v>
      </c>
      <c r="C345" s="671">
        <v>89301122</v>
      </c>
      <c r="D345" s="703" t="s">
        <v>2309</v>
      </c>
      <c r="E345" s="704" t="s">
        <v>1275</v>
      </c>
      <c r="F345" s="671" t="s">
        <v>1255</v>
      </c>
      <c r="G345" s="671" t="s">
        <v>1348</v>
      </c>
      <c r="H345" s="671" t="s">
        <v>867</v>
      </c>
      <c r="I345" s="671" t="s">
        <v>1536</v>
      </c>
      <c r="J345" s="671" t="s">
        <v>1350</v>
      </c>
      <c r="K345" s="671" t="s">
        <v>1537</v>
      </c>
      <c r="L345" s="705">
        <v>547.16999999999996</v>
      </c>
      <c r="M345" s="705">
        <v>1641.5099999999998</v>
      </c>
      <c r="N345" s="671">
        <v>3</v>
      </c>
      <c r="O345" s="706">
        <v>1.5</v>
      </c>
      <c r="P345" s="705">
        <v>547.16999999999996</v>
      </c>
      <c r="Q345" s="682">
        <v>0.33333333333333337</v>
      </c>
      <c r="R345" s="671">
        <v>1</v>
      </c>
      <c r="S345" s="682">
        <v>0.33333333333333331</v>
      </c>
      <c r="T345" s="706">
        <v>0.5</v>
      </c>
      <c r="U345" s="242">
        <v>0.33333333333333331</v>
      </c>
    </row>
    <row r="346" spans="1:21" ht="14.4" customHeight="1" x14ac:dyDescent="0.3">
      <c r="A346" s="680">
        <v>12</v>
      </c>
      <c r="B346" s="671" t="s">
        <v>507</v>
      </c>
      <c r="C346" s="671">
        <v>89301122</v>
      </c>
      <c r="D346" s="703" t="s">
        <v>2309</v>
      </c>
      <c r="E346" s="704" t="s">
        <v>1275</v>
      </c>
      <c r="F346" s="671" t="s">
        <v>1255</v>
      </c>
      <c r="G346" s="671" t="s">
        <v>1296</v>
      </c>
      <c r="H346" s="671" t="s">
        <v>506</v>
      </c>
      <c r="I346" s="671" t="s">
        <v>1297</v>
      </c>
      <c r="J346" s="671" t="s">
        <v>1298</v>
      </c>
      <c r="K346" s="671" t="s">
        <v>1299</v>
      </c>
      <c r="L346" s="705">
        <v>1660.2</v>
      </c>
      <c r="M346" s="705">
        <v>13281.6</v>
      </c>
      <c r="N346" s="671">
        <v>8</v>
      </c>
      <c r="O346" s="706">
        <v>7</v>
      </c>
      <c r="P346" s="705">
        <v>8301</v>
      </c>
      <c r="Q346" s="682">
        <v>0.625</v>
      </c>
      <c r="R346" s="671">
        <v>5</v>
      </c>
      <c r="S346" s="682">
        <v>0.625</v>
      </c>
      <c r="T346" s="706">
        <v>4</v>
      </c>
      <c r="U346" s="242">
        <v>0.5714285714285714</v>
      </c>
    </row>
    <row r="347" spans="1:21" ht="14.4" customHeight="1" x14ac:dyDescent="0.3">
      <c r="A347" s="680">
        <v>12</v>
      </c>
      <c r="B347" s="671" t="s">
        <v>507</v>
      </c>
      <c r="C347" s="671">
        <v>89301122</v>
      </c>
      <c r="D347" s="703" t="s">
        <v>2309</v>
      </c>
      <c r="E347" s="704" t="s">
        <v>1275</v>
      </c>
      <c r="F347" s="671" t="s">
        <v>1255</v>
      </c>
      <c r="G347" s="671" t="s">
        <v>1598</v>
      </c>
      <c r="H347" s="671" t="s">
        <v>506</v>
      </c>
      <c r="I347" s="671" t="s">
        <v>1796</v>
      </c>
      <c r="J347" s="671" t="s">
        <v>1600</v>
      </c>
      <c r="K347" s="671" t="s">
        <v>1797</v>
      </c>
      <c r="L347" s="705">
        <v>100.63</v>
      </c>
      <c r="M347" s="705">
        <v>301.89</v>
      </c>
      <c r="N347" s="671">
        <v>3</v>
      </c>
      <c r="O347" s="706">
        <v>0.5</v>
      </c>
      <c r="P347" s="705">
        <v>301.89</v>
      </c>
      <c r="Q347" s="682">
        <v>1</v>
      </c>
      <c r="R347" s="671">
        <v>3</v>
      </c>
      <c r="S347" s="682">
        <v>1</v>
      </c>
      <c r="T347" s="706">
        <v>0.5</v>
      </c>
      <c r="U347" s="242">
        <v>1</v>
      </c>
    </row>
    <row r="348" spans="1:21" ht="14.4" customHeight="1" x14ac:dyDescent="0.3">
      <c r="A348" s="680">
        <v>12</v>
      </c>
      <c r="B348" s="671" t="s">
        <v>507</v>
      </c>
      <c r="C348" s="671">
        <v>89301122</v>
      </c>
      <c r="D348" s="703" t="s">
        <v>2309</v>
      </c>
      <c r="E348" s="704" t="s">
        <v>1275</v>
      </c>
      <c r="F348" s="671" t="s">
        <v>1255</v>
      </c>
      <c r="G348" s="671" t="s">
        <v>1798</v>
      </c>
      <c r="H348" s="671" t="s">
        <v>506</v>
      </c>
      <c r="I348" s="671" t="s">
        <v>1799</v>
      </c>
      <c r="J348" s="671" t="s">
        <v>1800</v>
      </c>
      <c r="K348" s="671" t="s">
        <v>1801</v>
      </c>
      <c r="L348" s="705">
        <v>64.13</v>
      </c>
      <c r="M348" s="705">
        <v>64.13</v>
      </c>
      <c r="N348" s="671">
        <v>1</v>
      </c>
      <c r="O348" s="706">
        <v>1</v>
      </c>
      <c r="P348" s="705">
        <v>64.13</v>
      </c>
      <c r="Q348" s="682">
        <v>1</v>
      </c>
      <c r="R348" s="671">
        <v>1</v>
      </c>
      <c r="S348" s="682">
        <v>1</v>
      </c>
      <c r="T348" s="706">
        <v>1</v>
      </c>
      <c r="U348" s="242">
        <v>1</v>
      </c>
    </row>
    <row r="349" spans="1:21" ht="14.4" customHeight="1" x14ac:dyDescent="0.3">
      <c r="A349" s="680">
        <v>12</v>
      </c>
      <c r="B349" s="671" t="s">
        <v>507</v>
      </c>
      <c r="C349" s="671">
        <v>89301122</v>
      </c>
      <c r="D349" s="703" t="s">
        <v>2309</v>
      </c>
      <c r="E349" s="704" t="s">
        <v>1275</v>
      </c>
      <c r="F349" s="671" t="s">
        <v>1255</v>
      </c>
      <c r="G349" s="671" t="s">
        <v>1468</v>
      </c>
      <c r="H349" s="671" t="s">
        <v>867</v>
      </c>
      <c r="I349" s="671" t="s">
        <v>1469</v>
      </c>
      <c r="J349" s="671" t="s">
        <v>1470</v>
      </c>
      <c r="K349" s="671" t="s">
        <v>1471</v>
      </c>
      <c r="L349" s="705">
        <v>104.45</v>
      </c>
      <c r="M349" s="705">
        <v>731.15</v>
      </c>
      <c r="N349" s="671">
        <v>7</v>
      </c>
      <c r="O349" s="706">
        <v>0.5</v>
      </c>
      <c r="P349" s="705">
        <v>731.15</v>
      </c>
      <c r="Q349" s="682">
        <v>1</v>
      </c>
      <c r="R349" s="671">
        <v>7</v>
      </c>
      <c r="S349" s="682">
        <v>1</v>
      </c>
      <c r="T349" s="706">
        <v>0.5</v>
      </c>
      <c r="U349" s="242">
        <v>1</v>
      </c>
    </row>
    <row r="350" spans="1:21" ht="14.4" customHeight="1" x14ac:dyDescent="0.3">
      <c r="A350" s="680">
        <v>12</v>
      </c>
      <c r="B350" s="671" t="s">
        <v>507</v>
      </c>
      <c r="C350" s="671">
        <v>89301122</v>
      </c>
      <c r="D350" s="703" t="s">
        <v>2309</v>
      </c>
      <c r="E350" s="704" t="s">
        <v>1275</v>
      </c>
      <c r="F350" s="671" t="s">
        <v>1255</v>
      </c>
      <c r="G350" s="671" t="s">
        <v>1602</v>
      </c>
      <c r="H350" s="671" t="s">
        <v>506</v>
      </c>
      <c r="I350" s="671" t="s">
        <v>1603</v>
      </c>
      <c r="J350" s="671" t="s">
        <v>1604</v>
      </c>
      <c r="K350" s="671" t="s">
        <v>1605</v>
      </c>
      <c r="L350" s="705">
        <v>82.67</v>
      </c>
      <c r="M350" s="705">
        <v>165.34</v>
      </c>
      <c r="N350" s="671">
        <v>2</v>
      </c>
      <c r="O350" s="706">
        <v>1</v>
      </c>
      <c r="P350" s="705">
        <v>165.34</v>
      </c>
      <c r="Q350" s="682">
        <v>1</v>
      </c>
      <c r="R350" s="671">
        <v>2</v>
      </c>
      <c r="S350" s="682">
        <v>1</v>
      </c>
      <c r="T350" s="706">
        <v>1</v>
      </c>
      <c r="U350" s="242">
        <v>1</v>
      </c>
    </row>
    <row r="351" spans="1:21" ht="14.4" customHeight="1" x14ac:dyDescent="0.3">
      <c r="A351" s="680">
        <v>12</v>
      </c>
      <c r="B351" s="671" t="s">
        <v>507</v>
      </c>
      <c r="C351" s="671">
        <v>89301122</v>
      </c>
      <c r="D351" s="703" t="s">
        <v>2309</v>
      </c>
      <c r="E351" s="704" t="s">
        <v>1275</v>
      </c>
      <c r="F351" s="671" t="s">
        <v>1256</v>
      </c>
      <c r="G351" s="671" t="s">
        <v>1617</v>
      </c>
      <c r="H351" s="671" t="s">
        <v>506</v>
      </c>
      <c r="I351" s="671" t="s">
        <v>1618</v>
      </c>
      <c r="J351" s="671" t="s">
        <v>1619</v>
      </c>
      <c r="K351" s="671"/>
      <c r="L351" s="705">
        <v>0</v>
      </c>
      <c r="M351" s="705">
        <v>0</v>
      </c>
      <c r="N351" s="671">
        <v>1</v>
      </c>
      <c r="O351" s="706">
        <v>1</v>
      </c>
      <c r="P351" s="705">
        <v>0</v>
      </c>
      <c r="Q351" s="682"/>
      <c r="R351" s="671">
        <v>1</v>
      </c>
      <c r="S351" s="682">
        <v>1</v>
      </c>
      <c r="T351" s="706">
        <v>1</v>
      </c>
      <c r="U351" s="242">
        <v>1</v>
      </c>
    </row>
    <row r="352" spans="1:21" ht="14.4" customHeight="1" x14ac:dyDescent="0.3">
      <c r="A352" s="680">
        <v>12</v>
      </c>
      <c r="B352" s="671" t="s">
        <v>507</v>
      </c>
      <c r="C352" s="671">
        <v>89301122</v>
      </c>
      <c r="D352" s="703" t="s">
        <v>2309</v>
      </c>
      <c r="E352" s="704" t="s">
        <v>1275</v>
      </c>
      <c r="F352" s="671" t="s">
        <v>1257</v>
      </c>
      <c r="G352" s="671" t="s">
        <v>1488</v>
      </c>
      <c r="H352" s="671" t="s">
        <v>506</v>
      </c>
      <c r="I352" s="671" t="s">
        <v>1802</v>
      </c>
      <c r="J352" s="671" t="s">
        <v>1499</v>
      </c>
      <c r="K352" s="671" t="s">
        <v>1803</v>
      </c>
      <c r="L352" s="705">
        <v>1500</v>
      </c>
      <c r="M352" s="705">
        <v>22500</v>
      </c>
      <c r="N352" s="671">
        <v>15</v>
      </c>
      <c r="O352" s="706">
        <v>1</v>
      </c>
      <c r="P352" s="705"/>
      <c r="Q352" s="682">
        <v>0</v>
      </c>
      <c r="R352" s="671"/>
      <c r="S352" s="682">
        <v>0</v>
      </c>
      <c r="T352" s="706"/>
      <c r="U352" s="242">
        <v>0</v>
      </c>
    </row>
    <row r="353" spans="1:21" ht="14.4" customHeight="1" x14ac:dyDescent="0.3">
      <c r="A353" s="680">
        <v>12</v>
      </c>
      <c r="B353" s="671" t="s">
        <v>507</v>
      </c>
      <c r="C353" s="671">
        <v>89301122</v>
      </c>
      <c r="D353" s="703" t="s">
        <v>2309</v>
      </c>
      <c r="E353" s="704" t="s">
        <v>1275</v>
      </c>
      <c r="F353" s="671" t="s">
        <v>1257</v>
      </c>
      <c r="G353" s="671" t="s">
        <v>1627</v>
      </c>
      <c r="H353" s="671" t="s">
        <v>506</v>
      </c>
      <c r="I353" s="671" t="s">
        <v>1804</v>
      </c>
      <c r="J353" s="671" t="s">
        <v>1805</v>
      </c>
      <c r="K353" s="671" t="s">
        <v>1806</v>
      </c>
      <c r="L353" s="705">
        <v>1000</v>
      </c>
      <c r="M353" s="705">
        <v>2000</v>
      </c>
      <c r="N353" s="671">
        <v>2</v>
      </c>
      <c r="O353" s="706">
        <v>1</v>
      </c>
      <c r="P353" s="705">
        <v>2000</v>
      </c>
      <c r="Q353" s="682">
        <v>1</v>
      </c>
      <c r="R353" s="671">
        <v>2</v>
      </c>
      <c r="S353" s="682">
        <v>1</v>
      </c>
      <c r="T353" s="706">
        <v>1</v>
      </c>
      <c r="U353" s="242">
        <v>1</v>
      </c>
    </row>
    <row r="354" spans="1:21" ht="14.4" customHeight="1" x14ac:dyDescent="0.3">
      <c r="A354" s="680">
        <v>12</v>
      </c>
      <c r="B354" s="671" t="s">
        <v>507</v>
      </c>
      <c r="C354" s="671">
        <v>89301122</v>
      </c>
      <c r="D354" s="703" t="s">
        <v>2309</v>
      </c>
      <c r="E354" s="704" t="s">
        <v>1275</v>
      </c>
      <c r="F354" s="671" t="s">
        <v>1257</v>
      </c>
      <c r="G354" s="671" t="s">
        <v>1627</v>
      </c>
      <c r="H354" s="671" t="s">
        <v>506</v>
      </c>
      <c r="I354" s="671" t="s">
        <v>1807</v>
      </c>
      <c r="J354" s="671" t="s">
        <v>1808</v>
      </c>
      <c r="K354" s="671" t="s">
        <v>1809</v>
      </c>
      <c r="L354" s="705">
        <v>500</v>
      </c>
      <c r="M354" s="705">
        <v>1000</v>
      </c>
      <c r="N354" s="671">
        <v>2</v>
      </c>
      <c r="O354" s="706">
        <v>1</v>
      </c>
      <c r="P354" s="705">
        <v>1000</v>
      </c>
      <c r="Q354" s="682">
        <v>1</v>
      </c>
      <c r="R354" s="671">
        <v>2</v>
      </c>
      <c r="S354" s="682">
        <v>1</v>
      </c>
      <c r="T354" s="706">
        <v>1</v>
      </c>
      <c r="U354" s="242">
        <v>1</v>
      </c>
    </row>
    <row r="355" spans="1:21" ht="14.4" customHeight="1" x14ac:dyDescent="0.3">
      <c r="A355" s="680">
        <v>12</v>
      </c>
      <c r="B355" s="671" t="s">
        <v>507</v>
      </c>
      <c r="C355" s="671">
        <v>89301122</v>
      </c>
      <c r="D355" s="703" t="s">
        <v>2309</v>
      </c>
      <c r="E355" s="704" t="s">
        <v>1275</v>
      </c>
      <c r="F355" s="671" t="s">
        <v>1257</v>
      </c>
      <c r="G355" s="671" t="s">
        <v>1627</v>
      </c>
      <c r="H355" s="671" t="s">
        <v>506</v>
      </c>
      <c r="I355" s="671" t="s">
        <v>1810</v>
      </c>
      <c r="J355" s="671" t="s">
        <v>1811</v>
      </c>
      <c r="K355" s="671" t="s">
        <v>1812</v>
      </c>
      <c r="L355" s="705">
        <v>4608</v>
      </c>
      <c r="M355" s="705">
        <v>13824</v>
      </c>
      <c r="N355" s="671">
        <v>3</v>
      </c>
      <c r="O355" s="706">
        <v>1</v>
      </c>
      <c r="P355" s="705">
        <v>13824</v>
      </c>
      <c r="Q355" s="682">
        <v>1</v>
      </c>
      <c r="R355" s="671">
        <v>3</v>
      </c>
      <c r="S355" s="682">
        <v>1</v>
      </c>
      <c r="T355" s="706">
        <v>1</v>
      </c>
      <c r="U355" s="242">
        <v>1</v>
      </c>
    </row>
    <row r="356" spans="1:21" ht="14.4" customHeight="1" x14ac:dyDescent="0.3">
      <c r="A356" s="680">
        <v>12</v>
      </c>
      <c r="B356" s="671" t="s">
        <v>507</v>
      </c>
      <c r="C356" s="671">
        <v>89301122</v>
      </c>
      <c r="D356" s="703" t="s">
        <v>2309</v>
      </c>
      <c r="E356" s="704" t="s">
        <v>1275</v>
      </c>
      <c r="F356" s="671" t="s">
        <v>1257</v>
      </c>
      <c r="G356" s="671" t="s">
        <v>1627</v>
      </c>
      <c r="H356" s="671" t="s">
        <v>506</v>
      </c>
      <c r="I356" s="671" t="s">
        <v>1813</v>
      </c>
      <c r="J356" s="671" t="s">
        <v>1814</v>
      </c>
      <c r="K356" s="671" t="s">
        <v>1815</v>
      </c>
      <c r="L356" s="705">
        <v>1094.47</v>
      </c>
      <c r="M356" s="705">
        <v>9850.23</v>
      </c>
      <c r="N356" s="671">
        <v>9</v>
      </c>
      <c r="O356" s="706">
        <v>1</v>
      </c>
      <c r="P356" s="705">
        <v>9850.23</v>
      </c>
      <c r="Q356" s="682">
        <v>1</v>
      </c>
      <c r="R356" s="671">
        <v>9</v>
      </c>
      <c r="S356" s="682">
        <v>1</v>
      </c>
      <c r="T356" s="706">
        <v>1</v>
      </c>
      <c r="U356" s="242">
        <v>1</v>
      </c>
    </row>
    <row r="357" spans="1:21" ht="14.4" customHeight="1" x14ac:dyDescent="0.3">
      <c r="A357" s="680">
        <v>12</v>
      </c>
      <c r="B357" s="671" t="s">
        <v>507</v>
      </c>
      <c r="C357" s="671">
        <v>89301122</v>
      </c>
      <c r="D357" s="703" t="s">
        <v>2309</v>
      </c>
      <c r="E357" s="704" t="s">
        <v>1275</v>
      </c>
      <c r="F357" s="671" t="s">
        <v>1257</v>
      </c>
      <c r="G357" s="671" t="s">
        <v>1627</v>
      </c>
      <c r="H357" s="671" t="s">
        <v>506</v>
      </c>
      <c r="I357" s="671" t="s">
        <v>1660</v>
      </c>
      <c r="J357" s="671" t="s">
        <v>1661</v>
      </c>
      <c r="K357" s="671" t="s">
        <v>1662</v>
      </c>
      <c r="L357" s="705">
        <v>198.08</v>
      </c>
      <c r="M357" s="705">
        <v>594.24</v>
      </c>
      <c r="N357" s="671">
        <v>3</v>
      </c>
      <c r="O357" s="706">
        <v>1</v>
      </c>
      <c r="P357" s="705">
        <v>594.24</v>
      </c>
      <c r="Q357" s="682">
        <v>1</v>
      </c>
      <c r="R357" s="671">
        <v>3</v>
      </c>
      <c r="S357" s="682">
        <v>1</v>
      </c>
      <c r="T357" s="706">
        <v>1</v>
      </c>
      <c r="U357" s="242">
        <v>1</v>
      </c>
    </row>
    <row r="358" spans="1:21" ht="14.4" customHeight="1" x14ac:dyDescent="0.3">
      <c r="A358" s="680">
        <v>12</v>
      </c>
      <c r="B358" s="671" t="s">
        <v>507</v>
      </c>
      <c r="C358" s="671">
        <v>89301122</v>
      </c>
      <c r="D358" s="703" t="s">
        <v>2309</v>
      </c>
      <c r="E358" s="704" t="s">
        <v>1276</v>
      </c>
      <c r="F358" s="671" t="s">
        <v>1255</v>
      </c>
      <c r="G358" s="671" t="s">
        <v>1384</v>
      </c>
      <c r="H358" s="671" t="s">
        <v>506</v>
      </c>
      <c r="I358" s="671" t="s">
        <v>1385</v>
      </c>
      <c r="J358" s="671" t="s">
        <v>1386</v>
      </c>
      <c r="K358" s="671" t="s">
        <v>1387</v>
      </c>
      <c r="L358" s="705">
        <v>0</v>
      </c>
      <c r="M358" s="705">
        <v>0</v>
      </c>
      <c r="N358" s="671">
        <v>1</v>
      </c>
      <c r="O358" s="706">
        <v>1</v>
      </c>
      <c r="P358" s="705">
        <v>0</v>
      </c>
      <c r="Q358" s="682"/>
      <c r="R358" s="671">
        <v>1</v>
      </c>
      <c r="S358" s="682">
        <v>1</v>
      </c>
      <c r="T358" s="706">
        <v>1</v>
      </c>
      <c r="U358" s="242">
        <v>1</v>
      </c>
    </row>
    <row r="359" spans="1:21" ht="14.4" customHeight="1" x14ac:dyDescent="0.3">
      <c r="A359" s="680">
        <v>12</v>
      </c>
      <c r="B359" s="671" t="s">
        <v>507</v>
      </c>
      <c r="C359" s="671">
        <v>89301122</v>
      </c>
      <c r="D359" s="703" t="s">
        <v>2309</v>
      </c>
      <c r="E359" s="704" t="s">
        <v>1276</v>
      </c>
      <c r="F359" s="671" t="s">
        <v>1255</v>
      </c>
      <c r="G359" s="671" t="s">
        <v>1287</v>
      </c>
      <c r="H359" s="671" t="s">
        <v>867</v>
      </c>
      <c r="I359" s="671" t="s">
        <v>1017</v>
      </c>
      <c r="J359" s="671" t="s">
        <v>1220</v>
      </c>
      <c r="K359" s="671" t="s">
        <v>1221</v>
      </c>
      <c r="L359" s="705">
        <v>333.31</v>
      </c>
      <c r="M359" s="705">
        <v>333.31</v>
      </c>
      <c r="N359" s="671">
        <v>1</v>
      </c>
      <c r="O359" s="706">
        <v>1</v>
      </c>
      <c r="P359" s="705">
        <v>333.31</v>
      </c>
      <c r="Q359" s="682">
        <v>1</v>
      </c>
      <c r="R359" s="671">
        <v>1</v>
      </c>
      <c r="S359" s="682">
        <v>1</v>
      </c>
      <c r="T359" s="706">
        <v>1</v>
      </c>
      <c r="U359" s="242">
        <v>1</v>
      </c>
    </row>
    <row r="360" spans="1:21" ht="14.4" customHeight="1" x14ac:dyDescent="0.3">
      <c r="A360" s="680">
        <v>12</v>
      </c>
      <c r="B360" s="671" t="s">
        <v>507</v>
      </c>
      <c r="C360" s="671">
        <v>89301122</v>
      </c>
      <c r="D360" s="703" t="s">
        <v>2309</v>
      </c>
      <c r="E360" s="704" t="s">
        <v>1276</v>
      </c>
      <c r="F360" s="671" t="s">
        <v>1255</v>
      </c>
      <c r="G360" s="671" t="s">
        <v>1816</v>
      </c>
      <c r="H360" s="671" t="s">
        <v>867</v>
      </c>
      <c r="I360" s="671" t="s">
        <v>1817</v>
      </c>
      <c r="J360" s="671" t="s">
        <v>1818</v>
      </c>
      <c r="K360" s="671" t="s">
        <v>1819</v>
      </c>
      <c r="L360" s="705">
        <v>44.89</v>
      </c>
      <c r="M360" s="705">
        <v>134.67000000000002</v>
      </c>
      <c r="N360" s="671">
        <v>3</v>
      </c>
      <c r="O360" s="706">
        <v>0.5</v>
      </c>
      <c r="P360" s="705">
        <v>134.67000000000002</v>
      </c>
      <c r="Q360" s="682">
        <v>1</v>
      </c>
      <c r="R360" s="671">
        <v>3</v>
      </c>
      <c r="S360" s="682">
        <v>1</v>
      </c>
      <c r="T360" s="706">
        <v>0.5</v>
      </c>
      <c r="U360" s="242">
        <v>1</v>
      </c>
    </row>
    <row r="361" spans="1:21" ht="14.4" customHeight="1" x14ac:dyDescent="0.3">
      <c r="A361" s="680">
        <v>12</v>
      </c>
      <c r="B361" s="671" t="s">
        <v>507</v>
      </c>
      <c r="C361" s="671">
        <v>89301122</v>
      </c>
      <c r="D361" s="703" t="s">
        <v>2309</v>
      </c>
      <c r="E361" s="704" t="s">
        <v>1276</v>
      </c>
      <c r="F361" s="671" t="s">
        <v>1255</v>
      </c>
      <c r="G361" s="671" t="s">
        <v>1820</v>
      </c>
      <c r="H361" s="671" t="s">
        <v>506</v>
      </c>
      <c r="I361" s="671" t="s">
        <v>1821</v>
      </c>
      <c r="J361" s="671" t="s">
        <v>1822</v>
      </c>
      <c r="K361" s="671" t="s">
        <v>1823</v>
      </c>
      <c r="L361" s="705">
        <v>250.38</v>
      </c>
      <c r="M361" s="705">
        <v>250.38</v>
      </c>
      <c r="N361" s="671">
        <v>1</v>
      </c>
      <c r="O361" s="706">
        <v>1</v>
      </c>
      <c r="P361" s="705">
        <v>250.38</v>
      </c>
      <c r="Q361" s="682">
        <v>1</v>
      </c>
      <c r="R361" s="671">
        <v>1</v>
      </c>
      <c r="S361" s="682">
        <v>1</v>
      </c>
      <c r="T361" s="706">
        <v>1</v>
      </c>
      <c r="U361" s="242">
        <v>1</v>
      </c>
    </row>
    <row r="362" spans="1:21" ht="14.4" customHeight="1" x14ac:dyDescent="0.3">
      <c r="A362" s="680">
        <v>12</v>
      </c>
      <c r="B362" s="671" t="s">
        <v>507</v>
      </c>
      <c r="C362" s="671">
        <v>89301122</v>
      </c>
      <c r="D362" s="703" t="s">
        <v>2309</v>
      </c>
      <c r="E362" s="704" t="s">
        <v>1276</v>
      </c>
      <c r="F362" s="671" t="s">
        <v>1255</v>
      </c>
      <c r="G362" s="671" t="s">
        <v>1674</v>
      </c>
      <c r="H362" s="671" t="s">
        <v>867</v>
      </c>
      <c r="I362" s="671" t="s">
        <v>1725</v>
      </c>
      <c r="J362" s="671" t="s">
        <v>1726</v>
      </c>
      <c r="K362" s="671" t="s">
        <v>1727</v>
      </c>
      <c r="L362" s="705">
        <v>492.45</v>
      </c>
      <c r="M362" s="705">
        <v>492.45</v>
      </c>
      <c r="N362" s="671">
        <v>1</v>
      </c>
      <c r="O362" s="706">
        <v>1</v>
      </c>
      <c r="P362" s="705"/>
      <c r="Q362" s="682">
        <v>0</v>
      </c>
      <c r="R362" s="671"/>
      <c r="S362" s="682">
        <v>0</v>
      </c>
      <c r="T362" s="706"/>
      <c r="U362" s="242">
        <v>0</v>
      </c>
    </row>
    <row r="363" spans="1:21" ht="14.4" customHeight="1" x14ac:dyDescent="0.3">
      <c r="A363" s="680">
        <v>12</v>
      </c>
      <c r="B363" s="671" t="s">
        <v>507</v>
      </c>
      <c r="C363" s="671">
        <v>89301122</v>
      </c>
      <c r="D363" s="703" t="s">
        <v>2309</v>
      </c>
      <c r="E363" s="704" t="s">
        <v>1276</v>
      </c>
      <c r="F363" s="671" t="s">
        <v>1255</v>
      </c>
      <c r="G363" s="671" t="s">
        <v>1768</v>
      </c>
      <c r="H363" s="671" t="s">
        <v>867</v>
      </c>
      <c r="I363" s="671" t="s">
        <v>1824</v>
      </c>
      <c r="J363" s="671" t="s">
        <v>1825</v>
      </c>
      <c r="K363" s="671" t="s">
        <v>1826</v>
      </c>
      <c r="L363" s="705">
        <v>41.55</v>
      </c>
      <c r="M363" s="705">
        <v>1454.25</v>
      </c>
      <c r="N363" s="671">
        <v>35</v>
      </c>
      <c r="O363" s="706">
        <v>4.5</v>
      </c>
      <c r="P363" s="705">
        <v>997.19999999999993</v>
      </c>
      <c r="Q363" s="682">
        <v>0.68571428571428572</v>
      </c>
      <c r="R363" s="671">
        <v>24</v>
      </c>
      <c r="S363" s="682">
        <v>0.68571428571428572</v>
      </c>
      <c r="T363" s="706">
        <v>3</v>
      </c>
      <c r="U363" s="242">
        <v>0.66666666666666663</v>
      </c>
    </row>
    <row r="364" spans="1:21" ht="14.4" customHeight="1" x14ac:dyDescent="0.3">
      <c r="A364" s="680">
        <v>12</v>
      </c>
      <c r="B364" s="671" t="s">
        <v>507</v>
      </c>
      <c r="C364" s="671">
        <v>89301122</v>
      </c>
      <c r="D364" s="703" t="s">
        <v>2309</v>
      </c>
      <c r="E364" s="704" t="s">
        <v>1276</v>
      </c>
      <c r="F364" s="671" t="s">
        <v>1255</v>
      </c>
      <c r="G364" s="671" t="s">
        <v>1404</v>
      </c>
      <c r="H364" s="671" t="s">
        <v>506</v>
      </c>
      <c r="I364" s="671" t="s">
        <v>1405</v>
      </c>
      <c r="J364" s="671" t="s">
        <v>1406</v>
      </c>
      <c r="K364" s="671" t="s">
        <v>1407</v>
      </c>
      <c r="L364" s="705">
        <v>1500.42</v>
      </c>
      <c r="M364" s="705">
        <v>1500.42</v>
      </c>
      <c r="N364" s="671">
        <v>1</v>
      </c>
      <c r="O364" s="706">
        <v>0.5</v>
      </c>
      <c r="P364" s="705"/>
      <c r="Q364" s="682">
        <v>0</v>
      </c>
      <c r="R364" s="671"/>
      <c r="S364" s="682">
        <v>0</v>
      </c>
      <c r="T364" s="706"/>
      <c r="U364" s="242">
        <v>0</v>
      </c>
    </row>
    <row r="365" spans="1:21" ht="14.4" customHeight="1" x14ac:dyDescent="0.3">
      <c r="A365" s="680">
        <v>12</v>
      </c>
      <c r="B365" s="671" t="s">
        <v>507</v>
      </c>
      <c r="C365" s="671">
        <v>89301122</v>
      </c>
      <c r="D365" s="703" t="s">
        <v>2309</v>
      </c>
      <c r="E365" s="704" t="s">
        <v>1276</v>
      </c>
      <c r="F365" s="671" t="s">
        <v>1255</v>
      </c>
      <c r="G365" s="671" t="s">
        <v>1404</v>
      </c>
      <c r="H365" s="671" t="s">
        <v>506</v>
      </c>
      <c r="I365" s="671" t="s">
        <v>1524</v>
      </c>
      <c r="J365" s="671" t="s">
        <v>1409</v>
      </c>
      <c r="K365" s="671" t="s">
        <v>1525</v>
      </c>
      <c r="L365" s="705">
        <v>0</v>
      </c>
      <c r="M365" s="705">
        <v>0</v>
      </c>
      <c r="N365" s="671">
        <v>2</v>
      </c>
      <c r="O365" s="706">
        <v>2</v>
      </c>
      <c r="P365" s="705">
        <v>0</v>
      </c>
      <c r="Q365" s="682"/>
      <c r="R365" s="671">
        <v>2</v>
      </c>
      <c r="S365" s="682">
        <v>1</v>
      </c>
      <c r="T365" s="706">
        <v>2</v>
      </c>
      <c r="U365" s="242">
        <v>1</v>
      </c>
    </row>
    <row r="366" spans="1:21" ht="14.4" customHeight="1" x14ac:dyDescent="0.3">
      <c r="A366" s="680">
        <v>12</v>
      </c>
      <c r="B366" s="671" t="s">
        <v>507</v>
      </c>
      <c r="C366" s="671">
        <v>89301122</v>
      </c>
      <c r="D366" s="703" t="s">
        <v>2309</v>
      </c>
      <c r="E366" s="704" t="s">
        <v>1276</v>
      </c>
      <c r="F366" s="671" t="s">
        <v>1255</v>
      </c>
      <c r="G366" s="671" t="s">
        <v>1404</v>
      </c>
      <c r="H366" s="671" t="s">
        <v>506</v>
      </c>
      <c r="I366" s="671" t="s">
        <v>1827</v>
      </c>
      <c r="J366" s="671" t="s">
        <v>1406</v>
      </c>
      <c r="K366" s="671" t="s">
        <v>1828</v>
      </c>
      <c r="L366" s="705">
        <v>0</v>
      </c>
      <c r="M366" s="705">
        <v>0</v>
      </c>
      <c r="N366" s="671">
        <v>1</v>
      </c>
      <c r="O366" s="706">
        <v>1</v>
      </c>
      <c r="P366" s="705">
        <v>0</v>
      </c>
      <c r="Q366" s="682"/>
      <c r="R366" s="671">
        <v>1</v>
      </c>
      <c r="S366" s="682">
        <v>1</v>
      </c>
      <c r="T366" s="706">
        <v>1</v>
      </c>
      <c r="U366" s="242">
        <v>1</v>
      </c>
    </row>
    <row r="367" spans="1:21" ht="14.4" customHeight="1" x14ac:dyDescent="0.3">
      <c r="A367" s="680">
        <v>12</v>
      </c>
      <c r="B367" s="671" t="s">
        <v>507</v>
      </c>
      <c r="C367" s="671">
        <v>89301122</v>
      </c>
      <c r="D367" s="703" t="s">
        <v>2309</v>
      </c>
      <c r="E367" s="704" t="s">
        <v>1276</v>
      </c>
      <c r="F367" s="671" t="s">
        <v>1255</v>
      </c>
      <c r="G367" s="671" t="s">
        <v>1728</v>
      </c>
      <c r="H367" s="671" t="s">
        <v>867</v>
      </c>
      <c r="I367" s="671" t="s">
        <v>1729</v>
      </c>
      <c r="J367" s="671" t="s">
        <v>1730</v>
      </c>
      <c r="K367" s="671" t="s">
        <v>1731</v>
      </c>
      <c r="L367" s="705">
        <v>820.43</v>
      </c>
      <c r="M367" s="705">
        <v>1640.86</v>
      </c>
      <c r="N367" s="671">
        <v>2</v>
      </c>
      <c r="O367" s="706">
        <v>1.5</v>
      </c>
      <c r="P367" s="705">
        <v>820.43</v>
      </c>
      <c r="Q367" s="682">
        <v>0.5</v>
      </c>
      <c r="R367" s="671">
        <v>1</v>
      </c>
      <c r="S367" s="682">
        <v>0.5</v>
      </c>
      <c r="T367" s="706">
        <v>0.5</v>
      </c>
      <c r="U367" s="242">
        <v>0.33333333333333331</v>
      </c>
    </row>
    <row r="368" spans="1:21" ht="14.4" customHeight="1" x14ac:dyDescent="0.3">
      <c r="A368" s="680">
        <v>12</v>
      </c>
      <c r="B368" s="671" t="s">
        <v>507</v>
      </c>
      <c r="C368" s="671">
        <v>89301122</v>
      </c>
      <c r="D368" s="703" t="s">
        <v>2309</v>
      </c>
      <c r="E368" s="704" t="s">
        <v>1276</v>
      </c>
      <c r="F368" s="671" t="s">
        <v>1255</v>
      </c>
      <c r="G368" s="671" t="s">
        <v>1411</v>
      </c>
      <c r="H368" s="671" t="s">
        <v>506</v>
      </c>
      <c r="I368" s="671" t="s">
        <v>1829</v>
      </c>
      <c r="J368" s="671" t="s">
        <v>1830</v>
      </c>
      <c r="K368" s="671" t="s">
        <v>1527</v>
      </c>
      <c r="L368" s="705">
        <v>0</v>
      </c>
      <c r="M368" s="705">
        <v>0</v>
      </c>
      <c r="N368" s="671">
        <v>1</v>
      </c>
      <c r="O368" s="706">
        <v>1</v>
      </c>
      <c r="P368" s="705">
        <v>0</v>
      </c>
      <c r="Q368" s="682"/>
      <c r="R368" s="671">
        <v>1</v>
      </c>
      <c r="S368" s="682">
        <v>1</v>
      </c>
      <c r="T368" s="706">
        <v>1</v>
      </c>
      <c r="U368" s="242">
        <v>1</v>
      </c>
    </row>
    <row r="369" spans="1:21" ht="14.4" customHeight="1" x14ac:dyDescent="0.3">
      <c r="A369" s="680">
        <v>12</v>
      </c>
      <c r="B369" s="671" t="s">
        <v>507</v>
      </c>
      <c r="C369" s="671">
        <v>89301122</v>
      </c>
      <c r="D369" s="703" t="s">
        <v>2309</v>
      </c>
      <c r="E369" s="704" t="s">
        <v>1276</v>
      </c>
      <c r="F369" s="671" t="s">
        <v>1255</v>
      </c>
      <c r="G369" s="671" t="s">
        <v>1415</v>
      </c>
      <c r="H369" s="671" t="s">
        <v>506</v>
      </c>
      <c r="I369" s="671" t="s">
        <v>1416</v>
      </c>
      <c r="J369" s="671" t="s">
        <v>1417</v>
      </c>
      <c r="K369" s="671" t="s">
        <v>1418</v>
      </c>
      <c r="L369" s="705">
        <v>163.9</v>
      </c>
      <c r="M369" s="705">
        <v>491.70000000000005</v>
      </c>
      <c r="N369" s="671">
        <v>3</v>
      </c>
      <c r="O369" s="706">
        <v>1</v>
      </c>
      <c r="P369" s="705">
        <v>491.70000000000005</v>
      </c>
      <c r="Q369" s="682">
        <v>1</v>
      </c>
      <c r="R369" s="671">
        <v>3</v>
      </c>
      <c r="S369" s="682">
        <v>1</v>
      </c>
      <c r="T369" s="706">
        <v>1</v>
      </c>
      <c r="U369" s="242">
        <v>1</v>
      </c>
    </row>
    <row r="370" spans="1:21" ht="14.4" customHeight="1" x14ac:dyDescent="0.3">
      <c r="A370" s="680">
        <v>12</v>
      </c>
      <c r="B370" s="671" t="s">
        <v>507</v>
      </c>
      <c r="C370" s="671">
        <v>89301122</v>
      </c>
      <c r="D370" s="703" t="s">
        <v>2309</v>
      </c>
      <c r="E370" s="704" t="s">
        <v>1276</v>
      </c>
      <c r="F370" s="671" t="s">
        <v>1255</v>
      </c>
      <c r="G370" s="671" t="s">
        <v>1831</v>
      </c>
      <c r="H370" s="671" t="s">
        <v>867</v>
      </c>
      <c r="I370" s="671" t="s">
        <v>1832</v>
      </c>
      <c r="J370" s="671" t="s">
        <v>1833</v>
      </c>
      <c r="K370" s="671" t="s">
        <v>1834</v>
      </c>
      <c r="L370" s="705">
        <v>154.01</v>
      </c>
      <c r="M370" s="705">
        <v>308.02</v>
      </c>
      <c r="N370" s="671">
        <v>2</v>
      </c>
      <c r="O370" s="706">
        <v>1</v>
      </c>
      <c r="P370" s="705">
        <v>308.02</v>
      </c>
      <c r="Q370" s="682">
        <v>1</v>
      </c>
      <c r="R370" s="671">
        <v>2</v>
      </c>
      <c r="S370" s="682">
        <v>1</v>
      </c>
      <c r="T370" s="706">
        <v>1</v>
      </c>
      <c r="U370" s="242">
        <v>1</v>
      </c>
    </row>
    <row r="371" spans="1:21" ht="14.4" customHeight="1" x14ac:dyDescent="0.3">
      <c r="A371" s="680">
        <v>12</v>
      </c>
      <c r="B371" s="671" t="s">
        <v>507</v>
      </c>
      <c r="C371" s="671">
        <v>89301122</v>
      </c>
      <c r="D371" s="703" t="s">
        <v>2309</v>
      </c>
      <c r="E371" s="704" t="s">
        <v>1276</v>
      </c>
      <c r="F371" s="671" t="s">
        <v>1255</v>
      </c>
      <c r="G371" s="671" t="s">
        <v>1427</v>
      </c>
      <c r="H371" s="671" t="s">
        <v>867</v>
      </c>
      <c r="I371" s="671" t="s">
        <v>1835</v>
      </c>
      <c r="J371" s="671" t="s">
        <v>900</v>
      </c>
      <c r="K371" s="671" t="s">
        <v>1836</v>
      </c>
      <c r="L371" s="705">
        <v>193.26</v>
      </c>
      <c r="M371" s="705">
        <v>193.26</v>
      </c>
      <c r="N371" s="671">
        <v>1</v>
      </c>
      <c r="O371" s="706">
        <v>1</v>
      </c>
      <c r="P371" s="705">
        <v>193.26</v>
      </c>
      <c r="Q371" s="682">
        <v>1</v>
      </c>
      <c r="R371" s="671">
        <v>1</v>
      </c>
      <c r="S371" s="682">
        <v>1</v>
      </c>
      <c r="T371" s="706">
        <v>1</v>
      </c>
      <c r="U371" s="242">
        <v>1</v>
      </c>
    </row>
    <row r="372" spans="1:21" ht="14.4" customHeight="1" x14ac:dyDescent="0.3">
      <c r="A372" s="680">
        <v>12</v>
      </c>
      <c r="B372" s="671" t="s">
        <v>507</v>
      </c>
      <c r="C372" s="671">
        <v>89301122</v>
      </c>
      <c r="D372" s="703" t="s">
        <v>2309</v>
      </c>
      <c r="E372" s="704" t="s">
        <v>1276</v>
      </c>
      <c r="F372" s="671" t="s">
        <v>1255</v>
      </c>
      <c r="G372" s="671" t="s">
        <v>1292</v>
      </c>
      <c r="H372" s="671" t="s">
        <v>506</v>
      </c>
      <c r="I372" s="671" t="s">
        <v>973</v>
      </c>
      <c r="J372" s="671" t="s">
        <v>974</v>
      </c>
      <c r="K372" s="671" t="s">
        <v>975</v>
      </c>
      <c r="L372" s="705">
        <v>153.52000000000001</v>
      </c>
      <c r="M372" s="705">
        <v>307.04000000000002</v>
      </c>
      <c r="N372" s="671">
        <v>2</v>
      </c>
      <c r="O372" s="706">
        <v>2</v>
      </c>
      <c r="P372" s="705">
        <v>153.52000000000001</v>
      </c>
      <c r="Q372" s="682">
        <v>0.5</v>
      </c>
      <c r="R372" s="671">
        <v>1</v>
      </c>
      <c r="S372" s="682">
        <v>0.5</v>
      </c>
      <c r="T372" s="706">
        <v>1</v>
      </c>
      <c r="U372" s="242">
        <v>0.5</v>
      </c>
    </row>
    <row r="373" spans="1:21" ht="14.4" customHeight="1" x14ac:dyDescent="0.3">
      <c r="A373" s="680">
        <v>12</v>
      </c>
      <c r="B373" s="671" t="s">
        <v>507</v>
      </c>
      <c r="C373" s="671">
        <v>89301122</v>
      </c>
      <c r="D373" s="703" t="s">
        <v>2309</v>
      </c>
      <c r="E373" s="704" t="s">
        <v>1276</v>
      </c>
      <c r="F373" s="671" t="s">
        <v>1255</v>
      </c>
      <c r="G373" s="671" t="s">
        <v>1837</v>
      </c>
      <c r="H373" s="671" t="s">
        <v>506</v>
      </c>
      <c r="I373" s="671" t="s">
        <v>1838</v>
      </c>
      <c r="J373" s="671" t="s">
        <v>1839</v>
      </c>
      <c r="K373" s="671" t="s">
        <v>1840</v>
      </c>
      <c r="L373" s="705">
        <v>228.89</v>
      </c>
      <c r="M373" s="705">
        <v>228.89</v>
      </c>
      <c r="N373" s="671">
        <v>1</v>
      </c>
      <c r="O373" s="706">
        <v>0.5</v>
      </c>
      <c r="P373" s="705"/>
      <c r="Q373" s="682">
        <v>0</v>
      </c>
      <c r="R373" s="671"/>
      <c r="S373" s="682">
        <v>0</v>
      </c>
      <c r="T373" s="706"/>
      <c r="U373" s="242">
        <v>0</v>
      </c>
    </row>
    <row r="374" spans="1:21" ht="14.4" customHeight="1" x14ac:dyDescent="0.3">
      <c r="A374" s="680">
        <v>12</v>
      </c>
      <c r="B374" s="671" t="s">
        <v>507</v>
      </c>
      <c r="C374" s="671">
        <v>89301122</v>
      </c>
      <c r="D374" s="703" t="s">
        <v>2309</v>
      </c>
      <c r="E374" s="704" t="s">
        <v>1276</v>
      </c>
      <c r="F374" s="671" t="s">
        <v>1255</v>
      </c>
      <c r="G374" s="671" t="s">
        <v>1364</v>
      </c>
      <c r="H374" s="671" t="s">
        <v>867</v>
      </c>
      <c r="I374" s="671" t="s">
        <v>1005</v>
      </c>
      <c r="J374" s="671" t="s">
        <v>1006</v>
      </c>
      <c r="K374" s="671" t="s">
        <v>1229</v>
      </c>
      <c r="L374" s="705">
        <v>69.86</v>
      </c>
      <c r="M374" s="705">
        <v>349.29999999999995</v>
      </c>
      <c r="N374" s="671">
        <v>5</v>
      </c>
      <c r="O374" s="706">
        <v>4.5</v>
      </c>
      <c r="P374" s="705">
        <v>209.57999999999998</v>
      </c>
      <c r="Q374" s="682">
        <v>0.6</v>
      </c>
      <c r="R374" s="671">
        <v>3</v>
      </c>
      <c r="S374" s="682">
        <v>0.6</v>
      </c>
      <c r="T374" s="706">
        <v>2.5</v>
      </c>
      <c r="U374" s="242">
        <v>0.55555555555555558</v>
      </c>
    </row>
    <row r="375" spans="1:21" ht="14.4" customHeight="1" x14ac:dyDescent="0.3">
      <c r="A375" s="680">
        <v>12</v>
      </c>
      <c r="B375" s="671" t="s">
        <v>507</v>
      </c>
      <c r="C375" s="671">
        <v>89301122</v>
      </c>
      <c r="D375" s="703" t="s">
        <v>2309</v>
      </c>
      <c r="E375" s="704" t="s">
        <v>1276</v>
      </c>
      <c r="F375" s="671" t="s">
        <v>1255</v>
      </c>
      <c r="G375" s="671" t="s">
        <v>1841</v>
      </c>
      <c r="H375" s="671" t="s">
        <v>506</v>
      </c>
      <c r="I375" s="671" t="s">
        <v>1842</v>
      </c>
      <c r="J375" s="671" t="s">
        <v>1843</v>
      </c>
      <c r="K375" s="671" t="s">
        <v>601</v>
      </c>
      <c r="L375" s="705">
        <v>314.89999999999998</v>
      </c>
      <c r="M375" s="705">
        <v>314.89999999999998</v>
      </c>
      <c r="N375" s="671">
        <v>1</v>
      </c>
      <c r="O375" s="706">
        <v>1</v>
      </c>
      <c r="P375" s="705">
        <v>314.89999999999998</v>
      </c>
      <c r="Q375" s="682">
        <v>1</v>
      </c>
      <c r="R375" s="671">
        <v>1</v>
      </c>
      <c r="S375" s="682">
        <v>1</v>
      </c>
      <c r="T375" s="706">
        <v>1</v>
      </c>
      <c r="U375" s="242">
        <v>1</v>
      </c>
    </row>
    <row r="376" spans="1:21" ht="14.4" customHeight="1" x14ac:dyDescent="0.3">
      <c r="A376" s="680">
        <v>12</v>
      </c>
      <c r="B376" s="671" t="s">
        <v>507</v>
      </c>
      <c r="C376" s="671">
        <v>89301122</v>
      </c>
      <c r="D376" s="703" t="s">
        <v>2309</v>
      </c>
      <c r="E376" s="704" t="s">
        <v>1276</v>
      </c>
      <c r="F376" s="671" t="s">
        <v>1255</v>
      </c>
      <c r="G376" s="671" t="s">
        <v>1683</v>
      </c>
      <c r="H376" s="671" t="s">
        <v>506</v>
      </c>
      <c r="I376" s="671" t="s">
        <v>1844</v>
      </c>
      <c r="J376" s="671" t="s">
        <v>1685</v>
      </c>
      <c r="K376" s="671" t="s">
        <v>1845</v>
      </c>
      <c r="L376" s="705">
        <v>67.42</v>
      </c>
      <c r="M376" s="705">
        <v>202.26</v>
      </c>
      <c r="N376" s="671">
        <v>3</v>
      </c>
      <c r="O376" s="706">
        <v>0.5</v>
      </c>
      <c r="P376" s="705">
        <v>202.26</v>
      </c>
      <c r="Q376" s="682">
        <v>1</v>
      </c>
      <c r="R376" s="671">
        <v>3</v>
      </c>
      <c r="S376" s="682">
        <v>1</v>
      </c>
      <c r="T376" s="706">
        <v>0.5</v>
      </c>
      <c r="U376" s="242">
        <v>1</v>
      </c>
    </row>
    <row r="377" spans="1:21" ht="14.4" customHeight="1" x14ac:dyDescent="0.3">
      <c r="A377" s="680">
        <v>12</v>
      </c>
      <c r="B377" s="671" t="s">
        <v>507</v>
      </c>
      <c r="C377" s="671">
        <v>89301122</v>
      </c>
      <c r="D377" s="703" t="s">
        <v>2309</v>
      </c>
      <c r="E377" s="704" t="s">
        <v>1276</v>
      </c>
      <c r="F377" s="671" t="s">
        <v>1255</v>
      </c>
      <c r="G377" s="671" t="s">
        <v>1327</v>
      </c>
      <c r="H377" s="671" t="s">
        <v>506</v>
      </c>
      <c r="I377" s="671" t="s">
        <v>1550</v>
      </c>
      <c r="J377" s="671" t="s">
        <v>1551</v>
      </c>
      <c r="K377" s="671" t="s">
        <v>1552</v>
      </c>
      <c r="L377" s="705">
        <v>423.57</v>
      </c>
      <c r="M377" s="705">
        <v>1270.71</v>
      </c>
      <c r="N377" s="671">
        <v>3</v>
      </c>
      <c r="O377" s="706">
        <v>1</v>
      </c>
      <c r="P377" s="705">
        <v>1270.71</v>
      </c>
      <c r="Q377" s="682">
        <v>1</v>
      </c>
      <c r="R377" s="671">
        <v>3</v>
      </c>
      <c r="S377" s="682">
        <v>1</v>
      </c>
      <c r="T377" s="706">
        <v>1</v>
      </c>
      <c r="U377" s="242">
        <v>1</v>
      </c>
    </row>
    <row r="378" spans="1:21" ht="14.4" customHeight="1" x14ac:dyDescent="0.3">
      <c r="A378" s="680">
        <v>12</v>
      </c>
      <c r="B378" s="671" t="s">
        <v>507</v>
      </c>
      <c r="C378" s="671">
        <v>89301122</v>
      </c>
      <c r="D378" s="703" t="s">
        <v>2309</v>
      </c>
      <c r="E378" s="704" t="s">
        <v>1276</v>
      </c>
      <c r="F378" s="671" t="s">
        <v>1255</v>
      </c>
      <c r="G378" s="671" t="s">
        <v>1846</v>
      </c>
      <c r="H378" s="671" t="s">
        <v>506</v>
      </c>
      <c r="I378" s="671" t="s">
        <v>1847</v>
      </c>
      <c r="J378" s="671" t="s">
        <v>1848</v>
      </c>
      <c r="K378" s="671" t="s">
        <v>1849</v>
      </c>
      <c r="L378" s="705">
        <v>326.37</v>
      </c>
      <c r="M378" s="705">
        <v>326.37</v>
      </c>
      <c r="N378" s="671">
        <v>1</v>
      </c>
      <c r="O378" s="706">
        <v>1</v>
      </c>
      <c r="P378" s="705">
        <v>326.37</v>
      </c>
      <c r="Q378" s="682">
        <v>1</v>
      </c>
      <c r="R378" s="671">
        <v>1</v>
      </c>
      <c r="S378" s="682">
        <v>1</v>
      </c>
      <c r="T378" s="706">
        <v>1</v>
      </c>
      <c r="U378" s="242">
        <v>1</v>
      </c>
    </row>
    <row r="379" spans="1:21" ht="14.4" customHeight="1" x14ac:dyDescent="0.3">
      <c r="A379" s="680">
        <v>12</v>
      </c>
      <c r="B379" s="671" t="s">
        <v>507</v>
      </c>
      <c r="C379" s="671">
        <v>89301122</v>
      </c>
      <c r="D379" s="703" t="s">
        <v>2309</v>
      </c>
      <c r="E379" s="704" t="s">
        <v>1276</v>
      </c>
      <c r="F379" s="671" t="s">
        <v>1255</v>
      </c>
      <c r="G379" s="671" t="s">
        <v>1446</v>
      </c>
      <c r="H379" s="671" t="s">
        <v>506</v>
      </c>
      <c r="I379" s="671" t="s">
        <v>1555</v>
      </c>
      <c r="J379" s="671" t="s">
        <v>1554</v>
      </c>
      <c r="K379" s="671" t="s">
        <v>1556</v>
      </c>
      <c r="L379" s="705">
        <v>0</v>
      </c>
      <c r="M379" s="705">
        <v>0</v>
      </c>
      <c r="N379" s="671">
        <v>1</v>
      </c>
      <c r="O379" s="706">
        <v>1</v>
      </c>
      <c r="P379" s="705">
        <v>0</v>
      </c>
      <c r="Q379" s="682"/>
      <c r="R379" s="671">
        <v>1</v>
      </c>
      <c r="S379" s="682">
        <v>1</v>
      </c>
      <c r="T379" s="706">
        <v>1</v>
      </c>
      <c r="U379" s="242">
        <v>1</v>
      </c>
    </row>
    <row r="380" spans="1:21" ht="14.4" customHeight="1" x14ac:dyDescent="0.3">
      <c r="A380" s="680">
        <v>12</v>
      </c>
      <c r="B380" s="671" t="s">
        <v>507</v>
      </c>
      <c r="C380" s="671">
        <v>89301122</v>
      </c>
      <c r="D380" s="703" t="s">
        <v>2309</v>
      </c>
      <c r="E380" s="704" t="s">
        <v>1276</v>
      </c>
      <c r="F380" s="671" t="s">
        <v>1255</v>
      </c>
      <c r="G380" s="671" t="s">
        <v>1335</v>
      </c>
      <c r="H380" s="671" t="s">
        <v>506</v>
      </c>
      <c r="I380" s="671" t="s">
        <v>588</v>
      </c>
      <c r="J380" s="671" t="s">
        <v>589</v>
      </c>
      <c r="K380" s="671" t="s">
        <v>1336</v>
      </c>
      <c r="L380" s="705">
        <v>127.5</v>
      </c>
      <c r="M380" s="705">
        <v>637.5</v>
      </c>
      <c r="N380" s="671">
        <v>5</v>
      </c>
      <c r="O380" s="706">
        <v>3</v>
      </c>
      <c r="P380" s="705">
        <v>255</v>
      </c>
      <c r="Q380" s="682">
        <v>0.4</v>
      </c>
      <c r="R380" s="671">
        <v>2</v>
      </c>
      <c r="S380" s="682">
        <v>0.4</v>
      </c>
      <c r="T380" s="706">
        <v>1</v>
      </c>
      <c r="U380" s="242">
        <v>0.33333333333333331</v>
      </c>
    </row>
    <row r="381" spans="1:21" ht="14.4" customHeight="1" x14ac:dyDescent="0.3">
      <c r="A381" s="680">
        <v>12</v>
      </c>
      <c r="B381" s="671" t="s">
        <v>507</v>
      </c>
      <c r="C381" s="671">
        <v>89301122</v>
      </c>
      <c r="D381" s="703" t="s">
        <v>2309</v>
      </c>
      <c r="E381" s="704" t="s">
        <v>1276</v>
      </c>
      <c r="F381" s="671" t="s">
        <v>1255</v>
      </c>
      <c r="G381" s="671" t="s">
        <v>1293</v>
      </c>
      <c r="H381" s="671" t="s">
        <v>506</v>
      </c>
      <c r="I381" s="671" t="s">
        <v>1294</v>
      </c>
      <c r="J381" s="671" t="s">
        <v>982</v>
      </c>
      <c r="K381" s="671" t="s">
        <v>1295</v>
      </c>
      <c r="L381" s="705">
        <v>23.46</v>
      </c>
      <c r="M381" s="705">
        <v>93.84</v>
      </c>
      <c r="N381" s="671">
        <v>4</v>
      </c>
      <c r="O381" s="706">
        <v>2.5</v>
      </c>
      <c r="P381" s="705">
        <v>23.46</v>
      </c>
      <c r="Q381" s="682">
        <v>0.25</v>
      </c>
      <c r="R381" s="671">
        <v>1</v>
      </c>
      <c r="S381" s="682">
        <v>0.25</v>
      </c>
      <c r="T381" s="706">
        <v>0.5</v>
      </c>
      <c r="U381" s="242">
        <v>0.2</v>
      </c>
    </row>
    <row r="382" spans="1:21" ht="14.4" customHeight="1" x14ac:dyDescent="0.3">
      <c r="A382" s="680">
        <v>12</v>
      </c>
      <c r="B382" s="671" t="s">
        <v>507</v>
      </c>
      <c r="C382" s="671">
        <v>89301122</v>
      </c>
      <c r="D382" s="703" t="s">
        <v>2309</v>
      </c>
      <c r="E382" s="704" t="s">
        <v>1276</v>
      </c>
      <c r="F382" s="671" t="s">
        <v>1255</v>
      </c>
      <c r="G382" s="671" t="s">
        <v>1348</v>
      </c>
      <c r="H382" s="671" t="s">
        <v>867</v>
      </c>
      <c r="I382" s="671" t="s">
        <v>1349</v>
      </c>
      <c r="J382" s="671" t="s">
        <v>1350</v>
      </c>
      <c r="K382" s="671" t="s">
        <v>1351</v>
      </c>
      <c r="L382" s="705">
        <v>164.15</v>
      </c>
      <c r="M382" s="705">
        <v>164.15</v>
      </c>
      <c r="N382" s="671">
        <v>1</v>
      </c>
      <c r="O382" s="706">
        <v>1</v>
      </c>
      <c r="P382" s="705"/>
      <c r="Q382" s="682">
        <v>0</v>
      </c>
      <c r="R382" s="671"/>
      <c r="S382" s="682">
        <v>0</v>
      </c>
      <c r="T382" s="706"/>
      <c r="U382" s="242">
        <v>0</v>
      </c>
    </row>
    <row r="383" spans="1:21" ht="14.4" customHeight="1" x14ac:dyDescent="0.3">
      <c r="A383" s="680">
        <v>12</v>
      </c>
      <c r="B383" s="671" t="s">
        <v>507</v>
      </c>
      <c r="C383" s="671">
        <v>89301122</v>
      </c>
      <c r="D383" s="703" t="s">
        <v>2309</v>
      </c>
      <c r="E383" s="704" t="s">
        <v>1276</v>
      </c>
      <c r="F383" s="671" t="s">
        <v>1255</v>
      </c>
      <c r="G383" s="671" t="s">
        <v>1348</v>
      </c>
      <c r="H383" s="671" t="s">
        <v>867</v>
      </c>
      <c r="I383" s="671" t="s">
        <v>1466</v>
      </c>
      <c r="J383" s="671" t="s">
        <v>1350</v>
      </c>
      <c r="K383" s="671" t="s">
        <v>1467</v>
      </c>
      <c r="L383" s="705">
        <v>492.45</v>
      </c>
      <c r="M383" s="705">
        <v>3939.5999999999995</v>
      </c>
      <c r="N383" s="671">
        <v>8</v>
      </c>
      <c r="O383" s="706">
        <v>7</v>
      </c>
      <c r="P383" s="705">
        <v>3447.1499999999996</v>
      </c>
      <c r="Q383" s="682">
        <v>0.875</v>
      </c>
      <c r="R383" s="671">
        <v>7</v>
      </c>
      <c r="S383" s="682">
        <v>0.875</v>
      </c>
      <c r="T383" s="706">
        <v>6.5</v>
      </c>
      <c r="U383" s="242">
        <v>0.9285714285714286</v>
      </c>
    </row>
    <row r="384" spans="1:21" ht="14.4" customHeight="1" x14ac:dyDescent="0.3">
      <c r="A384" s="680">
        <v>12</v>
      </c>
      <c r="B384" s="671" t="s">
        <v>507</v>
      </c>
      <c r="C384" s="671">
        <v>89301122</v>
      </c>
      <c r="D384" s="703" t="s">
        <v>2309</v>
      </c>
      <c r="E384" s="704" t="s">
        <v>1276</v>
      </c>
      <c r="F384" s="671" t="s">
        <v>1255</v>
      </c>
      <c r="G384" s="671" t="s">
        <v>1348</v>
      </c>
      <c r="H384" s="671" t="s">
        <v>867</v>
      </c>
      <c r="I384" s="671" t="s">
        <v>1536</v>
      </c>
      <c r="J384" s="671" t="s">
        <v>1350</v>
      </c>
      <c r="K384" s="671" t="s">
        <v>1537</v>
      </c>
      <c r="L384" s="705">
        <v>547.16999999999996</v>
      </c>
      <c r="M384" s="705">
        <v>2188.6799999999998</v>
      </c>
      <c r="N384" s="671">
        <v>4</v>
      </c>
      <c r="O384" s="706">
        <v>4</v>
      </c>
      <c r="P384" s="705">
        <v>2188.6799999999998</v>
      </c>
      <c r="Q384" s="682">
        <v>1</v>
      </c>
      <c r="R384" s="671">
        <v>4</v>
      </c>
      <c r="S384" s="682">
        <v>1</v>
      </c>
      <c r="T384" s="706">
        <v>4</v>
      </c>
      <c r="U384" s="242">
        <v>1</v>
      </c>
    </row>
    <row r="385" spans="1:21" ht="14.4" customHeight="1" x14ac:dyDescent="0.3">
      <c r="A385" s="680">
        <v>12</v>
      </c>
      <c r="B385" s="671" t="s">
        <v>507</v>
      </c>
      <c r="C385" s="671">
        <v>89301122</v>
      </c>
      <c r="D385" s="703" t="s">
        <v>2309</v>
      </c>
      <c r="E385" s="704" t="s">
        <v>1276</v>
      </c>
      <c r="F385" s="671" t="s">
        <v>1255</v>
      </c>
      <c r="G385" s="671" t="s">
        <v>1296</v>
      </c>
      <c r="H385" s="671" t="s">
        <v>506</v>
      </c>
      <c r="I385" s="671" t="s">
        <v>1297</v>
      </c>
      <c r="J385" s="671" t="s">
        <v>1298</v>
      </c>
      <c r="K385" s="671" t="s">
        <v>1299</v>
      </c>
      <c r="L385" s="705">
        <v>1660.2</v>
      </c>
      <c r="M385" s="705">
        <v>6640.8</v>
      </c>
      <c r="N385" s="671">
        <v>4</v>
      </c>
      <c r="O385" s="706">
        <v>4</v>
      </c>
      <c r="P385" s="705">
        <v>6640.8</v>
      </c>
      <c r="Q385" s="682">
        <v>1</v>
      </c>
      <c r="R385" s="671">
        <v>4</v>
      </c>
      <c r="S385" s="682">
        <v>1</v>
      </c>
      <c r="T385" s="706">
        <v>4</v>
      </c>
      <c r="U385" s="242">
        <v>1</v>
      </c>
    </row>
    <row r="386" spans="1:21" ht="14.4" customHeight="1" x14ac:dyDescent="0.3">
      <c r="A386" s="680">
        <v>12</v>
      </c>
      <c r="B386" s="671" t="s">
        <v>507</v>
      </c>
      <c r="C386" s="671">
        <v>89301122</v>
      </c>
      <c r="D386" s="703" t="s">
        <v>2309</v>
      </c>
      <c r="E386" s="704" t="s">
        <v>1276</v>
      </c>
      <c r="F386" s="671" t="s">
        <v>1256</v>
      </c>
      <c r="G386" s="671" t="s">
        <v>1617</v>
      </c>
      <c r="H386" s="671" t="s">
        <v>506</v>
      </c>
      <c r="I386" s="671" t="s">
        <v>1618</v>
      </c>
      <c r="J386" s="671" t="s">
        <v>1619</v>
      </c>
      <c r="K386" s="671"/>
      <c r="L386" s="705">
        <v>0</v>
      </c>
      <c r="M386" s="705">
        <v>0</v>
      </c>
      <c r="N386" s="671">
        <v>2</v>
      </c>
      <c r="O386" s="706">
        <v>2</v>
      </c>
      <c r="P386" s="705">
        <v>0</v>
      </c>
      <c r="Q386" s="682"/>
      <c r="R386" s="671">
        <v>2</v>
      </c>
      <c r="S386" s="682">
        <v>1</v>
      </c>
      <c r="T386" s="706">
        <v>2</v>
      </c>
      <c r="U386" s="242">
        <v>1</v>
      </c>
    </row>
    <row r="387" spans="1:21" ht="14.4" customHeight="1" x14ac:dyDescent="0.3">
      <c r="A387" s="680">
        <v>12</v>
      </c>
      <c r="B387" s="671" t="s">
        <v>507</v>
      </c>
      <c r="C387" s="671">
        <v>89301122</v>
      </c>
      <c r="D387" s="703" t="s">
        <v>2309</v>
      </c>
      <c r="E387" s="704" t="s">
        <v>1276</v>
      </c>
      <c r="F387" s="671" t="s">
        <v>1257</v>
      </c>
      <c r="G387" s="671" t="s">
        <v>1620</v>
      </c>
      <c r="H387" s="671" t="s">
        <v>506</v>
      </c>
      <c r="I387" s="671" t="s">
        <v>1621</v>
      </c>
      <c r="J387" s="671" t="s">
        <v>1622</v>
      </c>
      <c r="K387" s="671" t="s">
        <v>1623</v>
      </c>
      <c r="L387" s="705">
        <v>144.05000000000001</v>
      </c>
      <c r="M387" s="705">
        <v>1152.4000000000001</v>
      </c>
      <c r="N387" s="671">
        <v>8</v>
      </c>
      <c r="O387" s="706">
        <v>2</v>
      </c>
      <c r="P387" s="705">
        <v>1152.4000000000001</v>
      </c>
      <c r="Q387" s="682">
        <v>1</v>
      </c>
      <c r="R387" s="671">
        <v>8</v>
      </c>
      <c r="S387" s="682">
        <v>1</v>
      </c>
      <c r="T387" s="706">
        <v>2</v>
      </c>
      <c r="U387" s="242">
        <v>1</v>
      </c>
    </row>
    <row r="388" spans="1:21" ht="14.4" customHeight="1" x14ac:dyDescent="0.3">
      <c r="A388" s="680">
        <v>12</v>
      </c>
      <c r="B388" s="671" t="s">
        <v>507</v>
      </c>
      <c r="C388" s="671">
        <v>89301122</v>
      </c>
      <c r="D388" s="703" t="s">
        <v>2309</v>
      </c>
      <c r="E388" s="704" t="s">
        <v>1276</v>
      </c>
      <c r="F388" s="671" t="s">
        <v>1257</v>
      </c>
      <c r="G388" s="671" t="s">
        <v>1620</v>
      </c>
      <c r="H388" s="671" t="s">
        <v>506</v>
      </c>
      <c r="I388" s="671" t="s">
        <v>1624</v>
      </c>
      <c r="J388" s="671" t="s">
        <v>1625</v>
      </c>
      <c r="K388" s="671" t="s">
        <v>1626</v>
      </c>
      <c r="L388" s="705">
        <v>50</v>
      </c>
      <c r="M388" s="705">
        <v>200</v>
      </c>
      <c r="N388" s="671">
        <v>4</v>
      </c>
      <c r="O388" s="706">
        <v>2</v>
      </c>
      <c r="P388" s="705">
        <v>200</v>
      </c>
      <c r="Q388" s="682">
        <v>1</v>
      </c>
      <c r="R388" s="671">
        <v>4</v>
      </c>
      <c r="S388" s="682">
        <v>1</v>
      </c>
      <c r="T388" s="706">
        <v>2</v>
      </c>
      <c r="U388" s="242">
        <v>1</v>
      </c>
    </row>
    <row r="389" spans="1:21" ht="14.4" customHeight="1" x14ac:dyDescent="0.3">
      <c r="A389" s="680">
        <v>12</v>
      </c>
      <c r="B389" s="671" t="s">
        <v>507</v>
      </c>
      <c r="C389" s="671">
        <v>89301122</v>
      </c>
      <c r="D389" s="703" t="s">
        <v>2309</v>
      </c>
      <c r="E389" s="704" t="s">
        <v>1276</v>
      </c>
      <c r="F389" s="671" t="s">
        <v>1257</v>
      </c>
      <c r="G389" s="671" t="s">
        <v>1488</v>
      </c>
      <c r="H389" s="671" t="s">
        <v>506</v>
      </c>
      <c r="I389" s="671" t="s">
        <v>1850</v>
      </c>
      <c r="J389" s="671" t="s">
        <v>1851</v>
      </c>
      <c r="K389" s="671" t="s">
        <v>1852</v>
      </c>
      <c r="L389" s="705">
        <v>15.33</v>
      </c>
      <c r="M389" s="705">
        <v>6898.5</v>
      </c>
      <c r="N389" s="671">
        <v>450</v>
      </c>
      <c r="O389" s="706">
        <v>1</v>
      </c>
      <c r="P389" s="705"/>
      <c r="Q389" s="682">
        <v>0</v>
      </c>
      <c r="R389" s="671"/>
      <c r="S389" s="682">
        <v>0</v>
      </c>
      <c r="T389" s="706"/>
      <c r="U389" s="242">
        <v>0</v>
      </c>
    </row>
    <row r="390" spans="1:21" ht="14.4" customHeight="1" x14ac:dyDescent="0.3">
      <c r="A390" s="680">
        <v>12</v>
      </c>
      <c r="B390" s="671" t="s">
        <v>507</v>
      </c>
      <c r="C390" s="671">
        <v>89301122</v>
      </c>
      <c r="D390" s="703" t="s">
        <v>2309</v>
      </c>
      <c r="E390" s="704" t="s">
        <v>1276</v>
      </c>
      <c r="F390" s="671" t="s">
        <v>1257</v>
      </c>
      <c r="G390" s="671" t="s">
        <v>1488</v>
      </c>
      <c r="H390" s="671" t="s">
        <v>506</v>
      </c>
      <c r="I390" s="671" t="s">
        <v>1500</v>
      </c>
      <c r="J390" s="671" t="s">
        <v>1501</v>
      </c>
      <c r="K390" s="671" t="s">
        <v>1502</v>
      </c>
      <c r="L390" s="705">
        <v>1500</v>
      </c>
      <c r="M390" s="705">
        <v>22500</v>
      </c>
      <c r="N390" s="671">
        <v>15</v>
      </c>
      <c r="O390" s="706">
        <v>1</v>
      </c>
      <c r="P390" s="705">
        <v>22500</v>
      </c>
      <c r="Q390" s="682">
        <v>1</v>
      </c>
      <c r="R390" s="671">
        <v>15</v>
      </c>
      <c r="S390" s="682">
        <v>1</v>
      </c>
      <c r="T390" s="706">
        <v>1</v>
      </c>
      <c r="U390" s="242">
        <v>1</v>
      </c>
    </row>
    <row r="391" spans="1:21" ht="14.4" customHeight="1" x14ac:dyDescent="0.3">
      <c r="A391" s="680">
        <v>12</v>
      </c>
      <c r="B391" s="671" t="s">
        <v>507</v>
      </c>
      <c r="C391" s="671">
        <v>89301122</v>
      </c>
      <c r="D391" s="703" t="s">
        <v>2309</v>
      </c>
      <c r="E391" s="704" t="s">
        <v>1276</v>
      </c>
      <c r="F391" s="671" t="s">
        <v>1257</v>
      </c>
      <c r="G391" s="671" t="s">
        <v>1627</v>
      </c>
      <c r="H391" s="671" t="s">
        <v>506</v>
      </c>
      <c r="I391" s="671" t="s">
        <v>1695</v>
      </c>
      <c r="J391" s="671" t="s">
        <v>1696</v>
      </c>
      <c r="K391" s="671" t="s">
        <v>1697</v>
      </c>
      <c r="L391" s="705">
        <v>124</v>
      </c>
      <c r="M391" s="705">
        <v>248</v>
      </c>
      <c r="N391" s="671">
        <v>2</v>
      </c>
      <c r="O391" s="706">
        <v>1</v>
      </c>
      <c r="P391" s="705">
        <v>248</v>
      </c>
      <c r="Q391" s="682">
        <v>1</v>
      </c>
      <c r="R391" s="671">
        <v>2</v>
      </c>
      <c r="S391" s="682">
        <v>1</v>
      </c>
      <c r="T391" s="706">
        <v>1</v>
      </c>
      <c r="U391" s="242">
        <v>1</v>
      </c>
    </row>
    <row r="392" spans="1:21" ht="14.4" customHeight="1" x14ac:dyDescent="0.3">
      <c r="A392" s="680">
        <v>12</v>
      </c>
      <c r="B392" s="671" t="s">
        <v>507</v>
      </c>
      <c r="C392" s="671">
        <v>89301122</v>
      </c>
      <c r="D392" s="703" t="s">
        <v>2309</v>
      </c>
      <c r="E392" s="704" t="s">
        <v>1276</v>
      </c>
      <c r="F392" s="671" t="s">
        <v>1257</v>
      </c>
      <c r="G392" s="671" t="s">
        <v>1627</v>
      </c>
      <c r="H392" s="671" t="s">
        <v>506</v>
      </c>
      <c r="I392" s="671" t="s">
        <v>1698</v>
      </c>
      <c r="J392" s="671" t="s">
        <v>1699</v>
      </c>
      <c r="K392" s="671" t="s">
        <v>1635</v>
      </c>
      <c r="L392" s="705">
        <v>161</v>
      </c>
      <c r="M392" s="705">
        <v>322</v>
      </c>
      <c r="N392" s="671">
        <v>2</v>
      </c>
      <c r="O392" s="706">
        <v>1</v>
      </c>
      <c r="P392" s="705"/>
      <c r="Q392" s="682">
        <v>0</v>
      </c>
      <c r="R392" s="671"/>
      <c r="S392" s="682">
        <v>0</v>
      </c>
      <c r="T392" s="706"/>
      <c r="U392" s="242">
        <v>0</v>
      </c>
    </row>
    <row r="393" spans="1:21" ht="14.4" customHeight="1" x14ac:dyDescent="0.3">
      <c r="A393" s="680">
        <v>12</v>
      </c>
      <c r="B393" s="671" t="s">
        <v>507</v>
      </c>
      <c r="C393" s="671">
        <v>89301122</v>
      </c>
      <c r="D393" s="703" t="s">
        <v>2309</v>
      </c>
      <c r="E393" s="704" t="s">
        <v>1276</v>
      </c>
      <c r="F393" s="671" t="s">
        <v>1257</v>
      </c>
      <c r="G393" s="671" t="s">
        <v>1627</v>
      </c>
      <c r="H393" s="671" t="s">
        <v>506</v>
      </c>
      <c r="I393" s="671" t="s">
        <v>1700</v>
      </c>
      <c r="J393" s="671" t="s">
        <v>1701</v>
      </c>
      <c r="K393" s="671" t="s">
        <v>1671</v>
      </c>
      <c r="L393" s="705">
        <v>500</v>
      </c>
      <c r="M393" s="705">
        <v>500</v>
      </c>
      <c r="N393" s="671">
        <v>1</v>
      </c>
      <c r="O393" s="706">
        <v>1</v>
      </c>
      <c r="P393" s="705">
        <v>500</v>
      </c>
      <c r="Q393" s="682">
        <v>1</v>
      </c>
      <c r="R393" s="671">
        <v>1</v>
      </c>
      <c r="S393" s="682">
        <v>1</v>
      </c>
      <c r="T393" s="706">
        <v>1</v>
      </c>
      <c r="U393" s="242">
        <v>1</v>
      </c>
    </row>
    <row r="394" spans="1:21" ht="14.4" customHeight="1" x14ac:dyDescent="0.3">
      <c r="A394" s="680">
        <v>12</v>
      </c>
      <c r="B394" s="671" t="s">
        <v>507</v>
      </c>
      <c r="C394" s="671">
        <v>89301122</v>
      </c>
      <c r="D394" s="703" t="s">
        <v>2309</v>
      </c>
      <c r="E394" s="704" t="s">
        <v>1276</v>
      </c>
      <c r="F394" s="671" t="s">
        <v>1257</v>
      </c>
      <c r="G394" s="671" t="s">
        <v>1627</v>
      </c>
      <c r="H394" s="671" t="s">
        <v>506</v>
      </c>
      <c r="I394" s="671" t="s">
        <v>1702</v>
      </c>
      <c r="J394" s="671" t="s">
        <v>1703</v>
      </c>
      <c r="K394" s="671" t="s">
        <v>1704</v>
      </c>
      <c r="L394" s="705">
        <v>579</v>
      </c>
      <c r="M394" s="705">
        <v>1158</v>
      </c>
      <c r="N394" s="671">
        <v>2</v>
      </c>
      <c r="O394" s="706">
        <v>1</v>
      </c>
      <c r="P394" s="705">
        <v>1158</v>
      </c>
      <c r="Q394" s="682">
        <v>1</v>
      </c>
      <c r="R394" s="671">
        <v>2</v>
      </c>
      <c r="S394" s="682">
        <v>1</v>
      </c>
      <c r="T394" s="706">
        <v>1</v>
      </c>
      <c r="U394" s="242">
        <v>1</v>
      </c>
    </row>
    <row r="395" spans="1:21" ht="14.4" customHeight="1" x14ac:dyDescent="0.3">
      <c r="A395" s="680">
        <v>12</v>
      </c>
      <c r="B395" s="671" t="s">
        <v>507</v>
      </c>
      <c r="C395" s="671">
        <v>89301122</v>
      </c>
      <c r="D395" s="703" t="s">
        <v>2309</v>
      </c>
      <c r="E395" s="704" t="s">
        <v>1276</v>
      </c>
      <c r="F395" s="671" t="s">
        <v>1257</v>
      </c>
      <c r="G395" s="671" t="s">
        <v>1627</v>
      </c>
      <c r="H395" s="671" t="s">
        <v>506</v>
      </c>
      <c r="I395" s="671" t="s">
        <v>1705</v>
      </c>
      <c r="J395" s="671" t="s">
        <v>1706</v>
      </c>
      <c r="K395" s="671" t="s">
        <v>1707</v>
      </c>
      <c r="L395" s="705">
        <v>513.75</v>
      </c>
      <c r="M395" s="705">
        <v>1027.5</v>
      </c>
      <c r="N395" s="671">
        <v>2</v>
      </c>
      <c r="O395" s="706">
        <v>1</v>
      </c>
      <c r="P395" s="705">
        <v>1027.5</v>
      </c>
      <c r="Q395" s="682">
        <v>1</v>
      </c>
      <c r="R395" s="671">
        <v>2</v>
      </c>
      <c r="S395" s="682">
        <v>1</v>
      </c>
      <c r="T395" s="706">
        <v>1</v>
      </c>
      <c r="U395" s="242">
        <v>1</v>
      </c>
    </row>
    <row r="396" spans="1:21" ht="14.4" customHeight="1" x14ac:dyDescent="0.3">
      <c r="A396" s="680">
        <v>12</v>
      </c>
      <c r="B396" s="671" t="s">
        <v>507</v>
      </c>
      <c r="C396" s="671">
        <v>89301122</v>
      </c>
      <c r="D396" s="703" t="s">
        <v>2309</v>
      </c>
      <c r="E396" s="704" t="s">
        <v>1276</v>
      </c>
      <c r="F396" s="671" t="s">
        <v>1257</v>
      </c>
      <c r="G396" s="671" t="s">
        <v>1627</v>
      </c>
      <c r="H396" s="671" t="s">
        <v>506</v>
      </c>
      <c r="I396" s="671" t="s">
        <v>1853</v>
      </c>
      <c r="J396" s="671" t="s">
        <v>1854</v>
      </c>
      <c r="K396" s="671" t="s">
        <v>1855</v>
      </c>
      <c r="L396" s="705">
        <v>600</v>
      </c>
      <c r="M396" s="705">
        <v>600</v>
      </c>
      <c r="N396" s="671">
        <v>1</v>
      </c>
      <c r="O396" s="706">
        <v>1</v>
      </c>
      <c r="P396" s="705"/>
      <c r="Q396" s="682">
        <v>0</v>
      </c>
      <c r="R396" s="671"/>
      <c r="S396" s="682">
        <v>0</v>
      </c>
      <c r="T396" s="706"/>
      <c r="U396" s="242">
        <v>0</v>
      </c>
    </row>
    <row r="397" spans="1:21" ht="14.4" customHeight="1" x14ac:dyDescent="0.3">
      <c r="A397" s="680">
        <v>12</v>
      </c>
      <c r="B397" s="671" t="s">
        <v>507</v>
      </c>
      <c r="C397" s="671">
        <v>89301122</v>
      </c>
      <c r="D397" s="703" t="s">
        <v>2309</v>
      </c>
      <c r="E397" s="704" t="s">
        <v>1276</v>
      </c>
      <c r="F397" s="671" t="s">
        <v>1257</v>
      </c>
      <c r="G397" s="671" t="s">
        <v>1627</v>
      </c>
      <c r="H397" s="671" t="s">
        <v>506</v>
      </c>
      <c r="I397" s="671" t="s">
        <v>1641</v>
      </c>
      <c r="J397" s="671" t="s">
        <v>1642</v>
      </c>
      <c r="K397" s="671" t="s">
        <v>1643</v>
      </c>
      <c r="L397" s="705">
        <v>320</v>
      </c>
      <c r="M397" s="705">
        <v>640</v>
      </c>
      <c r="N397" s="671">
        <v>2</v>
      </c>
      <c r="O397" s="706">
        <v>1</v>
      </c>
      <c r="P397" s="705">
        <v>640</v>
      </c>
      <c r="Q397" s="682">
        <v>1</v>
      </c>
      <c r="R397" s="671">
        <v>2</v>
      </c>
      <c r="S397" s="682">
        <v>1</v>
      </c>
      <c r="T397" s="706">
        <v>1</v>
      </c>
      <c r="U397" s="242">
        <v>1</v>
      </c>
    </row>
    <row r="398" spans="1:21" ht="14.4" customHeight="1" x14ac:dyDescent="0.3">
      <c r="A398" s="680">
        <v>12</v>
      </c>
      <c r="B398" s="671" t="s">
        <v>507</v>
      </c>
      <c r="C398" s="671">
        <v>89301122</v>
      </c>
      <c r="D398" s="703" t="s">
        <v>2309</v>
      </c>
      <c r="E398" s="704" t="s">
        <v>1276</v>
      </c>
      <c r="F398" s="671" t="s">
        <v>1257</v>
      </c>
      <c r="G398" s="671" t="s">
        <v>1627</v>
      </c>
      <c r="H398" s="671" t="s">
        <v>506</v>
      </c>
      <c r="I398" s="671" t="s">
        <v>1644</v>
      </c>
      <c r="J398" s="671" t="s">
        <v>1645</v>
      </c>
      <c r="K398" s="671" t="s">
        <v>1646</v>
      </c>
      <c r="L398" s="705">
        <v>498</v>
      </c>
      <c r="M398" s="705">
        <v>996</v>
      </c>
      <c r="N398" s="671">
        <v>2</v>
      </c>
      <c r="O398" s="706">
        <v>1</v>
      </c>
      <c r="P398" s="705">
        <v>996</v>
      </c>
      <c r="Q398" s="682">
        <v>1</v>
      </c>
      <c r="R398" s="671">
        <v>2</v>
      </c>
      <c r="S398" s="682">
        <v>1</v>
      </c>
      <c r="T398" s="706">
        <v>1</v>
      </c>
      <c r="U398" s="242">
        <v>1</v>
      </c>
    </row>
    <row r="399" spans="1:21" ht="14.4" customHeight="1" x14ac:dyDescent="0.3">
      <c r="A399" s="680">
        <v>12</v>
      </c>
      <c r="B399" s="671" t="s">
        <v>507</v>
      </c>
      <c r="C399" s="671">
        <v>89301122</v>
      </c>
      <c r="D399" s="703" t="s">
        <v>2309</v>
      </c>
      <c r="E399" s="704" t="s">
        <v>1276</v>
      </c>
      <c r="F399" s="671" t="s">
        <v>1257</v>
      </c>
      <c r="G399" s="671" t="s">
        <v>1627</v>
      </c>
      <c r="H399" s="671" t="s">
        <v>506</v>
      </c>
      <c r="I399" s="671" t="s">
        <v>1017</v>
      </c>
      <c r="J399" s="671" t="s">
        <v>1647</v>
      </c>
      <c r="K399" s="671" t="s">
        <v>1648</v>
      </c>
      <c r="L399" s="705">
        <v>1430.6</v>
      </c>
      <c r="M399" s="705">
        <v>4291.7999999999993</v>
      </c>
      <c r="N399" s="671">
        <v>3</v>
      </c>
      <c r="O399" s="706">
        <v>1</v>
      </c>
      <c r="P399" s="705">
        <v>4291.7999999999993</v>
      </c>
      <c r="Q399" s="682">
        <v>1</v>
      </c>
      <c r="R399" s="671">
        <v>3</v>
      </c>
      <c r="S399" s="682">
        <v>1</v>
      </c>
      <c r="T399" s="706">
        <v>1</v>
      </c>
      <c r="U399" s="242">
        <v>1</v>
      </c>
    </row>
    <row r="400" spans="1:21" ht="14.4" customHeight="1" x14ac:dyDescent="0.3">
      <c r="A400" s="680">
        <v>12</v>
      </c>
      <c r="B400" s="671" t="s">
        <v>507</v>
      </c>
      <c r="C400" s="671">
        <v>89301122</v>
      </c>
      <c r="D400" s="703" t="s">
        <v>2309</v>
      </c>
      <c r="E400" s="704" t="s">
        <v>1276</v>
      </c>
      <c r="F400" s="671" t="s">
        <v>1257</v>
      </c>
      <c r="G400" s="671" t="s">
        <v>1627</v>
      </c>
      <c r="H400" s="671" t="s">
        <v>506</v>
      </c>
      <c r="I400" s="671" t="s">
        <v>1856</v>
      </c>
      <c r="J400" s="671" t="s">
        <v>1857</v>
      </c>
      <c r="K400" s="671" t="s">
        <v>1710</v>
      </c>
      <c r="L400" s="705">
        <v>600</v>
      </c>
      <c r="M400" s="705">
        <v>600</v>
      </c>
      <c r="N400" s="671">
        <v>1</v>
      </c>
      <c r="O400" s="706">
        <v>1</v>
      </c>
      <c r="P400" s="705">
        <v>600</v>
      </c>
      <c r="Q400" s="682">
        <v>1</v>
      </c>
      <c r="R400" s="671">
        <v>1</v>
      </c>
      <c r="S400" s="682">
        <v>1</v>
      </c>
      <c r="T400" s="706">
        <v>1</v>
      </c>
      <c r="U400" s="242">
        <v>1</v>
      </c>
    </row>
    <row r="401" spans="1:21" ht="14.4" customHeight="1" x14ac:dyDescent="0.3">
      <c r="A401" s="680">
        <v>12</v>
      </c>
      <c r="B401" s="671" t="s">
        <v>507</v>
      </c>
      <c r="C401" s="671">
        <v>89301122</v>
      </c>
      <c r="D401" s="703" t="s">
        <v>2309</v>
      </c>
      <c r="E401" s="704" t="s">
        <v>1276</v>
      </c>
      <c r="F401" s="671" t="s">
        <v>1257</v>
      </c>
      <c r="G401" s="671" t="s">
        <v>1627</v>
      </c>
      <c r="H401" s="671" t="s">
        <v>506</v>
      </c>
      <c r="I401" s="671" t="s">
        <v>1708</v>
      </c>
      <c r="J401" s="671" t="s">
        <v>1709</v>
      </c>
      <c r="K401" s="671" t="s">
        <v>1710</v>
      </c>
      <c r="L401" s="705">
        <v>1000</v>
      </c>
      <c r="M401" s="705">
        <v>1000</v>
      </c>
      <c r="N401" s="671">
        <v>1</v>
      </c>
      <c r="O401" s="706">
        <v>1</v>
      </c>
      <c r="P401" s="705">
        <v>1000</v>
      </c>
      <c r="Q401" s="682">
        <v>1</v>
      </c>
      <c r="R401" s="671">
        <v>1</v>
      </c>
      <c r="S401" s="682">
        <v>1</v>
      </c>
      <c r="T401" s="706">
        <v>1</v>
      </c>
      <c r="U401" s="242">
        <v>1</v>
      </c>
    </row>
    <row r="402" spans="1:21" ht="14.4" customHeight="1" x14ac:dyDescent="0.3">
      <c r="A402" s="680">
        <v>12</v>
      </c>
      <c r="B402" s="671" t="s">
        <v>507</v>
      </c>
      <c r="C402" s="671">
        <v>89301122</v>
      </c>
      <c r="D402" s="703" t="s">
        <v>2309</v>
      </c>
      <c r="E402" s="704" t="s">
        <v>1276</v>
      </c>
      <c r="F402" s="671" t="s">
        <v>1257</v>
      </c>
      <c r="G402" s="671" t="s">
        <v>1627</v>
      </c>
      <c r="H402" s="671" t="s">
        <v>506</v>
      </c>
      <c r="I402" s="671" t="s">
        <v>1711</v>
      </c>
      <c r="J402" s="671" t="s">
        <v>1712</v>
      </c>
      <c r="K402" s="671" t="s">
        <v>1713</v>
      </c>
      <c r="L402" s="705">
        <v>3000</v>
      </c>
      <c r="M402" s="705">
        <v>9000</v>
      </c>
      <c r="N402" s="671">
        <v>3</v>
      </c>
      <c r="O402" s="706">
        <v>1</v>
      </c>
      <c r="P402" s="705">
        <v>9000</v>
      </c>
      <c r="Q402" s="682">
        <v>1</v>
      </c>
      <c r="R402" s="671">
        <v>3</v>
      </c>
      <c r="S402" s="682">
        <v>1</v>
      </c>
      <c r="T402" s="706">
        <v>1</v>
      </c>
      <c r="U402" s="242">
        <v>1</v>
      </c>
    </row>
    <row r="403" spans="1:21" ht="14.4" customHeight="1" x14ac:dyDescent="0.3">
      <c r="A403" s="680">
        <v>12</v>
      </c>
      <c r="B403" s="671" t="s">
        <v>507</v>
      </c>
      <c r="C403" s="671">
        <v>89301122</v>
      </c>
      <c r="D403" s="703" t="s">
        <v>2309</v>
      </c>
      <c r="E403" s="704" t="s">
        <v>1276</v>
      </c>
      <c r="F403" s="671" t="s">
        <v>1257</v>
      </c>
      <c r="G403" s="671" t="s">
        <v>1627</v>
      </c>
      <c r="H403" s="671" t="s">
        <v>506</v>
      </c>
      <c r="I403" s="671" t="s">
        <v>1655</v>
      </c>
      <c r="J403" s="671" t="s">
        <v>1656</v>
      </c>
      <c r="K403" s="671"/>
      <c r="L403" s="705">
        <v>525.23</v>
      </c>
      <c r="M403" s="705">
        <v>1050.46</v>
      </c>
      <c r="N403" s="671">
        <v>2</v>
      </c>
      <c r="O403" s="706">
        <v>1</v>
      </c>
      <c r="P403" s="705">
        <v>1050.46</v>
      </c>
      <c r="Q403" s="682">
        <v>1</v>
      </c>
      <c r="R403" s="671">
        <v>2</v>
      </c>
      <c r="S403" s="682">
        <v>1</v>
      </c>
      <c r="T403" s="706">
        <v>1</v>
      </c>
      <c r="U403" s="242">
        <v>1</v>
      </c>
    </row>
    <row r="404" spans="1:21" ht="14.4" customHeight="1" x14ac:dyDescent="0.3">
      <c r="A404" s="680">
        <v>12</v>
      </c>
      <c r="B404" s="671" t="s">
        <v>507</v>
      </c>
      <c r="C404" s="671">
        <v>89301122</v>
      </c>
      <c r="D404" s="703" t="s">
        <v>2309</v>
      </c>
      <c r="E404" s="704" t="s">
        <v>1276</v>
      </c>
      <c r="F404" s="671" t="s">
        <v>1257</v>
      </c>
      <c r="G404" s="671" t="s">
        <v>1627</v>
      </c>
      <c r="H404" s="671" t="s">
        <v>506</v>
      </c>
      <c r="I404" s="671" t="s">
        <v>1858</v>
      </c>
      <c r="J404" s="671" t="s">
        <v>1859</v>
      </c>
      <c r="K404" s="671" t="s">
        <v>1860</v>
      </c>
      <c r="L404" s="705">
        <v>117.42</v>
      </c>
      <c r="M404" s="705">
        <v>234.84</v>
      </c>
      <c r="N404" s="671">
        <v>2</v>
      </c>
      <c r="O404" s="706">
        <v>1</v>
      </c>
      <c r="P404" s="705"/>
      <c r="Q404" s="682">
        <v>0</v>
      </c>
      <c r="R404" s="671"/>
      <c r="S404" s="682">
        <v>0</v>
      </c>
      <c r="T404" s="706"/>
      <c r="U404" s="242">
        <v>0</v>
      </c>
    </row>
    <row r="405" spans="1:21" ht="14.4" customHeight="1" x14ac:dyDescent="0.3">
      <c r="A405" s="680">
        <v>12</v>
      </c>
      <c r="B405" s="671" t="s">
        <v>507</v>
      </c>
      <c r="C405" s="671">
        <v>89301122</v>
      </c>
      <c r="D405" s="703" t="s">
        <v>2309</v>
      </c>
      <c r="E405" s="704" t="s">
        <v>1276</v>
      </c>
      <c r="F405" s="671" t="s">
        <v>1257</v>
      </c>
      <c r="G405" s="671" t="s">
        <v>1627</v>
      </c>
      <c r="H405" s="671" t="s">
        <v>506</v>
      </c>
      <c r="I405" s="671" t="s">
        <v>1861</v>
      </c>
      <c r="J405" s="671" t="s">
        <v>1862</v>
      </c>
      <c r="K405" s="671" t="s">
        <v>1659</v>
      </c>
      <c r="L405" s="705">
        <v>3082.5</v>
      </c>
      <c r="M405" s="705">
        <v>6165</v>
      </c>
      <c r="N405" s="671">
        <v>2</v>
      </c>
      <c r="O405" s="706">
        <v>1</v>
      </c>
      <c r="P405" s="705">
        <v>6165</v>
      </c>
      <c r="Q405" s="682">
        <v>1</v>
      </c>
      <c r="R405" s="671">
        <v>2</v>
      </c>
      <c r="S405" s="682">
        <v>1</v>
      </c>
      <c r="T405" s="706">
        <v>1</v>
      </c>
      <c r="U405" s="242">
        <v>1</v>
      </c>
    </row>
    <row r="406" spans="1:21" ht="14.4" customHeight="1" x14ac:dyDescent="0.3">
      <c r="A406" s="680">
        <v>12</v>
      </c>
      <c r="B406" s="671" t="s">
        <v>507</v>
      </c>
      <c r="C406" s="671">
        <v>89301122</v>
      </c>
      <c r="D406" s="703" t="s">
        <v>2309</v>
      </c>
      <c r="E406" s="704" t="s">
        <v>1276</v>
      </c>
      <c r="F406" s="671" t="s">
        <v>1257</v>
      </c>
      <c r="G406" s="671" t="s">
        <v>1627</v>
      </c>
      <c r="H406" s="671" t="s">
        <v>506</v>
      </c>
      <c r="I406" s="671" t="s">
        <v>1863</v>
      </c>
      <c r="J406" s="671" t="s">
        <v>1864</v>
      </c>
      <c r="K406" s="671" t="s">
        <v>1865</v>
      </c>
      <c r="L406" s="705">
        <v>3000</v>
      </c>
      <c r="M406" s="705">
        <v>9000</v>
      </c>
      <c r="N406" s="671">
        <v>3</v>
      </c>
      <c r="O406" s="706">
        <v>1</v>
      </c>
      <c r="P406" s="705">
        <v>9000</v>
      </c>
      <c r="Q406" s="682">
        <v>1</v>
      </c>
      <c r="R406" s="671">
        <v>3</v>
      </c>
      <c r="S406" s="682">
        <v>1</v>
      </c>
      <c r="T406" s="706">
        <v>1</v>
      </c>
      <c r="U406" s="242">
        <v>1</v>
      </c>
    </row>
    <row r="407" spans="1:21" ht="14.4" customHeight="1" x14ac:dyDescent="0.3">
      <c r="A407" s="680">
        <v>12</v>
      </c>
      <c r="B407" s="671" t="s">
        <v>507</v>
      </c>
      <c r="C407" s="671">
        <v>89301122</v>
      </c>
      <c r="D407" s="703" t="s">
        <v>2309</v>
      </c>
      <c r="E407" s="704" t="s">
        <v>1276</v>
      </c>
      <c r="F407" s="671" t="s">
        <v>1257</v>
      </c>
      <c r="G407" s="671" t="s">
        <v>1627</v>
      </c>
      <c r="H407" s="671" t="s">
        <v>506</v>
      </c>
      <c r="I407" s="671" t="s">
        <v>1717</v>
      </c>
      <c r="J407" s="671" t="s">
        <v>1718</v>
      </c>
      <c r="K407" s="671" t="s">
        <v>1719</v>
      </c>
      <c r="L407" s="705">
        <v>1027.5</v>
      </c>
      <c r="M407" s="705">
        <v>6165</v>
      </c>
      <c r="N407" s="671">
        <v>6</v>
      </c>
      <c r="O407" s="706">
        <v>1</v>
      </c>
      <c r="P407" s="705">
        <v>6165</v>
      </c>
      <c r="Q407" s="682">
        <v>1</v>
      </c>
      <c r="R407" s="671">
        <v>6</v>
      </c>
      <c r="S407" s="682">
        <v>1</v>
      </c>
      <c r="T407" s="706">
        <v>1</v>
      </c>
      <c r="U407" s="242">
        <v>1</v>
      </c>
    </row>
    <row r="408" spans="1:21" ht="14.4" customHeight="1" x14ac:dyDescent="0.3">
      <c r="A408" s="680">
        <v>12</v>
      </c>
      <c r="B408" s="671" t="s">
        <v>507</v>
      </c>
      <c r="C408" s="671">
        <v>89301122</v>
      </c>
      <c r="D408" s="703" t="s">
        <v>2309</v>
      </c>
      <c r="E408" s="704" t="s">
        <v>1276</v>
      </c>
      <c r="F408" s="671" t="s">
        <v>1257</v>
      </c>
      <c r="G408" s="671" t="s">
        <v>1627</v>
      </c>
      <c r="H408" s="671" t="s">
        <v>506</v>
      </c>
      <c r="I408" s="671" t="s">
        <v>1660</v>
      </c>
      <c r="J408" s="671" t="s">
        <v>1661</v>
      </c>
      <c r="K408" s="671" t="s">
        <v>1662</v>
      </c>
      <c r="L408" s="705">
        <v>198.08</v>
      </c>
      <c r="M408" s="705">
        <v>1188.48</v>
      </c>
      <c r="N408" s="671">
        <v>6</v>
      </c>
      <c r="O408" s="706">
        <v>2</v>
      </c>
      <c r="P408" s="705">
        <v>1188.48</v>
      </c>
      <c r="Q408" s="682">
        <v>1</v>
      </c>
      <c r="R408" s="671">
        <v>6</v>
      </c>
      <c r="S408" s="682">
        <v>1</v>
      </c>
      <c r="T408" s="706">
        <v>2</v>
      </c>
      <c r="U408" s="242">
        <v>1</v>
      </c>
    </row>
    <row r="409" spans="1:21" ht="14.4" customHeight="1" x14ac:dyDescent="0.3">
      <c r="A409" s="680">
        <v>12</v>
      </c>
      <c r="B409" s="671" t="s">
        <v>507</v>
      </c>
      <c r="C409" s="671">
        <v>89301122</v>
      </c>
      <c r="D409" s="703" t="s">
        <v>2309</v>
      </c>
      <c r="E409" s="704" t="s">
        <v>1276</v>
      </c>
      <c r="F409" s="671" t="s">
        <v>1257</v>
      </c>
      <c r="G409" s="671" t="s">
        <v>1627</v>
      </c>
      <c r="H409" s="671" t="s">
        <v>506</v>
      </c>
      <c r="I409" s="671" t="s">
        <v>1663</v>
      </c>
      <c r="J409" s="671" t="s">
        <v>1664</v>
      </c>
      <c r="K409" s="671" t="s">
        <v>1665</v>
      </c>
      <c r="L409" s="705">
        <v>159.5</v>
      </c>
      <c r="M409" s="705">
        <v>797.5</v>
      </c>
      <c r="N409" s="671">
        <v>5</v>
      </c>
      <c r="O409" s="706">
        <v>2</v>
      </c>
      <c r="P409" s="705"/>
      <c r="Q409" s="682">
        <v>0</v>
      </c>
      <c r="R409" s="671"/>
      <c r="S409" s="682">
        <v>0</v>
      </c>
      <c r="T409" s="706"/>
      <c r="U409" s="242">
        <v>0</v>
      </c>
    </row>
    <row r="410" spans="1:21" ht="14.4" customHeight="1" x14ac:dyDescent="0.3">
      <c r="A410" s="680">
        <v>12</v>
      </c>
      <c r="B410" s="671" t="s">
        <v>507</v>
      </c>
      <c r="C410" s="671">
        <v>89301122</v>
      </c>
      <c r="D410" s="703" t="s">
        <v>2309</v>
      </c>
      <c r="E410" s="704" t="s">
        <v>1276</v>
      </c>
      <c r="F410" s="671" t="s">
        <v>1257</v>
      </c>
      <c r="G410" s="671" t="s">
        <v>1304</v>
      </c>
      <c r="H410" s="671" t="s">
        <v>506</v>
      </c>
      <c r="I410" s="671" t="s">
        <v>1506</v>
      </c>
      <c r="J410" s="671" t="s">
        <v>1507</v>
      </c>
      <c r="K410" s="671" t="s">
        <v>1508</v>
      </c>
      <c r="L410" s="705">
        <v>112.5</v>
      </c>
      <c r="M410" s="705">
        <v>900</v>
      </c>
      <c r="N410" s="671">
        <v>8</v>
      </c>
      <c r="O410" s="706">
        <v>1</v>
      </c>
      <c r="P410" s="705">
        <v>900</v>
      </c>
      <c r="Q410" s="682">
        <v>1</v>
      </c>
      <c r="R410" s="671">
        <v>8</v>
      </c>
      <c r="S410" s="682">
        <v>1</v>
      </c>
      <c r="T410" s="706">
        <v>1</v>
      </c>
      <c r="U410" s="242">
        <v>1</v>
      </c>
    </row>
    <row r="411" spans="1:21" ht="14.4" customHeight="1" x14ac:dyDescent="0.3">
      <c r="A411" s="680">
        <v>12</v>
      </c>
      <c r="B411" s="671" t="s">
        <v>507</v>
      </c>
      <c r="C411" s="671">
        <v>89301122</v>
      </c>
      <c r="D411" s="703" t="s">
        <v>2309</v>
      </c>
      <c r="E411" s="704" t="s">
        <v>1276</v>
      </c>
      <c r="F411" s="671" t="s">
        <v>1257</v>
      </c>
      <c r="G411" s="671" t="s">
        <v>1304</v>
      </c>
      <c r="H411" s="671" t="s">
        <v>506</v>
      </c>
      <c r="I411" s="671" t="s">
        <v>1305</v>
      </c>
      <c r="J411" s="671" t="s">
        <v>1306</v>
      </c>
      <c r="K411" s="671" t="s">
        <v>1307</v>
      </c>
      <c r="L411" s="705">
        <v>500</v>
      </c>
      <c r="M411" s="705">
        <v>1000</v>
      </c>
      <c r="N411" s="671">
        <v>2</v>
      </c>
      <c r="O411" s="706">
        <v>1</v>
      </c>
      <c r="P411" s="705">
        <v>1000</v>
      </c>
      <c r="Q411" s="682">
        <v>1</v>
      </c>
      <c r="R411" s="671">
        <v>2</v>
      </c>
      <c r="S411" s="682">
        <v>1</v>
      </c>
      <c r="T411" s="706">
        <v>1</v>
      </c>
      <c r="U411" s="242">
        <v>1</v>
      </c>
    </row>
    <row r="412" spans="1:21" ht="14.4" customHeight="1" x14ac:dyDescent="0.3">
      <c r="A412" s="680">
        <v>12</v>
      </c>
      <c r="B412" s="671" t="s">
        <v>507</v>
      </c>
      <c r="C412" s="671">
        <v>89301122</v>
      </c>
      <c r="D412" s="703" t="s">
        <v>2309</v>
      </c>
      <c r="E412" s="704" t="s">
        <v>1276</v>
      </c>
      <c r="F412" s="671" t="s">
        <v>1257</v>
      </c>
      <c r="G412" s="671" t="s">
        <v>1304</v>
      </c>
      <c r="H412" s="671" t="s">
        <v>506</v>
      </c>
      <c r="I412" s="671" t="s">
        <v>1672</v>
      </c>
      <c r="J412" s="671" t="s">
        <v>1673</v>
      </c>
      <c r="K412" s="671" t="s">
        <v>1635</v>
      </c>
      <c r="L412" s="705">
        <v>124.72</v>
      </c>
      <c r="M412" s="705">
        <v>124.72</v>
      </c>
      <c r="N412" s="671">
        <v>1</v>
      </c>
      <c r="O412" s="706">
        <v>1</v>
      </c>
      <c r="P412" s="705">
        <v>124.72</v>
      </c>
      <c r="Q412" s="682">
        <v>1</v>
      </c>
      <c r="R412" s="671">
        <v>1</v>
      </c>
      <c r="S412" s="682">
        <v>1</v>
      </c>
      <c r="T412" s="706">
        <v>1</v>
      </c>
      <c r="U412" s="242">
        <v>1</v>
      </c>
    </row>
    <row r="413" spans="1:21" ht="14.4" customHeight="1" x14ac:dyDescent="0.3">
      <c r="A413" s="680">
        <v>12</v>
      </c>
      <c r="B413" s="671" t="s">
        <v>507</v>
      </c>
      <c r="C413" s="671">
        <v>89301122</v>
      </c>
      <c r="D413" s="703" t="s">
        <v>2309</v>
      </c>
      <c r="E413" s="704" t="s">
        <v>1276</v>
      </c>
      <c r="F413" s="671" t="s">
        <v>1257</v>
      </c>
      <c r="G413" s="671" t="s">
        <v>1304</v>
      </c>
      <c r="H413" s="671" t="s">
        <v>506</v>
      </c>
      <c r="I413" s="671" t="s">
        <v>1311</v>
      </c>
      <c r="J413" s="671" t="s">
        <v>1312</v>
      </c>
      <c r="K413" s="671" t="s">
        <v>1313</v>
      </c>
      <c r="L413" s="705">
        <v>190</v>
      </c>
      <c r="M413" s="705">
        <v>570</v>
      </c>
      <c r="N413" s="671">
        <v>3</v>
      </c>
      <c r="O413" s="706">
        <v>1</v>
      </c>
      <c r="P413" s="705">
        <v>570</v>
      </c>
      <c r="Q413" s="682">
        <v>1</v>
      </c>
      <c r="R413" s="671">
        <v>3</v>
      </c>
      <c r="S413" s="682">
        <v>1</v>
      </c>
      <c r="T413" s="706">
        <v>1</v>
      </c>
      <c r="U413" s="242">
        <v>1</v>
      </c>
    </row>
    <row r="414" spans="1:21" ht="14.4" customHeight="1" x14ac:dyDescent="0.3">
      <c r="A414" s="680">
        <v>12</v>
      </c>
      <c r="B414" s="671" t="s">
        <v>507</v>
      </c>
      <c r="C414" s="671">
        <v>89301122</v>
      </c>
      <c r="D414" s="703" t="s">
        <v>2309</v>
      </c>
      <c r="E414" s="704" t="s">
        <v>1277</v>
      </c>
      <c r="F414" s="671" t="s">
        <v>1255</v>
      </c>
      <c r="G414" s="671" t="s">
        <v>1866</v>
      </c>
      <c r="H414" s="671" t="s">
        <v>867</v>
      </c>
      <c r="I414" s="671" t="s">
        <v>1867</v>
      </c>
      <c r="J414" s="671" t="s">
        <v>1868</v>
      </c>
      <c r="K414" s="671" t="s">
        <v>1869</v>
      </c>
      <c r="L414" s="705">
        <v>270.69</v>
      </c>
      <c r="M414" s="705">
        <v>270.69</v>
      </c>
      <c r="N414" s="671">
        <v>1</v>
      </c>
      <c r="O414" s="706">
        <v>0.5</v>
      </c>
      <c r="P414" s="705">
        <v>270.69</v>
      </c>
      <c r="Q414" s="682">
        <v>1</v>
      </c>
      <c r="R414" s="671">
        <v>1</v>
      </c>
      <c r="S414" s="682">
        <v>1</v>
      </c>
      <c r="T414" s="706">
        <v>0.5</v>
      </c>
      <c r="U414" s="242">
        <v>1</v>
      </c>
    </row>
    <row r="415" spans="1:21" ht="14.4" customHeight="1" x14ac:dyDescent="0.3">
      <c r="A415" s="680">
        <v>12</v>
      </c>
      <c r="B415" s="671" t="s">
        <v>507</v>
      </c>
      <c r="C415" s="671">
        <v>89301122</v>
      </c>
      <c r="D415" s="703" t="s">
        <v>2309</v>
      </c>
      <c r="E415" s="704" t="s">
        <v>1277</v>
      </c>
      <c r="F415" s="671" t="s">
        <v>1255</v>
      </c>
      <c r="G415" s="671" t="s">
        <v>1287</v>
      </c>
      <c r="H415" s="671" t="s">
        <v>506</v>
      </c>
      <c r="I415" s="671" t="s">
        <v>1341</v>
      </c>
      <c r="J415" s="671" t="s">
        <v>1216</v>
      </c>
      <c r="K415" s="671" t="s">
        <v>1342</v>
      </c>
      <c r="L415" s="705">
        <v>0</v>
      </c>
      <c r="M415" s="705">
        <v>0</v>
      </c>
      <c r="N415" s="671">
        <v>1</v>
      </c>
      <c r="O415" s="706">
        <v>1</v>
      </c>
      <c r="P415" s="705"/>
      <c r="Q415" s="682"/>
      <c r="R415" s="671"/>
      <c r="S415" s="682">
        <v>0</v>
      </c>
      <c r="T415" s="706"/>
      <c r="U415" s="242">
        <v>0</v>
      </c>
    </row>
    <row r="416" spans="1:21" ht="14.4" customHeight="1" x14ac:dyDescent="0.3">
      <c r="A416" s="680">
        <v>12</v>
      </c>
      <c r="B416" s="671" t="s">
        <v>507</v>
      </c>
      <c r="C416" s="671">
        <v>89301122</v>
      </c>
      <c r="D416" s="703" t="s">
        <v>2309</v>
      </c>
      <c r="E416" s="704" t="s">
        <v>1277</v>
      </c>
      <c r="F416" s="671" t="s">
        <v>1255</v>
      </c>
      <c r="G416" s="671" t="s">
        <v>1870</v>
      </c>
      <c r="H416" s="671" t="s">
        <v>867</v>
      </c>
      <c r="I416" s="671" t="s">
        <v>1871</v>
      </c>
      <c r="J416" s="671" t="s">
        <v>884</v>
      </c>
      <c r="K416" s="671" t="s">
        <v>1597</v>
      </c>
      <c r="L416" s="705">
        <v>146.63</v>
      </c>
      <c r="M416" s="705">
        <v>146.63</v>
      </c>
      <c r="N416" s="671">
        <v>1</v>
      </c>
      <c r="O416" s="706">
        <v>0.5</v>
      </c>
      <c r="P416" s="705">
        <v>146.63</v>
      </c>
      <c r="Q416" s="682">
        <v>1</v>
      </c>
      <c r="R416" s="671">
        <v>1</v>
      </c>
      <c r="S416" s="682">
        <v>1</v>
      </c>
      <c r="T416" s="706">
        <v>0.5</v>
      </c>
      <c r="U416" s="242">
        <v>1</v>
      </c>
    </row>
    <row r="417" spans="1:21" ht="14.4" customHeight="1" x14ac:dyDescent="0.3">
      <c r="A417" s="680">
        <v>12</v>
      </c>
      <c r="B417" s="671" t="s">
        <v>507</v>
      </c>
      <c r="C417" s="671">
        <v>89301122</v>
      </c>
      <c r="D417" s="703" t="s">
        <v>2309</v>
      </c>
      <c r="E417" s="704" t="s">
        <v>1277</v>
      </c>
      <c r="F417" s="671" t="s">
        <v>1255</v>
      </c>
      <c r="G417" s="671" t="s">
        <v>1288</v>
      </c>
      <c r="H417" s="671" t="s">
        <v>867</v>
      </c>
      <c r="I417" s="671" t="s">
        <v>998</v>
      </c>
      <c r="J417" s="671" t="s">
        <v>999</v>
      </c>
      <c r="K417" s="671" t="s">
        <v>1223</v>
      </c>
      <c r="L417" s="705">
        <v>184.22</v>
      </c>
      <c r="M417" s="705">
        <v>184.22</v>
      </c>
      <c r="N417" s="671">
        <v>1</v>
      </c>
      <c r="O417" s="706">
        <v>0.5</v>
      </c>
      <c r="P417" s="705"/>
      <c r="Q417" s="682">
        <v>0</v>
      </c>
      <c r="R417" s="671"/>
      <c r="S417" s="682">
        <v>0</v>
      </c>
      <c r="T417" s="706"/>
      <c r="U417" s="242">
        <v>0</v>
      </c>
    </row>
    <row r="418" spans="1:21" ht="14.4" customHeight="1" x14ac:dyDescent="0.3">
      <c r="A418" s="680">
        <v>12</v>
      </c>
      <c r="B418" s="671" t="s">
        <v>507</v>
      </c>
      <c r="C418" s="671">
        <v>89301122</v>
      </c>
      <c r="D418" s="703" t="s">
        <v>2309</v>
      </c>
      <c r="E418" s="704" t="s">
        <v>1277</v>
      </c>
      <c r="F418" s="671" t="s">
        <v>1255</v>
      </c>
      <c r="G418" s="671" t="s">
        <v>1401</v>
      </c>
      <c r="H418" s="671" t="s">
        <v>506</v>
      </c>
      <c r="I418" s="671" t="s">
        <v>1402</v>
      </c>
      <c r="J418" s="671" t="s">
        <v>669</v>
      </c>
      <c r="K418" s="671" t="s">
        <v>1403</v>
      </c>
      <c r="L418" s="705">
        <v>115.3</v>
      </c>
      <c r="M418" s="705">
        <v>115.3</v>
      </c>
      <c r="N418" s="671">
        <v>1</v>
      </c>
      <c r="O418" s="706">
        <v>0.5</v>
      </c>
      <c r="P418" s="705">
        <v>115.3</v>
      </c>
      <c r="Q418" s="682">
        <v>1</v>
      </c>
      <c r="R418" s="671">
        <v>1</v>
      </c>
      <c r="S418" s="682">
        <v>1</v>
      </c>
      <c r="T418" s="706">
        <v>0.5</v>
      </c>
      <c r="U418" s="242">
        <v>1</v>
      </c>
    </row>
    <row r="419" spans="1:21" ht="14.4" customHeight="1" x14ac:dyDescent="0.3">
      <c r="A419" s="680">
        <v>12</v>
      </c>
      <c r="B419" s="671" t="s">
        <v>507</v>
      </c>
      <c r="C419" s="671">
        <v>89301122</v>
      </c>
      <c r="D419" s="703" t="s">
        <v>2309</v>
      </c>
      <c r="E419" s="704" t="s">
        <v>1277</v>
      </c>
      <c r="F419" s="671" t="s">
        <v>1255</v>
      </c>
      <c r="G419" s="671" t="s">
        <v>1404</v>
      </c>
      <c r="H419" s="671" t="s">
        <v>506</v>
      </c>
      <c r="I419" s="671" t="s">
        <v>1872</v>
      </c>
      <c r="J419" s="671" t="s">
        <v>1409</v>
      </c>
      <c r="K419" s="671" t="s">
        <v>1873</v>
      </c>
      <c r="L419" s="705">
        <v>0</v>
      </c>
      <c r="M419" s="705">
        <v>0</v>
      </c>
      <c r="N419" s="671">
        <v>1</v>
      </c>
      <c r="O419" s="706">
        <v>1</v>
      </c>
      <c r="P419" s="705"/>
      <c r="Q419" s="682"/>
      <c r="R419" s="671"/>
      <c r="S419" s="682">
        <v>0</v>
      </c>
      <c r="T419" s="706"/>
      <c r="U419" s="242">
        <v>0</v>
      </c>
    </row>
    <row r="420" spans="1:21" ht="14.4" customHeight="1" x14ac:dyDescent="0.3">
      <c r="A420" s="680">
        <v>12</v>
      </c>
      <c r="B420" s="671" t="s">
        <v>507</v>
      </c>
      <c r="C420" s="671">
        <v>89301122</v>
      </c>
      <c r="D420" s="703" t="s">
        <v>2309</v>
      </c>
      <c r="E420" s="704" t="s">
        <v>1277</v>
      </c>
      <c r="F420" s="671" t="s">
        <v>1255</v>
      </c>
      <c r="G420" s="671" t="s">
        <v>1404</v>
      </c>
      <c r="H420" s="671" t="s">
        <v>506</v>
      </c>
      <c r="I420" s="671" t="s">
        <v>1524</v>
      </c>
      <c r="J420" s="671" t="s">
        <v>1409</v>
      </c>
      <c r="K420" s="671" t="s">
        <v>1525</v>
      </c>
      <c r="L420" s="705">
        <v>0</v>
      </c>
      <c r="M420" s="705">
        <v>0</v>
      </c>
      <c r="N420" s="671">
        <v>1</v>
      </c>
      <c r="O420" s="706">
        <v>0.5</v>
      </c>
      <c r="P420" s="705">
        <v>0</v>
      </c>
      <c r="Q420" s="682"/>
      <c r="R420" s="671">
        <v>1</v>
      </c>
      <c r="S420" s="682">
        <v>1</v>
      </c>
      <c r="T420" s="706">
        <v>0.5</v>
      </c>
      <c r="U420" s="242">
        <v>1</v>
      </c>
    </row>
    <row r="421" spans="1:21" ht="14.4" customHeight="1" x14ac:dyDescent="0.3">
      <c r="A421" s="680">
        <v>12</v>
      </c>
      <c r="B421" s="671" t="s">
        <v>507</v>
      </c>
      <c r="C421" s="671">
        <v>89301122</v>
      </c>
      <c r="D421" s="703" t="s">
        <v>2309</v>
      </c>
      <c r="E421" s="704" t="s">
        <v>1277</v>
      </c>
      <c r="F421" s="671" t="s">
        <v>1255</v>
      </c>
      <c r="G421" s="671" t="s">
        <v>1580</v>
      </c>
      <c r="H421" s="671" t="s">
        <v>506</v>
      </c>
      <c r="I421" s="671" t="s">
        <v>1874</v>
      </c>
      <c r="J421" s="671" t="s">
        <v>1875</v>
      </c>
      <c r="K421" s="671" t="s">
        <v>1583</v>
      </c>
      <c r="L421" s="705">
        <v>86.16</v>
      </c>
      <c r="M421" s="705">
        <v>86.16</v>
      </c>
      <c r="N421" s="671">
        <v>1</v>
      </c>
      <c r="O421" s="706">
        <v>0.5</v>
      </c>
      <c r="P421" s="705">
        <v>86.16</v>
      </c>
      <c r="Q421" s="682">
        <v>1</v>
      </c>
      <c r="R421" s="671">
        <v>1</v>
      </c>
      <c r="S421" s="682">
        <v>1</v>
      </c>
      <c r="T421" s="706">
        <v>0.5</v>
      </c>
      <c r="U421" s="242">
        <v>1</v>
      </c>
    </row>
    <row r="422" spans="1:21" ht="14.4" customHeight="1" x14ac:dyDescent="0.3">
      <c r="A422" s="680">
        <v>12</v>
      </c>
      <c r="B422" s="671" t="s">
        <v>507</v>
      </c>
      <c r="C422" s="671">
        <v>89301122</v>
      </c>
      <c r="D422" s="703" t="s">
        <v>2309</v>
      </c>
      <c r="E422" s="704" t="s">
        <v>1277</v>
      </c>
      <c r="F422" s="671" t="s">
        <v>1255</v>
      </c>
      <c r="G422" s="671" t="s">
        <v>1423</v>
      </c>
      <c r="H422" s="671" t="s">
        <v>506</v>
      </c>
      <c r="I422" s="671" t="s">
        <v>1876</v>
      </c>
      <c r="J422" s="671" t="s">
        <v>1425</v>
      </c>
      <c r="K422" s="671" t="s">
        <v>1877</v>
      </c>
      <c r="L422" s="705">
        <v>967.58</v>
      </c>
      <c r="M422" s="705">
        <v>967.58</v>
      </c>
      <c r="N422" s="671">
        <v>1</v>
      </c>
      <c r="O422" s="706">
        <v>0.5</v>
      </c>
      <c r="P422" s="705"/>
      <c r="Q422" s="682">
        <v>0</v>
      </c>
      <c r="R422" s="671"/>
      <c r="S422" s="682">
        <v>0</v>
      </c>
      <c r="T422" s="706"/>
      <c r="U422" s="242">
        <v>0</v>
      </c>
    </row>
    <row r="423" spans="1:21" ht="14.4" customHeight="1" x14ac:dyDescent="0.3">
      <c r="A423" s="680">
        <v>12</v>
      </c>
      <c r="B423" s="671" t="s">
        <v>507</v>
      </c>
      <c r="C423" s="671">
        <v>89301122</v>
      </c>
      <c r="D423" s="703" t="s">
        <v>2309</v>
      </c>
      <c r="E423" s="704" t="s">
        <v>1277</v>
      </c>
      <c r="F423" s="671" t="s">
        <v>1255</v>
      </c>
      <c r="G423" s="671" t="s">
        <v>1878</v>
      </c>
      <c r="H423" s="671" t="s">
        <v>506</v>
      </c>
      <c r="I423" s="671" t="s">
        <v>1879</v>
      </c>
      <c r="J423" s="671" t="s">
        <v>1880</v>
      </c>
      <c r="K423" s="671" t="s">
        <v>1881</v>
      </c>
      <c r="L423" s="705">
        <v>0</v>
      </c>
      <c r="M423" s="705">
        <v>0</v>
      </c>
      <c r="N423" s="671">
        <v>1</v>
      </c>
      <c r="O423" s="706">
        <v>1</v>
      </c>
      <c r="P423" s="705"/>
      <c r="Q423" s="682"/>
      <c r="R423" s="671"/>
      <c r="S423" s="682">
        <v>0</v>
      </c>
      <c r="T423" s="706"/>
      <c r="U423" s="242">
        <v>0</v>
      </c>
    </row>
    <row r="424" spans="1:21" ht="14.4" customHeight="1" x14ac:dyDescent="0.3">
      <c r="A424" s="680">
        <v>12</v>
      </c>
      <c r="B424" s="671" t="s">
        <v>507</v>
      </c>
      <c r="C424" s="671">
        <v>89301122</v>
      </c>
      <c r="D424" s="703" t="s">
        <v>2309</v>
      </c>
      <c r="E424" s="704" t="s">
        <v>1277</v>
      </c>
      <c r="F424" s="671" t="s">
        <v>1255</v>
      </c>
      <c r="G424" s="671" t="s">
        <v>1882</v>
      </c>
      <c r="H424" s="671" t="s">
        <v>506</v>
      </c>
      <c r="I424" s="671" t="s">
        <v>1883</v>
      </c>
      <c r="J424" s="671" t="s">
        <v>1884</v>
      </c>
      <c r="K424" s="671" t="s">
        <v>1885</v>
      </c>
      <c r="L424" s="705">
        <v>0</v>
      </c>
      <c r="M424" s="705">
        <v>0</v>
      </c>
      <c r="N424" s="671">
        <v>2</v>
      </c>
      <c r="O424" s="706">
        <v>1</v>
      </c>
      <c r="P424" s="705">
        <v>0</v>
      </c>
      <c r="Q424" s="682"/>
      <c r="R424" s="671">
        <v>2</v>
      </c>
      <c r="S424" s="682">
        <v>1</v>
      </c>
      <c r="T424" s="706">
        <v>1</v>
      </c>
      <c r="U424" s="242">
        <v>1</v>
      </c>
    </row>
    <row r="425" spans="1:21" ht="14.4" customHeight="1" x14ac:dyDescent="0.3">
      <c r="A425" s="680">
        <v>12</v>
      </c>
      <c r="B425" s="671" t="s">
        <v>507</v>
      </c>
      <c r="C425" s="671">
        <v>89301122</v>
      </c>
      <c r="D425" s="703" t="s">
        <v>2309</v>
      </c>
      <c r="E425" s="704" t="s">
        <v>1277</v>
      </c>
      <c r="F425" s="671" t="s">
        <v>1255</v>
      </c>
      <c r="G425" s="671" t="s">
        <v>1732</v>
      </c>
      <c r="H425" s="671" t="s">
        <v>506</v>
      </c>
      <c r="I425" s="671" t="s">
        <v>1733</v>
      </c>
      <c r="J425" s="671" t="s">
        <v>1734</v>
      </c>
      <c r="K425" s="671" t="s">
        <v>1735</v>
      </c>
      <c r="L425" s="705">
        <v>257.22000000000003</v>
      </c>
      <c r="M425" s="705">
        <v>514.44000000000005</v>
      </c>
      <c r="N425" s="671">
        <v>2</v>
      </c>
      <c r="O425" s="706">
        <v>0.5</v>
      </c>
      <c r="P425" s="705">
        <v>514.44000000000005</v>
      </c>
      <c r="Q425" s="682">
        <v>1</v>
      </c>
      <c r="R425" s="671">
        <v>2</v>
      </c>
      <c r="S425" s="682">
        <v>1</v>
      </c>
      <c r="T425" s="706">
        <v>0.5</v>
      </c>
      <c r="U425" s="242">
        <v>1</v>
      </c>
    </row>
    <row r="426" spans="1:21" ht="14.4" customHeight="1" x14ac:dyDescent="0.3">
      <c r="A426" s="680">
        <v>12</v>
      </c>
      <c r="B426" s="671" t="s">
        <v>507</v>
      </c>
      <c r="C426" s="671">
        <v>89301122</v>
      </c>
      <c r="D426" s="703" t="s">
        <v>2309</v>
      </c>
      <c r="E426" s="704" t="s">
        <v>1277</v>
      </c>
      <c r="F426" s="671" t="s">
        <v>1255</v>
      </c>
      <c r="G426" s="671" t="s">
        <v>1732</v>
      </c>
      <c r="H426" s="671" t="s">
        <v>506</v>
      </c>
      <c r="I426" s="671" t="s">
        <v>1886</v>
      </c>
      <c r="J426" s="671" t="s">
        <v>1887</v>
      </c>
      <c r="K426" s="671" t="s">
        <v>1735</v>
      </c>
      <c r="L426" s="705">
        <v>0</v>
      </c>
      <c r="M426" s="705">
        <v>0</v>
      </c>
      <c r="N426" s="671">
        <v>2</v>
      </c>
      <c r="O426" s="706">
        <v>0.5</v>
      </c>
      <c r="P426" s="705">
        <v>0</v>
      </c>
      <c r="Q426" s="682"/>
      <c r="R426" s="671">
        <v>2</v>
      </c>
      <c r="S426" s="682">
        <v>1</v>
      </c>
      <c r="T426" s="706">
        <v>0.5</v>
      </c>
      <c r="U426" s="242">
        <v>1</v>
      </c>
    </row>
    <row r="427" spans="1:21" ht="14.4" customHeight="1" x14ac:dyDescent="0.3">
      <c r="A427" s="680">
        <v>12</v>
      </c>
      <c r="B427" s="671" t="s">
        <v>507</v>
      </c>
      <c r="C427" s="671">
        <v>89301122</v>
      </c>
      <c r="D427" s="703" t="s">
        <v>2309</v>
      </c>
      <c r="E427" s="704" t="s">
        <v>1277</v>
      </c>
      <c r="F427" s="671" t="s">
        <v>1255</v>
      </c>
      <c r="G427" s="671" t="s">
        <v>1888</v>
      </c>
      <c r="H427" s="671" t="s">
        <v>867</v>
      </c>
      <c r="I427" s="671" t="s">
        <v>1889</v>
      </c>
      <c r="J427" s="671" t="s">
        <v>1890</v>
      </c>
      <c r="K427" s="671" t="s">
        <v>897</v>
      </c>
      <c r="L427" s="705">
        <v>67.42</v>
      </c>
      <c r="M427" s="705">
        <v>67.42</v>
      </c>
      <c r="N427" s="671">
        <v>1</v>
      </c>
      <c r="O427" s="706">
        <v>0.5</v>
      </c>
      <c r="P427" s="705">
        <v>67.42</v>
      </c>
      <c r="Q427" s="682">
        <v>1</v>
      </c>
      <c r="R427" s="671">
        <v>1</v>
      </c>
      <c r="S427" s="682">
        <v>1</v>
      </c>
      <c r="T427" s="706">
        <v>0.5</v>
      </c>
      <c r="U427" s="242">
        <v>1</v>
      </c>
    </row>
    <row r="428" spans="1:21" ht="14.4" customHeight="1" x14ac:dyDescent="0.3">
      <c r="A428" s="680">
        <v>12</v>
      </c>
      <c r="B428" s="671" t="s">
        <v>507</v>
      </c>
      <c r="C428" s="671">
        <v>89301122</v>
      </c>
      <c r="D428" s="703" t="s">
        <v>2309</v>
      </c>
      <c r="E428" s="704" t="s">
        <v>1277</v>
      </c>
      <c r="F428" s="671" t="s">
        <v>1255</v>
      </c>
      <c r="G428" s="671" t="s">
        <v>1335</v>
      </c>
      <c r="H428" s="671" t="s">
        <v>506</v>
      </c>
      <c r="I428" s="671" t="s">
        <v>588</v>
      </c>
      <c r="J428" s="671" t="s">
        <v>589</v>
      </c>
      <c r="K428" s="671" t="s">
        <v>1336</v>
      </c>
      <c r="L428" s="705">
        <v>127.5</v>
      </c>
      <c r="M428" s="705">
        <v>127.5</v>
      </c>
      <c r="N428" s="671">
        <v>1</v>
      </c>
      <c r="O428" s="706">
        <v>0.5</v>
      </c>
      <c r="P428" s="705">
        <v>127.5</v>
      </c>
      <c r="Q428" s="682">
        <v>1</v>
      </c>
      <c r="R428" s="671">
        <v>1</v>
      </c>
      <c r="S428" s="682">
        <v>1</v>
      </c>
      <c r="T428" s="706">
        <v>0.5</v>
      </c>
      <c r="U428" s="242">
        <v>1</v>
      </c>
    </row>
    <row r="429" spans="1:21" ht="14.4" customHeight="1" x14ac:dyDescent="0.3">
      <c r="A429" s="680">
        <v>12</v>
      </c>
      <c r="B429" s="671" t="s">
        <v>507</v>
      </c>
      <c r="C429" s="671">
        <v>89301122</v>
      </c>
      <c r="D429" s="703" t="s">
        <v>2309</v>
      </c>
      <c r="E429" s="704" t="s">
        <v>1277</v>
      </c>
      <c r="F429" s="671" t="s">
        <v>1255</v>
      </c>
      <c r="G429" s="671" t="s">
        <v>1293</v>
      </c>
      <c r="H429" s="671" t="s">
        <v>506</v>
      </c>
      <c r="I429" s="671" t="s">
        <v>1294</v>
      </c>
      <c r="J429" s="671" t="s">
        <v>982</v>
      </c>
      <c r="K429" s="671" t="s">
        <v>1295</v>
      </c>
      <c r="L429" s="705">
        <v>23.46</v>
      </c>
      <c r="M429" s="705">
        <v>46.92</v>
      </c>
      <c r="N429" s="671">
        <v>2</v>
      </c>
      <c r="O429" s="706">
        <v>1.5</v>
      </c>
      <c r="P429" s="705">
        <v>46.92</v>
      </c>
      <c r="Q429" s="682">
        <v>1</v>
      </c>
      <c r="R429" s="671">
        <v>2</v>
      </c>
      <c r="S429" s="682">
        <v>1</v>
      </c>
      <c r="T429" s="706">
        <v>1.5</v>
      </c>
      <c r="U429" s="242">
        <v>1</v>
      </c>
    </row>
    <row r="430" spans="1:21" ht="14.4" customHeight="1" x14ac:dyDescent="0.3">
      <c r="A430" s="680">
        <v>12</v>
      </c>
      <c r="B430" s="671" t="s">
        <v>507</v>
      </c>
      <c r="C430" s="671">
        <v>89301122</v>
      </c>
      <c r="D430" s="703" t="s">
        <v>2309</v>
      </c>
      <c r="E430" s="704" t="s">
        <v>1277</v>
      </c>
      <c r="F430" s="671" t="s">
        <v>1255</v>
      </c>
      <c r="G430" s="671" t="s">
        <v>1348</v>
      </c>
      <c r="H430" s="671" t="s">
        <v>867</v>
      </c>
      <c r="I430" s="671" t="s">
        <v>1466</v>
      </c>
      <c r="J430" s="671" t="s">
        <v>1350</v>
      </c>
      <c r="K430" s="671" t="s">
        <v>1467</v>
      </c>
      <c r="L430" s="705">
        <v>492.45</v>
      </c>
      <c r="M430" s="705">
        <v>984.9</v>
      </c>
      <c r="N430" s="671">
        <v>2</v>
      </c>
      <c r="O430" s="706">
        <v>1.5</v>
      </c>
      <c r="P430" s="705">
        <v>492.45</v>
      </c>
      <c r="Q430" s="682">
        <v>0.5</v>
      </c>
      <c r="R430" s="671">
        <v>1</v>
      </c>
      <c r="S430" s="682">
        <v>0.5</v>
      </c>
      <c r="T430" s="706">
        <v>0.5</v>
      </c>
      <c r="U430" s="242">
        <v>0.33333333333333331</v>
      </c>
    </row>
    <row r="431" spans="1:21" ht="14.4" customHeight="1" x14ac:dyDescent="0.3">
      <c r="A431" s="680">
        <v>12</v>
      </c>
      <c r="B431" s="671" t="s">
        <v>507</v>
      </c>
      <c r="C431" s="671">
        <v>89301122</v>
      </c>
      <c r="D431" s="703" t="s">
        <v>2309</v>
      </c>
      <c r="E431" s="704" t="s">
        <v>1277</v>
      </c>
      <c r="F431" s="671" t="s">
        <v>1255</v>
      </c>
      <c r="G431" s="671" t="s">
        <v>1296</v>
      </c>
      <c r="H431" s="671" t="s">
        <v>506</v>
      </c>
      <c r="I431" s="671" t="s">
        <v>1891</v>
      </c>
      <c r="J431" s="671" t="s">
        <v>1298</v>
      </c>
      <c r="K431" s="671" t="s">
        <v>1892</v>
      </c>
      <c r="L431" s="705">
        <v>553.4</v>
      </c>
      <c r="M431" s="705">
        <v>553.4</v>
      </c>
      <c r="N431" s="671">
        <v>1</v>
      </c>
      <c r="O431" s="706">
        <v>1</v>
      </c>
      <c r="P431" s="705"/>
      <c r="Q431" s="682">
        <v>0</v>
      </c>
      <c r="R431" s="671"/>
      <c r="S431" s="682">
        <v>0</v>
      </c>
      <c r="T431" s="706"/>
      <c r="U431" s="242">
        <v>0</v>
      </c>
    </row>
    <row r="432" spans="1:21" ht="14.4" customHeight="1" x14ac:dyDescent="0.3">
      <c r="A432" s="680">
        <v>12</v>
      </c>
      <c r="B432" s="671" t="s">
        <v>507</v>
      </c>
      <c r="C432" s="671">
        <v>89301122</v>
      </c>
      <c r="D432" s="703" t="s">
        <v>2309</v>
      </c>
      <c r="E432" s="704" t="s">
        <v>1277</v>
      </c>
      <c r="F432" s="671" t="s">
        <v>1255</v>
      </c>
      <c r="G432" s="671" t="s">
        <v>1296</v>
      </c>
      <c r="H432" s="671" t="s">
        <v>506</v>
      </c>
      <c r="I432" s="671" t="s">
        <v>1297</v>
      </c>
      <c r="J432" s="671" t="s">
        <v>1298</v>
      </c>
      <c r="K432" s="671" t="s">
        <v>1299</v>
      </c>
      <c r="L432" s="705">
        <v>1660.2</v>
      </c>
      <c r="M432" s="705">
        <v>3320.4</v>
      </c>
      <c r="N432" s="671">
        <v>2</v>
      </c>
      <c r="O432" s="706">
        <v>1</v>
      </c>
      <c r="P432" s="705">
        <v>3320.4</v>
      </c>
      <c r="Q432" s="682">
        <v>1</v>
      </c>
      <c r="R432" s="671">
        <v>2</v>
      </c>
      <c r="S432" s="682">
        <v>1</v>
      </c>
      <c r="T432" s="706">
        <v>1</v>
      </c>
      <c r="U432" s="242">
        <v>1</v>
      </c>
    </row>
    <row r="433" spans="1:21" ht="14.4" customHeight="1" x14ac:dyDescent="0.3">
      <c r="A433" s="680">
        <v>12</v>
      </c>
      <c r="B433" s="671" t="s">
        <v>507</v>
      </c>
      <c r="C433" s="671">
        <v>89301122</v>
      </c>
      <c r="D433" s="703" t="s">
        <v>2309</v>
      </c>
      <c r="E433" s="704" t="s">
        <v>1277</v>
      </c>
      <c r="F433" s="671" t="s">
        <v>1256</v>
      </c>
      <c r="G433" s="671" t="s">
        <v>1617</v>
      </c>
      <c r="H433" s="671" t="s">
        <v>506</v>
      </c>
      <c r="I433" s="671" t="s">
        <v>1618</v>
      </c>
      <c r="J433" s="671" t="s">
        <v>1619</v>
      </c>
      <c r="K433" s="671"/>
      <c r="L433" s="705">
        <v>0</v>
      </c>
      <c r="M433" s="705">
        <v>0</v>
      </c>
      <c r="N433" s="671">
        <v>1</v>
      </c>
      <c r="O433" s="706">
        <v>0.5</v>
      </c>
      <c r="P433" s="705">
        <v>0</v>
      </c>
      <c r="Q433" s="682"/>
      <c r="R433" s="671">
        <v>1</v>
      </c>
      <c r="S433" s="682">
        <v>1</v>
      </c>
      <c r="T433" s="706">
        <v>0.5</v>
      </c>
      <c r="U433" s="242">
        <v>1</v>
      </c>
    </row>
    <row r="434" spans="1:21" ht="14.4" customHeight="1" x14ac:dyDescent="0.3">
      <c r="A434" s="680">
        <v>12</v>
      </c>
      <c r="B434" s="671" t="s">
        <v>507</v>
      </c>
      <c r="C434" s="671">
        <v>89301122</v>
      </c>
      <c r="D434" s="703" t="s">
        <v>2309</v>
      </c>
      <c r="E434" s="704" t="s">
        <v>1277</v>
      </c>
      <c r="F434" s="671" t="s">
        <v>1257</v>
      </c>
      <c r="G434" s="671" t="s">
        <v>1304</v>
      </c>
      <c r="H434" s="671" t="s">
        <v>506</v>
      </c>
      <c r="I434" s="671" t="s">
        <v>1893</v>
      </c>
      <c r="J434" s="671" t="s">
        <v>1894</v>
      </c>
      <c r="K434" s="671" t="s">
        <v>1895</v>
      </c>
      <c r="L434" s="705">
        <v>189.85</v>
      </c>
      <c r="M434" s="705">
        <v>1328.95</v>
      </c>
      <c r="N434" s="671">
        <v>7</v>
      </c>
      <c r="O434" s="706">
        <v>1</v>
      </c>
      <c r="P434" s="705">
        <v>1328.95</v>
      </c>
      <c r="Q434" s="682">
        <v>1</v>
      </c>
      <c r="R434" s="671">
        <v>7</v>
      </c>
      <c r="S434" s="682">
        <v>1</v>
      </c>
      <c r="T434" s="706">
        <v>1</v>
      </c>
      <c r="U434" s="242">
        <v>1</v>
      </c>
    </row>
    <row r="435" spans="1:21" ht="14.4" customHeight="1" x14ac:dyDescent="0.3">
      <c r="A435" s="680">
        <v>12</v>
      </c>
      <c r="B435" s="671" t="s">
        <v>507</v>
      </c>
      <c r="C435" s="671">
        <v>89301122</v>
      </c>
      <c r="D435" s="703" t="s">
        <v>2309</v>
      </c>
      <c r="E435" s="704" t="s">
        <v>1278</v>
      </c>
      <c r="F435" s="671" t="s">
        <v>1255</v>
      </c>
      <c r="G435" s="671" t="s">
        <v>1571</v>
      </c>
      <c r="H435" s="671" t="s">
        <v>867</v>
      </c>
      <c r="I435" s="671" t="s">
        <v>1572</v>
      </c>
      <c r="J435" s="671" t="s">
        <v>1573</v>
      </c>
      <c r="K435" s="671" t="s">
        <v>1574</v>
      </c>
      <c r="L435" s="705">
        <v>95.25</v>
      </c>
      <c r="M435" s="705">
        <v>95.25</v>
      </c>
      <c r="N435" s="671">
        <v>1</v>
      </c>
      <c r="O435" s="706">
        <v>0.5</v>
      </c>
      <c r="P435" s="705">
        <v>95.25</v>
      </c>
      <c r="Q435" s="682">
        <v>1</v>
      </c>
      <c r="R435" s="671">
        <v>1</v>
      </c>
      <c r="S435" s="682">
        <v>1</v>
      </c>
      <c r="T435" s="706">
        <v>0.5</v>
      </c>
      <c r="U435" s="242">
        <v>1</v>
      </c>
    </row>
    <row r="436" spans="1:21" ht="14.4" customHeight="1" x14ac:dyDescent="0.3">
      <c r="A436" s="680">
        <v>12</v>
      </c>
      <c r="B436" s="671" t="s">
        <v>507</v>
      </c>
      <c r="C436" s="671">
        <v>89301122</v>
      </c>
      <c r="D436" s="703" t="s">
        <v>2309</v>
      </c>
      <c r="E436" s="704" t="s">
        <v>1278</v>
      </c>
      <c r="F436" s="671" t="s">
        <v>1255</v>
      </c>
      <c r="G436" s="671" t="s">
        <v>1384</v>
      </c>
      <c r="H436" s="671" t="s">
        <v>506</v>
      </c>
      <c r="I436" s="671" t="s">
        <v>1385</v>
      </c>
      <c r="J436" s="671" t="s">
        <v>1386</v>
      </c>
      <c r="K436" s="671" t="s">
        <v>1387</v>
      </c>
      <c r="L436" s="705">
        <v>0</v>
      </c>
      <c r="M436" s="705">
        <v>0</v>
      </c>
      <c r="N436" s="671">
        <v>5</v>
      </c>
      <c r="O436" s="706">
        <v>4</v>
      </c>
      <c r="P436" s="705">
        <v>0</v>
      </c>
      <c r="Q436" s="682"/>
      <c r="R436" s="671">
        <v>4</v>
      </c>
      <c r="S436" s="682">
        <v>0.8</v>
      </c>
      <c r="T436" s="706">
        <v>3</v>
      </c>
      <c r="U436" s="242">
        <v>0.75</v>
      </c>
    </row>
    <row r="437" spans="1:21" ht="14.4" customHeight="1" x14ac:dyDescent="0.3">
      <c r="A437" s="680">
        <v>12</v>
      </c>
      <c r="B437" s="671" t="s">
        <v>507</v>
      </c>
      <c r="C437" s="671">
        <v>89301122</v>
      </c>
      <c r="D437" s="703" t="s">
        <v>2309</v>
      </c>
      <c r="E437" s="704" t="s">
        <v>1278</v>
      </c>
      <c r="F437" s="671" t="s">
        <v>1255</v>
      </c>
      <c r="G437" s="671" t="s">
        <v>1538</v>
      </c>
      <c r="H437" s="671" t="s">
        <v>506</v>
      </c>
      <c r="I437" s="671" t="s">
        <v>752</v>
      </c>
      <c r="J437" s="671" t="s">
        <v>753</v>
      </c>
      <c r="K437" s="671" t="s">
        <v>1539</v>
      </c>
      <c r="L437" s="705">
        <v>35.380000000000003</v>
      </c>
      <c r="M437" s="705">
        <v>389.18</v>
      </c>
      <c r="N437" s="671">
        <v>11</v>
      </c>
      <c r="O437" s="706">
        <v>1</v>
      </c>
      <c r="P437" s="705">
        <v>389.18</v>
      </c>
      <c r="Q437" s="682">
        <v>1</v>
      </c>
      <c r="R437" s="671">
        <v>11</v>
      </c>
      <c r="S437" s="682">
        <v>1</v>
      </c>
      <c r="T437" s="706">
        <v>1</v>
      </c>
      <c r="U437" s="242">
        <v>1</v>
      </c>
    </row>
    <row r="438" spans="1:21" ht="14.4" customHeight="1" x14ac:dyDescent="0.3">
      <c r="A438" s="680">
        <v>12</v>
      </c>
      <c r="B438" s="671" t="s">
        <v>507</v>
      </c>
      <c r="C438" s="671">
        <v>89301122</v>
      </c>
      <c r="D438" s="703" t="s">
        <v>2309</v>
      </c>
      <c r="E438" s="704" t="s">
        <v>1278</v>
      </c>
      <c r="F438" s="671" t="s">
        <v>1255</v>
      </c>
      <c r="G438" s="671" t="s">
        <v>1866</v>
      </c>
      <c r="H438" s="671" t="s">
        <v>867</v>
      </c>
      <c r="I438" s="671" t="s">
        <v>1867</v>
      </c>
      <c r="J438" s="671" t="s">
        <v>1868</v>
      </c>
      <c r="K438" s="671" t="s">
        <v>1869</v>
      </c>
      <c r="L438" s="705">
        <v>270.69</v>
      </c>
      <c r="M438" s="705">
        <v>270.69</v>
      </c>
      <c r="N438" s="671">
        <v>1</v>
      </c>
      <c r="O438" s="706">
        <v>0.5</v>
      </c>
      <c r="P438" s="705">
        <v>270.69</v>
      </c>
      <c r="Q438" s="682">
        <v>1</v>
      </c>
      <c r="R438" s="671">
        <v>1</v>
      </c>
      <c r="S438" s="682">
        <v>1</v>
      </c>
      <c r="T438" s="706">
        <v>0.5</v>
      </c>
      <c r="U438" s="242">
        <v>1</v>
      </c>
    </row>
    <row r="439" spans="1:21" ht="14.4" customHeight="1" x14ac:dyDescent="0.3">
      <c r="A439" s="680">
        <v>12</v>
      </c>
      <c r="B439" s="671" t="s">
        <v>507</v>
      </c>
      <c r="C439" s="671">
        <v>89301122</v>
      </c>
      <c r="D439" s="703" t="s">
        <v>2309</v>
      </c>
      <c r="E439" s="704" t="s">
        <v>1278</v>
      </c>
      <c r="F439" s="671" t="s">
        <v>1255</v>
      </c>
      <c r="G439" s="671" t="s">
        <v>1287</v>
      </c>
      <c r="H439" s="671" t="s">
        <v>867</v>
      </c>
      <c r="I439" s="671" t="s">
        <v>991</v>
      </c>
      <c r="J439" s="671" t="s">
        <v>1216</v>
      </c>
      <c r="K439" s="671" t="s">
        <v>1217</v>
      </c>
      <c r="L439" s="705">
        <v>333.31</v>
      </c>
      <c r="M439" s="705">
        <v>333.31</v>
      </c>
      <c r="N439" s="671">
        <v>1</v>
      </c>
      <c r="O439" s="706">
        <v>0.5</v>
      </c>
      <c r="P439" s="705">
        <v>333.31</v>
      </c>
      <c r="Q439" s="682">
        <v>1</v>
      </c>
      <c r="R439" s="671">
        <v>1</v>
      </c>
      <c r="S439" s="682">
        <v>1</v>
      </c>
      <c r="T439" s="706">
        <v>0.5</v>
      </c>
      <c r="U439" s="242">
        <v>1</v>
      </c>
    </row>
    <row r="440" spans="1:21" ht="14.4" customHeight="1" x14ac:dyDescent="0.3">
      <c r="A440" s="680">
        <v>12</v>
      </c>
      <c r="B440" s="671" t="s">
        <v>507</v>
      </c>
      <c r="C440" s="671">
        <v>89301122</v>
      </c>
      <c r="D440" s="703" t="s">
        <v>2309</v>
      </c>
      <c r="E440" s="704" t="s">
        <v>1278</v>
      </c>
      <c r="F440" s="671" t="s">
        <v>1255</v>
      </c>
      <c r="G440" s="671" t="s">
        <v>1388</v>
      </c>
      <c r="H440" s="671" t="s">
        <v>506</v>
      </c>
      <c r="I440" s="671" t="s">
        <v>1389</v>
      </c>
      <c r="J440" s="671" t="s">
        <v>1390</v>
      </c>
      <c r="K440" s="671" t="s">
        <v>1347</v>
      </c>
      <c r="L440" s="705">
        <v>97.42</v>
      </c>
      <c r="M440" s="705">
        <v>194.84</v>
      </c>
      <c r="N440" s="671">
        <v>2</v>
      </c>
      <c r="O440" s="706">
        <v>0.5</v>
      </c>
      <c r="P440" s="705">
        <v>194.84</v>
      </c>
      <c r="Q440" s="682">
        <v>1</v>
      </c>
      <c r="R440" s="671">
        <v>2</v>
      </c>
      <c r="S440" s="682">
        <v>1</v>
      </c>
      <c r="T440" s="706">
        <v>0.5</v>
      </c>
      <c r="U440" s="242">
        <v>1</v>
      </c>
    </row>
    <row r="441" spans="1:21" ht="14.4" customHeight="1" x14ac:dyDescent="0.3">
      <c r="A441" s="680">
        <v>12</v>
      </c>
      <c r="B441" s="671" t="s">
        <v>507</v>
      </c>
      <c r="C441" s="671">
        <v>89301122</v>
      </c>
      <c r="D441" s="703" t="s">
        <v>2309</v>
      </c>
      <c r="E441" s="704" t="s">
        <v>1278</v>
      </c>
      <c r="F441" s="671" t="s">
        <v>1255</v>
      </c>
      <c r="G441" s="671" t="s">
        <v>1896</v>
      </c>
      <c r="H441" s="671" t="s">
        <v>506</v>
      </c>
      <c r="I441" s="671" t="s">
        <v>1897</v>
      </c>
      <c r="J441" s="671" t="s">
        <v>1898</v>
      </c>
      <c r="K441" s="671" t="s">
        <v>1899</v>
      </c>
      <c r="L441" s="705">
        <v>84.54</v>
      </c>
      <c r="M441" s="705">
        <v>338.16</v>
      </c>
      <c r="N441" s="671">
        <v>4</v>
      </c>
      <c r="O441" s="706">
        <v>0.5</v>
      </c>
      <c r="P441" s="705">
        <v>338.16</v>
      </c>
      <c r="Q441" s="682">
        <v>1</v>
      </c>
      <c r="R441" s="671">
        <v>4</v>
      </c>
      <c r="S441" s="682">
        <v>1</v>
      </c>
      <c r="T441" s="706">
        <v>0.5</v>
      </c>
      <c r="U441" s="242">
        <v>1</v>
      </c>
    </row>
    <row r="442" spans="1:21" ht="14.4" customHeight="1" x14ac:dyDescent="0.3">
      <c r="A442" s="680">
        <v>12</v>
      </c>
      <c r="B442" s="671" t="s">
        <v>507</v>
      </c>
      <c r="C442" s="671">
        <v>89301122</v>
      </c>
      <c r="D442" s="703" t="s">
        <v>2309</v>
      </c>
      <c r="E442" s="704" t="s">
        <v>1278</v>
      </c>
      <c r="F442" s="671" t="s">
        <v>1255</v>
      </c>
      <c r="G442" s="671" t="s">
        <v>1896</v>
      </c>
      <c r="H442" s="671" t="s">
        <v>506</v>
      </c>
      <c r="I442" s="671" t="s">
        <v>1900</v>
      </c>
      <c r="J442" s="671" t="s">
        <v>1898</v>
      </c>
      <c r="K442" s="671" t="s">
        <v>1901</v>
      </c>
      <c r="L442" s="705">
        <v>0</v>
      </c>
      <c r="M442" s="705">
        <v>0</v>
      </c>
      <c r="N442" s="671">
        <v>2</v>
      </c>
      <c r="O442" s="706">
        <v>0.5</v>
      </c>
      <c r="P442" s="705">
        <v>0</v>
      </c>
      <c r="Q442" s="682"/>
      <c r="R442" s="671">
        <v>2</v>
      </c>
      <c r="S442" s="682">
        <v>1</v>
      </c>
      <c r="T442" s="706">
        <v>0.5</v>
      </c>
      <c r="U442" s="242">
        <v>1</v>
      </c>
    </row>
    <row r="443" spans="1:21" ht="14.4" customHeight="1" x14ac:dyDescent="0.3">
      <c r="A443" s="680">
        <v>12</v>
      </c>
      <c r="B443" s="671" t="s">
        <v>507</v>
      </c>
      <c r="C443" s="671">
        <v>89301122</v>
      </c>
      <c r="D443" s="703" t="s">
        <v>2309</v>
      </c>
      <c r="E443" s="704" t="s">
        <v>1278</v>
      </c>
      <c r="F443" s="671" t="s">
        <v>1255</v>
      </c>
      <c r="G443" s="671" t="s">
        <v>1370</v>
      </c>
      <c r="H443" s="671" t="s">
        <v>867</v>
      </c>
      <c r="I443" s="671" t="s">
        <v>1371</v>
      </c>
      <c r="J443" s="671" t="s">
        <v>1372</v>
      </c>
      <c r="K443" s="671" t="s">
        <v>1373</v>
      </c>
      <c r="L443" s="705">
        <v>1140.7</v>
      </c>
      <c r="M443" s="705">
        <v>29658.2</v>
      </c>
      <c r="N443" s="671">
        <v>26</v>
      </c>
      <c r="O443" s="706">
        <v>7.5</v>
      </c>
      <c r="P443" s="705">
        <v>25095.4</v>
      </c>
      <c r="Q443" s="682">
        <v>0.84615384615384615</v>
      </c>
      <c r="R443" s="671">
        <v>22</v>
      </c>
      <c r="S443" s="682">
        <v>0.84615384615384615</v>
      </c>
      <c r="T443" s="706">
        <v>6.5</v>
      </c>
      <c r="U443" s="242">
        <v>0.8666666666666667</v>
      </c>
    </row>
    <row r="444" spans="1:21" ht="14.4" customHeight="1" x14ac:dyDescent="0.3">
      <c r="A444" s="680">
        <v>12</v>
      </c>
      <c r="B444" s="671" t="s">
        <v>507</v>
      </c>
      <c r="C444" s="671">
        <v>89301122</v>
      </c>
      <c r="D444" s="703" t="s">
        <v>2309</v>
      </c>
      <c r="E444" s="704" t="s">
        <v>1278</v>
      </c>
      <c r="F444" s="671" t="s">
        <v>1255</v>
      </c>
      <c r="G444" s="671" t="s">
        <v>1816</v>
      </c>
      <c r="H444" s="671" t="s">
        <v>506</v>
      </c>
      <c r="I444" s="671" t="s">
        <v>1902</v>
      </c>
      <c r="J444" s="671" t="s">
        <v>1903</v>
      </c>
      <c r="K444" s="671" t="s">
        <v>1904</v>
      </c>
      <c r="L444" s="705">
        <v>0</v>
      </c>
      <c r="M444" s="705">
        <v>0</v>
      </c>
      <c r="N444" s="671">
        <v>1</v>
      </c>
      <c r="O444" s="706">
        <v>0.5</v>
      </c>
      <c r="P444" s="705">
        <v>0</v>
      </c>
      <c r="Q444" s="682"/>
      <c r="R444" s="671">
        <v>1</v>
      </c>
      <c r="S444" s="682">
        <v>1</v>
      </c>
      <c r="T444" s="706">
        <v>0.5</v>
      </c>
      <c r="U444" s="242">
        <v>1</v>
      </c>
    </row>
    <row r="445" spans="1:21" ht="14.4" customHeight="1" x14ac:dyDescent="0.3">
      <c r="A445" s="680">
        <v>12</v>
      </c>
      <c r="B445" s="671" t="s">
        <v>507</v>
      </c>
      <c r="C445" s="671">
        <v>89301122</v>
      </c>
      <c r="D445" s="703" t="s">
        <v>2309</v>
      </c>
      <c r="E445" s="704" t="s">
        <v>1278</v>
      </c>
      <c r="F445" s="671" t="s">
        <v>1255</v>
      </c>
      <c r="G445" s="671" t="s">
        <v>1288</v>
      </c>
      <c r="H445" s="671" t="s">
        <v>867</v>
      </c>
      <c r="I445" s="671" t="s">
        <v>998</v>
      </c>
      <c r="J445" s="671" t="s">
        <v>999</v>
      </c>
      <c r="K445" s="671" t="s">
        <v>1223</v>
      </c>
      <c r="L445" s="705">
        <v>184.22</v>
      </c>
      <c r="M445" s="705">
        <v>184.22</v>
      </c>
      <c r="N445" s="671">
        <v>1</v>
      </c>
      <c r="O445" s="706">
        <v>1</v>
      </c>
      <c r="P445" s="705"/>
      <c r="Q445" s="682">
        <v>0</v>
      </c>
      <c r="R445" s="671"/>
      <c r="S445" s="682">
        <v>0</v>
      </c>
      <c r="T445" s="706"/>
      <c r="U445" s="242">
        <v>0</v>
      </c>
    </row>
    <row r="446" spans="1:21" ht="14.4" customHeight="1" x14ac:dyDescent="0.3">
      <c r="A446" s="680">
        <v>12</v>
      </c>
      <c r="B446" s="671" t="s">
        <v>507</v>
      </c>
      <c r="C446" s="671">
        <v>89301122</v>
      </c>
      <c r="D446" s="703" t="s">
        <v>2309</v>
      </c>
      <c r="E446" s="704" t="s">
        <v>1278</v>
      </c>
      <c r="F446" s="671" t="s">
        <v>1255</v>
      </c>
      <c r="G446" s="671" t="s">
        <v>1905</v>
      </c>
      <c r="H446" s="671" t="s">
        <v>867</v>
      </c>
      <c r="I446" s="671" t="s">
        <v>1906</v>
      </c>
      <c r="J446" s="671" t="s">
        <v>1907</v>
      </c>
      <c r="K446" s="671" t="s">
        <v>1146</v>
      </c>
      <c r="L446" s="705">
        <v>137.74</v>
      </c>
      <c r="M446" s="705">
        <v>275.48</v>
      </c>
      <c r="N446" s="671">
        <v>2</v>
      </c>
      <c r="O446" s="706">
        <v>0.5</v>
      </c>
      <c r="P446" s="705">
        <v>275.48</v>
      </c>
      <c r="Q446" s="682">
        <v>1</v>
      </c>
      <c r="R446" s="671">
        <v>2</v>
      </c>
      <c r="S446" s="682">
        <v>1</v>
      </c>
      <c r="T446" s="706">
        <v>0.5</v>
      </c>
      <c r="U446" s="242">
        <v>1</v>
      </c>
    </row>
    <row r="447" spans="1:21" ht="14.4" customHeight="1" x14ac:dyDescent="0.3">
      <c r="A447" s="680">
        <v>12</v>
      </c>
      <c r="B447" s="671" t="s">
        <v>507</v>
      </c>
      <c r="C447" s="671">
        <v>89301122</v>
      </c>
      <c r="D447" s="703" t="s">
        <v>2309</v>
      </c>
      <c r="E447" s="704" t="s">
        <v>1278</v>
      </c>
      <c r="F447" s="671" t="s">
        <v>1255</v>
      </c>
      <c r="G447" s="671" t="s">
        <v>1314</v>
      </c>
      <c r="H447" s="671" t="s">
        <v>867</v>
      </c>
      <c r="I447" s="671" t="s">
        <v>1908</v>
      </c>
      <c r="J447" s="671" t="s">
        <v>1909</v>
      </c>
      <c r="K447" s="671" t="s">
        <v>1361</v>
      </c>
      <c r="L447" s="705">
        <v>52.4</v>
      </c>
      <c r="M447" s="705">
        <v>52.4</v>
      </c>
      <c r="N447" s="671">
        <v>1</v>
      </c>
      <c r="O447" s="706">
        <v>1</v>
      </c>
      <c r="P447" s="705">
        <v>52.4</v>
      </c>
      <c r="Q447" s="682">
        <v>1</v>
      </c>
      <c r="R447" s="671">
        <v>1</v>
      </c>
      <c r="S447" s="682">
        <v>1</v>
      </c>
      <c r="T447" s="706">
        <v>1</v>
      </c>
      <c r="U447" s="242">
        <v>1</v>
      </c>
    </row>
    <row r="448" spans="1:21" ht="14.4" customHeight="1" x14ac:dyDescent="0.3">
      <c r="A448" s="680">
        <v>12</v>
      </c>
      <c r="B448" s="671" t="s">
        <v>507</v>
      </c>
      <c r="C448" s="671">
        <v>89301122</v>
      </c>
      <c r="D448" s="703" t="s">
        <v>2309</v>
      </c>
      <c r="E448" s="704" t="s">
        <v>1278</v>
      </c>
      <c r="F448" s="671" t="s">
        <v>1255</v>
      </c>
      <c r="G448" s="671" t="s">
        <v>1314</v>
      </c>
      <c r="H448" s="671" t="s">
        <v>867</v>
      </c>
      <c r="I448" s="671" t="s">
        <v>1002</v>
      </c>
      <c r="J448" s="671" t="s">
        <v>1003</v>
      </c>
      <c r="K448" s="671" t="s">
        <v>1223</v>
      </c>
      <c r="L448" s="705">
        <v>69.86</v>
      </c>
      <c r="M448" s="705">
        <v>209.57999999999998</v>
      </c>
      <c r="N448" s="671">
        <v>3</v>
      </c>
      <c r="O448" s="706">
        <v>1.5</v>
      </c>
      <c r="P448" s="705">
        <v>209.57999999999998</v>
      </c>
      <c r="Q448" s="682">
        <v>1</v>
      </c>
      <c r="R448" s="671">
        <v>3</v>
      </c>
      <c r="S448" s="682">
        <v>1</v>
      </c>
      <c r="T448" s="706">
        <v>1.5</v>
      </c>
      <c r="U448" s="242">
        <v>1</v>
      </c>
    </row>
    <row r="449" spans="1:21" ht="14.4" customHeight="1" x14ac:dyDescent="0.3">
      <c r="A449" s="680">
        <v>12</v>
      </c>
      <c r="B449" s="671" t="s">
        <v>507</v>
      </c>
      <c r="C449" s="671">
        <v>89301122</v>
      </c>
      <c r="D449" s="703" t="s">
        <v>2309</v>
      </c>
      <c r="E449" s="704" t="s">
        <v>1278</v>
      </c>
      <c r="F449" s="671" t="s">
        <v>1255</v>
      </c>
      <c r="G449" s="671" t="s">
        <v>1394</v>
      </c>
      <c r="H449" s="671" t="s">
        <v>506</v>
      </c>
      <c r="I449" s="671" t="s">
        <v>1395</v>
      </c>
      <c r="J449" s="671" t="s">
        <v>1396</v>
      </c>
      <c r="K449" s="671" t="s">
        <v>1397</v>
      </c>
      <c r="L449" s="705">
        <v>871.16</v>
      </c>
      <c r="M449" s="705">
        <v>5226.96</v>
      </c>
      <c r="N449" s="671">
        <v>6</v>
      </c>
      <c r="O449" s="706">
        <v>1.5</v>
      </c>
      <c r="P449" s="705"/>
      <c r="Q449" s="682">
        <v>0</v>
      </c>
      <c r="R449" s="671"/>
      <c r="S449" s="682">
        <v>0</v>
      </c>
      <c r="T449" s="706"/>
      <c r="U449" s="242">
        <v>0</v>
      </c>
    </row>
    <row r="450" spans="1:21" ht="14.4" customHeight="1" x14ac:dyDescent="0.3">
      <c r="A450" s="680">
        <v>12</v>
      </c>
      <c r="B450" s="671" t="s">
        <v>507</v>
      </c>
      <c r="C450" s="671">
        <v>89301122</v>
      </c>
      <c r="D450" s="703" t="s">
        <v>2309</v>
      </c>
      <c r="E450" s="704" t="s">
        <v>1278</v>
      </c>
      <c r="F450" s="671" t="s">
        <v>1255</v>
      </c>
      <c r="G450" s="671" t="s">
        <v>1910</v>
      </c>
      <c r="H450" s="671" t="s">
        <v>506</v>
      </c>
      <c r="I450" s="671" t="s">
        <v>561</v>
      </c>
      <c r="J450" s="671" t="s">
        <v>1911</v>
      </c>
      <c r="K450" s="671" t="s">
        <v>1912</v>
      </c>
      <c r="L450" s="705">
        <v>18.940000000000001</v>
      </c>
      <c r="M450" s="705">
        <v>37.880000000000003</v>
      </c>
      <c r="N450" s="671">
        <v>2</v>
      </c>
      <c r="O450" s="706">
        <v>1</v>
      </c>
      <c r="P450" s="705">
        <v>37.880000000000003</v>
      </c>
      <c r="Q450" s="682">
        <v>1</v>
      </c>
      <c r="R450" s="671">
        <v>2</v>
      </c>
      <c r="S450" s="682">
        <v>1</v>
      </c>
      <c r="T450" s="706">
        <v>1</v>
      </c>
      <c r="U450" s="242">
        <v>1</v>
      </c>
    </row>
    <row r="451" spans="1:21" ht="14.4" customHeight="1" x14ac:dyDescent="0.3">
      <c r="A451" s="680">
        <v>12</v>
      </c>
      <c r="B451" s="671" t="s">
        <v>507</v>
      </c>
      <c r="C451" s="671">
        <v>89301122</v>
      </c>
      <c r="D451" s="703" t="s">
        <v>2309</v>
      </c>
      <c r="E451" s="704" t="s">
        <v>1278</v>
      </c>
      <c r="F451" s="671" t="s">
        <v>1255</v>
      </c>
      <c r="G451" s="671" t="s">
        <v>1764</v>
      </c>
      <c r="H451" s="671" t="s">
        <v>506</v>
      </c>
      <c r="I451" s="671" t="s">
        <v>1765</v>
      </c>
      <c r="J451" s="671" t="s">
        <v>1766</v>
      </c>
      <c r="K451" s="671" t="s">
        <v>1767</v>
      </c>
      <c r="L451" s="705">
        <v>217.86</v>
      </c>
      <c r="M451" s="705">
        <v>435.72</v>
      </c>
      <c r="N451" s="671">
        <v>2</v>
      </c>
      <c r="O451" s="706">
        <v>1</v>
      </c>
      <c r="P451" s="705">
        <v>217.86</v>
      </c>
      <c r="Q451" s="682">
        <v>0.5</v>
      </c>
      <c r="R451" s="671">
        <v>1</v>
      </c>
      <c r="S451" s="682">
        <v>0.5</v>
      </c>
      <c r="T451" s="706">
        <v>0.5</v>
      </c>
      <c r="U451" s="242">
        <v>0.5</v>
      </c>
    </row>
    <row r="452" spans="1:21" ht="14.4" customHeight="1" x14ac:dyDescent="0.3">
      <c r="A452" s="680">
        <v>12</v>
      </c>
      <c r="B452" s="671" t="s">
        <v>507</v>
      </c>
      <c r="C452" s="671">
        <v>89301122</v>
      </c>
      <c r="D452" s="703" t="s">
        <v>2309</v>
      </c>
      <c r="E452" s="704" t="s">
        <v>1278</v>
      </c>
      <c r="F452" s="671" t="s">
        <v>1255</v>
      </c>
      <c r="G452" s="671" t="s">
        <v>1674</v>
      </c>
      <c r="H452" s="671" t="s">
        <v>867</v>
      </c>
      <c r="I452" s="671" t="s">
        <v>1725</v>
      </c>
      <c r="J452" s="671" t="s">
        <v>1726</v>
      </c>
      <c r="K452" s="671" t="s">
        <v>1727</v>
      </c>
      <c r="L452" s="705">
        <v>492.45</v>
      </c>
      <c r="M452" s="705">
        <v>492.45</v>
      </c>
      <c r="N452" s="671">
        <v>1</v>
      </c>
      <c r="O452" s="706">
        <v>1</v>
      </c>
      <c r="P452" s="705">
        <v>492.45</v>
      </c>
      <c r="Q452" s="682">
        <v>1</v>
      </c>
      <c r="R452" s="671">
        <v>1</v>
      </c>
      <c r="S452" s="682">
        <v>1</v>
      </c>
      <c r="T452" s="706">
        <v>1</v>
      </c>
      <c r="U452" s="242">
        <v>1</v>
      </c>
    </row>
    <row r="453" spans="1:21" ht="14.4" customHeight="1" x14ac:dyDescent="0.3">
      <c r="A453" s="680">
        <v>12</v>
      </c>
      <c r="B453" s="671" t="s">
        <v>507</v>
      </c>
      <c r="C453" s="671">
        <v>89301122</v>
      </c>
      <c r="D453" s="703" t="s">
        <v>2309</v>
      </c>
      <c r="E453" s="704" t="s">
        <v>1278</v>
      </c>
      <c r="F453" s="671" t="s">
        <v>1255</v>
      </c>
      <c r="G453" s="671" t="s">
        <v>1768</v>
      </c>
      <c r="H453" s="671" t="s">
        <v>867</v>
      </c>
      <c r="I453" s="671" t="s">
        <v>1824</v>
      </c>
      <c r="J453" s="671" t="s">
        <v>1825</v>
      </c>
      <c r="K453" s="671" t="s">
        <v>1826</v>
      </c>
      <c r="L453" s="705">
        <v>41.55</v>
      </c>
      <c r="M453" s="705">
        <v>41.55</v>
      </c>
      <c r="N453" s="671">
        <v>1</v>
      </c>
      <c r="O453" s="706">
        <v>1</v>
      </c>
      <c r="P453" s="705"/>
      <c r="Q453" s="682">
        <v>0</v>
      </c>
      <c r="R453" s="671"/>
      <c r="S453" s="682">
        <v>0</v>
      </c>
      <c r="T453" s="706"/>
      <c r="U453" s="242">
        <v>0</v>
      </c>
    </row>
    <row r="454" spans="1:21" ht="14.4" customHeight="1" x14ac:dyDescent="0.3">
      <c r="A454" s="680">
        <v>12</v>
      </c>
      <c r="B454" s="671" t="s">
        <v>507</v>
      </c>
      <c r="C454" s="671">
        <v>89301122</v>
      </c>
      <c r="D454" s="703" t="s">
        <v>2309</v>
      </c>
      <c r="E454" s="704" t="s">
        <v>1278</v>
      </c>
      <c r="F454" s="671" t="s">
        <v>1255</v>
      </c>
      <c r="G454" s="671" t="s">
        <v>1913</v>
      </c>
      <c r="H454" s="671" t="s">
        <v>506</v>
      </c>
      <c r="I454" s="671" t="s">
        <v>1914</v>
      </c>
      <c r="J454" s="671" t="s">
        <v>1915</v>
      </c>
      <c r="K454" s="671" t="s">
        <v>1916</v>
      </c>
      <c r="L454" s="705">
        <v>219.03</v>
      </c>
      <c r="M454" s="705">
        <v>438.06</v>
      </c>
      <c r="N454" s="671">
        <v>2</v>
      </c>
      <c r="O454" s="706">
        <v>1.5</v>
      </c>
      <c r="P454" s="705">
        <v>219.03</v>
      </c>
      <c r="Q454" s="682">
        <v>0.5</v>
      </c>
      <c r="R454" s="671">
        <v>1</v>
      </c>
      <c r="S454" s="682">
        <v>0.5</v>
      </c>
      <c r="T454" s="706">
        <v>1</v>
      </c>
      <c r="U454" s="242">
        <v>0.66666666666666663</v>
      </c>
    </row>
    <row r="455" spans="1:21" ht="14.4" customHeight="1" x14ac:dyDescent="0.3">
      <c r="A455" s="680">
        <v>12</v>
      </c>
      <c r="B455" s="671" t="s">
        <v>507</v>
      </c>
      <c r="C455" s="671">
        <v>89301122</v>
      </c>
      <c r="D455" s="703" t="s">
        <v>2309</v>
      </c>
      <c r="E455" s="704" t="s">
        <v>1278</v>
      </c>
      <c r="F455" s="671" t="s">
        <v>1255</v>
      </c>
      <c r="G455" s="671" t="s">
        <v>1404</v>
      </c>
      <c r="H455" s="671" t="s">
        <v>506</v>
      </c>
      <c r="I455" s="671" t="s">
        <v>1405</v>
      </c>
      <c r="J455" s="671" t="s">
        <v>1406</v>
      </c>
      <c r="K455" s="671" t="s">
        <v>1407</v>
      </c>
      <c r="L455" s="705">
        <v>1500.42</v>
      </c>
      <c r="M455" s="705">
        <v>4501.26</v>
      </c>
      <c r="N455" s="671">
        <v>3</v>
      </c>
      <c r="O455" s="706">
        <v>3</v>
      </c>
      <c r="P455" s="705">
        <v>1500.42</v>
      </c>
      <c r="Q455" s="682">
        <v>0.33333333333333331</v>
      </c>
      <c r="R455" s="671">
        <v>1</v>
      </c>
      <c r="S455" s="682">
        <v>0.33333333333333331</v>
      </c>
      <c r="T455" s="706">
        <v>1</v>
      </c>
      <c r="U455" s="242">
        <v>0.33333333333333331</v>
      </c>
    </row>
    <row r="456" spans="1:21" ht="14.4" customHeight="1" x14ac:dyDescent="0.3">
      <c r="A456" s="680">
        <v>12</v>
      </c>
      <c r="B456" s="671" t="s">
        <v>507</v>
      </c>
      <c r="C456" s="671">
        <v>89301122</v>
      </c>
      <c r="D456" s="703" t="s">
        <v>2309</v>
      </c>
      <c r="E456" s="704" t="s">
        <v>1278</v>
      </c>
      <c r="F456" s="671" t="s">
        <v>1255</v>
      </c>
      <c r="G456" s="671" t="s">
        <v>1404</v>
      </c>
      <c r="H456" s="671" t="s">
        <v>506</v>
      </c>
      <c r="I456" s="671" t="s">
        <v>1408</v>
      </c>
      <c r="J456" s="671" t="s">
        <v>1409</v>
      </c>
      <c r="K456" s="671" t="s">
        <v>1410</v>
      </c>
      <c r="L456" s="705">
        <v>750.21</v>
      </c>
      <c r="M456" s="705">
        <v>2250.63</v>
      </c>
      <c r="N456" s="671">
        <v>3</v>
      </c>
      <c r="O456" s="706">
        <v>3</v>
      </c>
      <c r="P456" s="705">
        <v>2250.63</v>
      </c>
      <c r="Q456" s="682">
        <v>1</v>
      </c>
      <c r="R456" s="671">
        <v>3</v>
      </c>
      <c r="S456" s="682">
        <v>1</v>
      </c>
      <c r="T456" s="706">
        <v>3</v>
      </c>
      <c r="U456" s="242">
        <v>1</v>
      </c>
    </row>
    <row r="457" spans="1:21" ht="14.4" customHeight="1" x14ac:dyDescent="0.3">
      <c r="A457" s="680">
        <v>12</v>
      </c>
      <c r="B457" s="671" t="s">
        <v>507</v>
      </c>
      <c r="C457" s="671">
        <v>89301122</v>
      </c>
      <c r="D457" s="703" t="s">
        <v>2309</v>
      </c>
      <c r="E457" s="704" t="s">
        <v>1278</v>
      </c>
      <c r="F457" s="671" t="s">
        <v>1255</v>
      </c>
      <c r="G457" s="671" t="s">
        <v>1404</v>
      </c>
      <c r="H457" s="671" t="s">
        <v>506</v>
      </c>
      <c r="I457" s="671" t="s">
        <v>1543</v>
      </c>
      <c r="J457" s="671" t="s">
        <v>1406</v>
      </c>
      <c r="K457" s="671" t="s">
        <v>1544</v>
      </c>
      <c r="L457" s="705">
        <v>0</v>
      </c>
      <c r="M457" s="705">
        <v>0</v>
      </c>
      <c r="N457" s="671">
        <v>11</v>
      </c>
      <c r="O457" s="706">
        <v>9</v>
      </c>
      <c r="P457" s="705">
        <v>0</v>
      </c>
      <c r="Q457" s="682"/>
      <c r="R457" s="671">
        <v>11</v>
      </c>
      <c r="S457" s="682">
        <v>1</v>
      </c>
      <c r="T457" s="706">
        <v>9</v>
      </c>
      <c r="U457" s="242">
        <v>1</v>
      </c>
    </row>
    <row r="458" spans="1:21" ht="14.4" customHeight="1" x14ac:dyDescent="0.3">
      <c r="A458" s="680">
        <v>12</v>
      </c>
      <c r="B458" s="671" t="s">
        <v>507</v>
      </c>
      <c r="C458" s="671">
        <v>89301122</v>
      </c>
      <c r="D458" s="703" t="s">
        <v>2309</v>
      </c>
      <c r="E458" s="704" t="s">
        <v>1278</v>
      </c>
      <c r="F458" s="671" t="s">
        <v>1255</v>
      </c>
      <c r="G458" s="671" t="s">
        <v>1404</v>
      </c>
      <c r="H458" s="671" t="s">
        <v>506</v>
      </c>
      <c r="I458" s="671" t="s">
        <v>1524</v>
      </c>
      <c r="J458" s="671" t="s">
        <v>1409</v>
      </c>
      <c r="K458" s="671" t="s">
        <v>1525</v>
      </c>
      <c r="L458" s="705">
        <v>0</v>
      </c>
      <c r="M458" s="705">
        <v>0</v>
      </c>
      <c r="N458" s="671">
        <v>13</v>
      </c>
      <c r="O458" s="706">
        <v>12</v>
      </c>
      <c r="P458" s="705">
        <v>0</v>
      </c>
      <c r="Q458" s="682"/>
      <c r="R458" s="671">
        <v>12</v>
      </c>
      <c r="S458" s="682">
        <v>0.92307692307692313</v>
      </c>
      <c r="T458" s="706">
        <v>11</v>
      </c>
      <c r="U458" s="242">
        <v>0.91666666666666663</v>
      </c>
    </row>
    <row r="459" spans="1:21" ht="14.4" customHeight="1" x14ac:dyDescent="0.3">
      <c r="A459" s="680">
        <v>12</v>
      </c>
      <c r="B459" s="671" t="s">
        <v>507</v>
      </c>
      <c r="C459" s="671">
        <v>89301122</v>
      </c>
      <c r="D459" s="703" t="s">
        <v>2309</v>
      </c>
      <c r="E459" s="704" t="s">
        <v>1278</v>
      </c>
      <c r="F459" s="671" t="s">
        <v>1255</v>
      </c>
      <c r="G459" s="671" t="s">
        <v>1728</v>
      </c>
      <c r="H459" s="671" t="s">
        <v>506</v>
      </c>
      <c r="I459" s="671" t="s">
        <v>1917</v>
      </c>
      <c r="J459" s="671" t="s">
        <v>1730</v>
      </c>
      <c r="K459" s="671" t="s">
        <v>1457</v>
      </c>
      <c r="L459" s="705">
        <v>0</v>
      </c>
      <c r="M459" s="705">
        <v>0</v>
      </c>
      <c r="N459" s="671">
        <v>1</v>
      </c>
      <c r="O459" s="706">
        <v>1</v>
      </c>
      <c r="P459" s="705">
        <v>0</v>
      </c>
      <c r="Q459" s="682"/>
      <c r="R459" s="671">
        <v>1</v>
      </c>
      <c r="S459" s="682">
        <v>1</v>
      </c>
      <c r="T459" s="706">
        <v>1</v>
      </c>
      <c r="U459" s="242">
        <v>1</v>
      </c>
    </row>
    <row r="460" spans="1:21" ht="14.4" customHeight="1" x14ac:dyDescent="0.3">
      <c r="A460" s="680">
        <v>12</v>
      </c>
      <c r="B460" s="671" t="s">
        <v>507</v>
      </c>
      <c r="C460" s="671">
        <v>89301122</v>
      </c>
      <c r="D460" s="703" t="s">
        <v>2309</v>
      </c>
      <c r="E460" s="704" t="s">
        <v>1278</v>
      </c>
      <c r="F460" s="671" t="s">
        <v>1255</v>
      </c>
      <c r="G460" s="671" t="s">
        <v>1774</v>
      </c>
      <c r="H460" s="671" t="s">
        <v>506</v>
      </c>
      <c r="I460" s="671" t="s">
        <v>1778</v>
      </c>
      <c r="J460" s="671" t="s">
        <v>1776</v>
      </c>
      <c r="K460" s="671" t="s">
        <v>1779</v>
      </c>
      <c r="L460" s="705">
        <v>66.599999999999994</v>
      </c>
      <c r="M460" s="705">
        <v>133.19999999999999</v>
      </c>
      <c r="N460" s="671">
        <v>2</v>
      </c>
      <c r="O460" s="706">
        <v>1.5</v>
      </c>
      <c r="P460" s="705">
        <v>66.599999999999994</v>
      </c>
      <c r="Q460" s="682">
        <v>0.5</v>
      </c>
      <c r="R460" s="671">
        <v>1</v>
      </c>
      <c r="S460" s="682">
        <v>0.5</v>
      </c>
      <c r="T460" s="706">
        <v>0.5</v>
      </c>
      <c r="U460" s="242">
        <v>0.33333333333333331</v>
      </c>
    </row>
    <row r="461" spans="1:21" ht="14.4" customHeight="1" x14ac:dyDescent="0.3">
      <c r="A461" s="680">
        <v>12</v>
      </c>
      <c r="B461" s="671" t="s">
        <v>507</v>
      </c>
      <c r="C461" s="671">
        <v>89301122</v>
      </c>
      <c r="D461" s="703" t="s">
        <v>2309</v>
      </c>
      <c r="E461" s="704" t="s">
        <v>1278</v>
      </c>
      <c r="F461" s="671" t="s">
        <v>1255</v>
      </c>
      <c r="G461" s="671" t="s">
        <v>1918</v>
      </c>
      <c r="H461" s="671" t="s">
        <v>506</v>
      </c>
      <c r="I461" s="671" t="s">
        <v>1919</v>
      </c>
      <c r="J461" s="671" t="s">
        <v>1920</v>
      </c>
      <c r="K461" s="671" t="s">
        <v>1921</v>
      </c>
      <c r="L461" s="705">
        <v>112.45</v>
      </c>
      <c r="M461" s="705">
        <v>224.9</v>
      </c>
      <c r="N461" s="671">
        <v>2</v>
      </c>
      <c r="O461" s="706">
        <v>1</v>
      </c>
      <c r="P461" s="705">
        <v>224.9</v>
      </c>
      <c r="Q461" s="682">
        <v>1</v>
      </c>
      <c r="R461" s="671">
        <v>2</v>
      </c>
      <c r="S461" s="682">
        <v>1</v>
      </c>
      <c r="T461" s="706">
        <v>1</v>
      </c>
      <c r="U461" s="242">
        <v>1</v>
      </c>
    </row>
    <row r="462" spans="1:21" ht="14.4" customHeight="1" x14ac:dyDescent="0.3">
      <c r="A462" s="680">
        <v>12</v>
      </c>
      <c r="B462" s="671" t="s">
        <v>507</v>
      </c>
      <c r="C462" s="671">
        <v>89301122</v>
      </c>
      <c r="D462" s="703" t="s">
        <v>2309</v>
      </c>
      <c r="E462" s="704" t="s">
        <v>1278</v>
      </c>
      <c r="F462" s="671" t="s">
        <v>1255</v>
      </c>
      <c r="G462" s="671" t="s">
        <v>1423</v>
      </c>
      <c r="H462" s="671" t="s">
        <v>506</v>
      </c>
      <c r="I462" s="671" t="s">
        <v>1876</v>
      </c>
      <c r="J462" s="671" t="s">
        <v>1425</v>
      </c>
      <c r="K462" s="671" t="s">
        <v>1877</v>
      </c>
      <c r="L462" s="705">
        <v>967.58</v>
      </c>
      <c r="M462" s="705">
        <v>967.58</v>
      </c>
      <c r="N462" s="671">
        <v>1</v>
      </c>
      <c r="O462" s="706">
        <v>1</v>
      </c>
      <c r="P462" s="705">
        <v>967.58</v>
      </c>
      <c r="Q462" s="682">
        <v>1</v>
      </c>
      <c r="R462" s="671">
        <v>1</v>
      </c>
      <c r="S462" s="682">
        <v>1</v>
      </c>
      <c r="T462" s="706">
        <v>1</v>
      </c>
      <c r="U462" s="242">
        <v>1</v>
      </c>
    </row>
    <row r="463" spans="1:21" ht="14.4" customHeight="1" x14ac:dyDescent="0.3">
      <c r="A463" s="680">
        <v>12</v>
      </c>
      <c r="B463" s="671" t="s">
        <v>507</v>
      </c>
      <c r="C463" s="671">
        <v>89301122</v>
      </c>
      <c r="D463" s="703" t="s">
        <v>2309</v>
      </c>
      <c r="E463" s="704" t="s">
        <v>1278</v>
      </c>
      <c r="F463" s="671" t="s">
        <v>1255</v>
      </c>
      <c r="G463" s="671" t="s">
        <v>1922</v>
      </c>
      <c r="H463" s="671" t="s">
        <v>506</v>
      </c>
      <c r="I463" s="671" t="s">
        <v>1923</v>
      </c>
      <c r="J463" s="671" t="s">
        <v>1924</v>
      </c>
      <c r="K463" s="671" t="s">
        <v>1925</v>
      </c>
      <c r="L463" s="705">
        <v>0</v>
      </c>
      <c r="M463" s="705">
        <v>0</v>
      </c>
      <c r="N463" s="671">
        <v>3</v>
      </c>
      <c r="O463" s="706">
        <v>1</v>
      </c>
      <c r="P463" s="705">
        <v>0</v>
      </c>
      <c r="Q463" s="682"/>
      <c r="R463" s="671">
        <v>3</v>
      </c>
      <c r="S463" s="682">
        <v>1</v>
      </c>
      <c r="T463" s="706">
        <v>1</v>
      </c>
      <c r="U463" s="242">
        <v>1</v>
      </c>
    </row>
    <row r="464" spans="1:21" ht="14.4" customHeight="1" x14ac:dyDescent="0.3">
      <c r="A464" s="680">
        <v>12</v>
      </c>
      <c r="B464" s="671" t="s">
        <v>507</v>
      </c>
      <c r="C464" s="671">
        <v>89301122</v>
      </c>
      <c r="D464" s="703" t="s">
        <v>2309</v>
      </c>
      <c r="E464" s="704" t="s">
        <v>1278</v>
      </c>
      <c r="F464" s="671" t="s">
        <v>1255</v>
      </c>
      <c r="G464" s="671" t="s">
        <v>1926</v>
      </c>
      <c r="H464" s="671" t="s">
        <v>506</v>
      </c>
      <c r="I464" s="671" t="s">
        <v>1927</v>
      </c>
      <c r="J464" s="671" t="s">
        <v>1928</v>
      </c>
      <c r="K464" s="671" t="s">
        <v>1929</v>
      </c>
      <c r="L464" s="705">
        <v>0</v>
      </c>
      <c r="M464" s="705">
        <v>0</v>
      </c>
      <c r="N464" s="671">
        <v>3</v>
      </c>
      <c r="O464" s="706">
        <v>0.5</v>
      </c>
      <c r="P464" s="705">
        <v>0</v>
      </c>
      <c r="Q464" s="682"/>
      <c r="R464" s="671">
        <v>3</v>
      </c>
      <c r="S464" s="682">
        <v>1</v>
      </c>
      <c r="T464" s="706">
        <v>0.5</v>
      </c>
      <c r="U464" s="242">
        <v>1</v>
      </c>
    </row>
    <row r="465" spans="1:21" ht="14.4" customHeight="1" x14ac:dyDescent="0.3">
      <c r="A465" s="680">
        <v>12</v>
      </c>
      <c r="B465" s="671" t="s">
        <v>507</v>
      </c>
      <c r="C465" s="671">
        <v>89301122</v>
      </c>
      <c r="D465" s="703" t="s">
        <v>2309</v>
      </c>
      <c r="E465" s="704" t="s">
        <v>1278</v>
      </c>
      <c r="F465" s="671" t="s">
        <v>1255</v>
      </c>
      <c r="G465" s="671" t="s">
        <v>1682</v>
      </c>
      <c r="H465" s="671" t="s">
        <v>506</v>
      </c>
      <c r="I465" s="671" t="s">
        <v>1930</v>
      </c>
      <c r="J465" s="671" t="s">
        <v>1931</v>
      </c>
      <c r="K465" s="671" t="s">
        <v>1932</v>
      </c>
      <c r="L465" s="705">
        <v>86.76</v>
      </c>
      <c r="M465" s="705">
        <v>86.76</v>
      </c>
      <c r="N465" s="671">
        <v>1</v>
      </c>
      <c r="O465" s="706">
        <v>1</v>
      </c>
      <c r="P465" s="705"/>
      <c r="Q465" s="682">
        <v>0</v>
      </c>
      <c r="R465" s="671"/>
      <c r="S465" s="682">
        <v>0</v>
      </c>
      <c r="T465" s="706"/>
      <c r="U465" s="242">
        <v>0</v>
      </c>
    </row>
    <row r="466" spans="1:21" ht="14.4" customHeight="1" x14ac:dyDescent="0.3">
      <c r="A466" s="680">
        <v>12</v>
      </c>
      <c r="B466" s="671" t="s">
        <v>507</v>
      </c>
      <c r="C466" s="671">
        <v>89301122</v>
      </c>
      <c r="D466" s="703" t="s">
        <v>2309</v>
      </c>
      <c r="E466" s="704" t="s">
        <v>1278</v>
      </c>
      <c r="F466" s="671" t="s">
        <v>1255</v>
      </c>
      <c r="G466" s="671" t="s">
        <v>1933</v>
      </c>
      <c r="H466" s="671" t="s">
        <v>867</v>
      </c>
      <c r="I466" s="671" t="s">
        <v>1934</v>
      </c>
      <c r="J466" s="671" t="s">
        <v>1935</v>
      </c>
      <c r="K466" s="671" t="s">
        <v>1869</v>
      </c>
      <c r="L466" s="705">
        <v>112.36</v>
      </c>
      <c r="M466" s="705">
        <v>112.36</v>
      </c>
      <c r="N466" s="671">
        <v>1</v>
      </c>
      <c r="O466" s="706">
        <v>0.5</v>
      </c>
      <c r="P466" s="705">
        <v>112.36</v>
      </c>
      <c r="Q466" s="682">
        <v>1</v>
      </c>
      <c r="R466" s="671">
        <v>1</v>
      </c>
      <c r="S466" s="682">
        <v>1</v>
      </c>
      <c r="T466" s="706">
        <v>0.5</v>
      </c>
      <c r="U466" s="242">
        <v>1</v>
      </c>
    </row>
    <row r="467" spans="1:21" ht="14.4" customHeight="1" x14ac:dyDescent="0.3">
      <c r="A467" s="680">
        <v>12</v>
      </c>
      <c r="B467" s="671" t="s">
        <v>507</v>
      </c>
      <c r="C467" s="671">
        <v>89301122</v>
      </c>
      <c r="D467" s="703" t="s">
        <v>2309</v>
      </c>
      <c r="E467" s="704" t="s">
        <v>1278</v>
      </c>
      <c r="F467" s="671" t="s">
        <v>1255</v>
      </c>
      <c r="G467" s="671" t="s">
        <v>1936</v>
      </c>
      <c r="H467" s="671" t="s">
        <v>506</v>
      </c>
      <c r="I467" s="671" t="s">
        <v>1937</v>
      </c>
      <c r="J467" s="671" t="s">
        <v>1938</v>
      </c>
      <c r="K467" s="671" t="s">
        <v>1939</v>
      </c>
      <c r="L467" s="705">
        <v>115.18</v>
      </c>
      <c r="M467" s="705">
        <v>230.36</v>
      </c>
      <c r="N467" s="671">
        <v>2</v>
      </c>
      <c r="O467" s="706">
        <v>0.5</v>
      </c>
      <c r="P467" s="705">
        <v>230.36</v>
      </c>
      <c r="Q467" s="682">
        <v>1</v>
      </c>
      <c r="R467" s="671">
        <v>2</v>
      </c>
      <c r="S467" s="682">
        <v>1</v>
      </c>
      <c r="T467" s="706">
        <v>0.5</v>
      </c>
      <c r="U467" s="242">
        <v>1</v>
      </c>
    </row>
    <row r="468" spans="1:21" ht="14.4" customHeight="1" x14ac:dyDescent="0.3">
      <c r="A468" s="680">
        <v>12</v>
      </c>
      <c r="B468" s="671" t="s">
        <v>507</v>
      </c>
      <c r="C468" s="671">
        <v>89301122</v>
      </c>
      <c r="D468" s="703" t="s">
        <v>2309</v>
      </c>
      <c r="E468" s="704" t="s">
        <v>1278</v>
      </c>
      <c r="F468" s="671" t="s">
        <v>1255</v>
      </c>
      <c r="G468" s="671" t="s">
        <v>1940</v>
      </c>
      <c r="H468" s="671" t="s">
        <v>506</v>
      </c>
      <c r="I468" s="671" t="s">
        <v>1941</v>
      </c>
      <c r="J468" s="671" t="s">
        <v>1942</v>
      </c>
      <c r="K468" s="671" t="s">
        <v>1943</v>
      </c>
      <c r="L468" s="705">
        <v>149.62</v>
      </c>
      <c r="M468" s="705">
        <v>149.62</v>
      </c>
      <c r="N468" s="671">
        <v>1</v>
      </c>
      <c r="O468" s="706">
        <v>0.5</v>
      </c>
      <c r="P468" s="705">
        <v>149.62</v>
      </c>
      <c r="Q468" s="682">
        <v>1</v>
      </c>
      <c r="R468" s="671">
        <v>1</v>
      </c>
      <c r="S468" s="682">
        <v>1</v>
      </c>
      <c r="T468" s="706">
        <v>0.5</v>
      </c>
      <c r="U468" s="242">
        <v>1</v>
      </c>
    </row>
    <row r="469" spans="1:21" ht="14.4" customHeight="1" x14ac:dyDescent="0.3">
      <c r="A469" s="680">
        <v>12</v>
      </c>
      <c r="B469" s="671" t="s">
        <v>507</v>
      </c>
      <c r="C469" s="671">
        <v>89301122</v>
      </c>
      <c r="D469" s="703" t="s">
        <v>2309</v>
      </c>
      <c r="E469" s="704" t="s">
        <v>1278</v>
      </c>
      <c r="F469" s="671" t="s">
        <v>1255</v>
      </c>
      <c r="G469" s="671" t="s">
        <v>1944</v>
      </c>
      <c r="H469" s="671" t="s">
        <v>506</v>
      </c>
      <c r="I469" s="671" t="s">
        <v>1945</v>
      </c>
      <c r="J469" s="671" t="s">
        <v>1946</v>
      </c>
      <c r="K469" s="671" t="s">
        <v>1943</v>
      </c>
      <c r="L469" s="705">
        <v>140.59</v>
      </c>
      <c r="M469" s="705">
        <v>140.59</v>
      </c>
      <c r="N469" s="671">
        <v>1</v>
      </c>
      <c r="O469" s="706">
        <v>0.5</v>
      </c>
      <c r="P469" s="705">
        <v>140.59</v>
      </c>
      <c r="Q469" s="682">
        <v>1</v>
      </c>
      <c r="R469" s="671">
        <v>1</v>
      </c>
      <c r="S469" s="682">
        <v>1</v>
      </c>
      <c r="T469" s="706">
        <v>0.5</v>
      </c>
      <c r="U469" s="242">
        <v>1</v>
      </c>
    </row>
    <row r="470" spans="1:21" ht="14.4" customHeight="1" x14ac:dyDescent="0.3">
      <c r="A470" s="680">
        <v>12</v>
      </c>
      <c r="B470" s="671" t="s">
        <v>507</v>
      </c>
      <c r="C470" s="671">
        <v>89301122</v>
      </c>
      <c r="D470" s="703" t="s">
        <v>2309</v>
      </c>
      <c r="E470" s="704" t="s">
        <v>1278</v>
      </c>
      <c r="F470" s="671" t="s">
        <v>1255</v>
      </c>
      <c r="G470" s="671" t="s">
        <v>1292</v>
      </c>
      <c r="H470" s="671" t="s">
        <v>506</v>
      </c>
      <c r="I470" s="671" t="s">
        <v>973</v>
      </c>
      <c r="J470" s="671" t="s">
        <v>974</v>
      </c>
      <c r="K470" s="671" t="s">
        <v>975</v>
      </c>
      <c r="L470" s="705">
        <v>153.52000000000001</v>
      </c>
      <c r="M470" s="705">
        <v>2302.8000000000002</v>
      </c>
      <c r="N470" s="671">
        <v>15</v>
      </c>
      <c r="O470" s="706">
        <v>8.5</v>
      </c>
      <c r="P470" s="705">
        <v>460.56000000000006</v>
      </c>
      <c r="Q470" s="682">
        <v>0.2</v>
      </c>
      <c r="R470" s="671">
        <v>3</v>
      </c>
      <c r="S470" s="682">
        <v>0.2</v>
      </c>
      <c r="T470" s="706">
        <v>1.5</v>
      </c>
      <c r="U470" s="242">
        <v>0.17647058823529413</v>
      </c>
    </row>
    <row r="471" spans="1:21" ht="14.4" customHeight="1" x14ac:dyDescent="0.3">
      <c r="A471" s="680">
        <v>12</v>
      </c>
      <c r="B471" s="671" t="s">
        <v>507</v>
      </c>
      <c r="C471" s="671">
        <v>89301122</v>
      </c>
      <c r="D471" s="703" t="s">
        <v>2309</v>
      </c>
      <c r="E471" s="704" t="s">
        <v>1278</v>
      </c>
      <c r="F471" s="671" t="s">
        <v>1255</v>
      </c>
      <c r="G471" s="671" t="s">
        <v>1430</v>
      </c>
      <c r="H471" s="671" t="s">
        <v>506</v>
      </c>
      <c r="I471" s="671" t="s">
        <v>1431</v>
      </c>
      <c r="J471" s="671" t="s">
        <v>1432</v>
      </c>
      <c r="K471" s="671" t="s">
        <v>1433</v>
      </c>
      <c r="L471" s="705">
        <v>121.59</v>
      </c>
      <c r="M471" s="705">
        <v>486.36</v>
      </c>
      <c r="N471" s="671">
        <v>4</v>
      </c>
      <c r="O471" s="706">
        <v>3</v>
      </c>
      <c r="P471" s="705">
        <v>121.59</v>
      </c>
      <c r="Q471" s="682">
        <v>0.25</v>
      </c>
      <c r="R471" s="671">
        <v>1</v>
      </c>
      <c r="S471" s="682">
        <v>0.25</v>
      </c>
      <c r="T471" s="706">
        <v>1</v>
      </c>
      <c r="U471" s="242">
        <v>0.33333333333333331</v>
      </c>
    </row>
    <row r="472" spans="1:21" ht="14.4" customHeight="1" x14ac:dyDescent="0.3">
      <c r="A472" s="680">
        <v>12</v>
      </c>
      <c r="B472" s="671" t="s">
        <v>507</v>
      </c>
      <c r="C472" s="671">
        <v>89301122</v>
      </c>
      <c r="D472" s="703" t="s">
        <v>2309</v>
      </c>
      <c r="E472" s="704" t="s">
        <v>1278</v>
      </c>
      <c r="F472" s="671" t="s">
        <v>1255</v>
      </c>
      <c r="G472" s="671" t="s">
        <v>1837</v>
      </c>
      <c r="H472" s="671" t="s">
        <v>506</v>
      </c>
      <c r="I472" s="671" t="s">
        <v>1838</v>
      </c>
      <c r="J472" s="671" t="s">
        <v>1839</v>
      </c>
      <c r="K472" s="671" t="s">
        <v>1840</v>
      </c>
      <c r="L472" s="705">
        <v>228.89</v>
      </c>
      <c r="M472" s="705">
        <v>228.89</v>
      </c>
      <c r="N472" s="671">
        <v>1</v>
      </c>
      <c r="O472" s="706">
        <v>0.5</v>
      </c>
      <c r="P472" s="705"/>
      <c r="Q472" s="682">
        <v>0</v>
      </c>
      <c r="R472" s="671"/>
      <c r="S472" s="682">
        <v>0</v>
      </c>
      <c r="T472" s="706"/>
      <c r="U472" s="242">
        <v>0</v>
      </c>
    </row>
    <row r="473" spans="1:21" ht="14.4" customHeight="1" x14ac:dyDescent="0.3">
      <c r="A473" s="680">
        <v>12</v>
      </c>
      <c r="B473" s="671" t="s">
        <v>507</v>
      </c>
      <c r="C473" s="671">
        <v>89301122</v>
      </c>
      <c r="D473" s="703" t="s">
        <v>2309</v>
      </c>
      <c r="E473" s="704" t="s">
        <v>1278</v>
      </c>
      <c r="F473" s="671" t="s">
        <v>1255</v>
      </c>
      <c r="G473" s="671" t="s">
        <v>1364</v>
      </c>
      <c r="H473" s="671" t="s">
        <v>867</v>
      </c>
      <c r="I473" s="671" t="s">
        <v>1005</v>
      </c>
      <c r="J473" s="671" t="s">
        <v>1006</v>
      </c>
      <c r="K473" s="671" t="s">
        <v>1229</v>
      </c>
      <c r="L473" s="705">
        <v>69.86</v>
      </c>
      <c r="M473" s="705">
        <v>139.72</v>
      </c>
      <c r="N473" s="671">
        <v>2</v>
      </c>
      <c r="O473" s="706">
        <v>1.5</v>
      </c>
      <c r="P473" s="705">
        <v>139.72</v>
      </c>
      <c r="Q473" s="682">
        <v>1</v>
      </c>
      <c r="R473" s="671">
        <v>2</v>
      </c>
      <c r="S473" s="682">
        <v>1</v>
      </c>
      <c r="T473" s="706">
        <v>1.5</v>
      </c>
      <c r="U473" s="242">
        <v>1</v>
      </c>
    </row>
    <row r="474" spans="1:21" ht="14.4" customHeight="1" x14ac:dyDescent="0.3">
      <c r="A474" s="680">
        <v>12</v>
      </c>
      <c r="B474" s="671" t="s">
        <v>507</v>
      </c>
      <c r="C474" s="671">
        <v>89301122</v>
      </c>
      <c r="D474" s="703" t="s">
        <v>2309</v>
      </c>
      <c r="E474" s="704" t="s">
        <v>1278</v>
      </c>
      <c r="F474" s="671" t="s">
        <v>1255</v>
      </c>
      <c r="G474" s="671" t="s">
        <v>1732</v>
      </c>
      <c r="H474" s="671" t="s">
        <v>506</v>
      </c>
      <c r="I474" s="671" t="s">
        <v>1947</v>
      </c>
      <c r="J474" s="671" t="s">
        <v>1887</v>
      </c>
      <c r="K474" s="671" t="s">
        <v>897</v>
      </c>
      <c r="L474" s="705">
        <v>128.61000000000001</v>
      </c>
      <c r="M474" s="705">
        <v>2572.2000000000003</v>
      </c>
      <c r="N474" s="671">
        <v>20</v>
      </c>
      <c r="O474" s="706">
        <v>5</v>
      </c>
      <c r="P474" s="705">
        <v>1671.9300000000003</v>
      </c>
      <c r="Q474" s="682">
        <v>0.65</v>
      </c>
      <c r="R474" s="671">
        <v>13</v>
      </c>
      <c r="S474" s="682">
        <v>0.65</v>
      </c>
      <c r="T474" s="706">
        <v>3.5</v>
      </c>
      <c r="U474" s="242">
        <v>0.7</v>
      </c>
    </row>
    <row r="475" spans="1:21" ht="14.4" customHeight="1" x14ac:dyDescent="0.3">
      <c r="A475" s="680">
        <v>12</v>
      </c>
      <c r="B475" s="671" t="s">
        <v>507</v>
      </c>
      <c r="C475" s="671">
        <v>89301122</v>
      </c>
      <c r="D475" s="703" t="s">
        <v>2309</v>
      </c>
      <c r="E475" s="704" t="s">
        <v>1278</v>
      </c>
      <c r="F475" s="671" t="s">
        <v>1255</v>
      </c>
      <c r="G475" s="671" t="s">
        <v>1732</v>
      </c>
      <c r="H475" s="671" t="s">
        <v>506</v>
      </c>
      <c r="I475" s="671" t="s">
        <v>1886</v>
      </c>
      <c r="J475" s="671" t="s">
        <v>1887</v>
      </c>
      <c r="K475" s="671" t="s">
        <v>1735</v>
      </c>
      <c r="L475" s="705">
        <v>0</v>
      </c>
      <c r="M475" s="705">
        <v>0</v>
      </c>
      <c r="N475" s="671">
        <v>1</v>
      </c>
      <c r="O475" s="706">
        <v>1</v>
      </c>
      <c r="P475" s="705">
        <v>0</v>
      </c>
      <c r="Q475" s="682"/>
      <c r="R475" s="671">
        <v>1</v>
      </c>
      <c r="S475" s="682">
        <v>1</v>
      </c>
      <c r="T475" s="706">
        <v>1</v>
      </c>
      <c r="U475" s="242">
        <v>1</v>
      </c>
    </row>
    <row r="476" spans="1:21" ht="14.4" customHeight="1" x14ac:dyDescent="0.3">
      <c r="A476" s="680">
        <v>12</v>
      </c>
      <c r="B476" s="671" t="s">
        <v>507</v>
      </c>
      <c r="C476" s="671">
        <v>89301122</v>
      </c>
      <c r="D476" s="703" t="s">
        <v>2309</v>
      </c>
      <c r="E476" s="704" t="s">
        <v>1278</v>
      </c>
      <c r="F476" s="671" t="s">
        <v>1255</v>
      </c>
      <c r="G476" s="671" t="s">
        <v>1948</v>
      </c>
      <c r="H476" s="671" t="s">
        <v>867</v>
      </c>
      <c r="I476" s="671" t="s">
        <v>1949</v>
      </c>
      <c r="J476" s="671" t="s">
        <v>1950</v>
      </c>
      <c r="K476" s="671" t="s">
        <v>1951</v>
      </c>
      <c r="L476" s="705">
        <v>48.98</v>
      </c>
      <c r="M476" s="705">
        <v>146.94</v>
      </c>
      <c r="N476" s="671">
        <v>3</v>
      </c>
      <c r="O476" s="706">
        <v>0.5</v>
      </c>
      <c r="P476" s="705">
        <v>146.94</v>
      </c>
      <c r="Q476" s="682">
        <v>1</v>
      </c>
      <c r="R476" s="671">
        <v>3</v>
      </c>
      <c r="S476" s="682">
        <v>1</v>
      </c>
      <c r="T476" s="706">
        <v>0.5</v>
      </c>
      <c r="U476" s="242">
        <v>1</v>
      </c>
    </row>
    <row r="477" spans="1:21" ht="14.4" customHeight="1" x14ac:dyDescent="0.3">
      <c r="A477" s="680">
        <v>12</v>
      </c>
      <c r="B477" s="671" t="s">
        <v>507</v>
      </c>
      <c r="C477" s="671">
        <v>89301122</v>
      </c>
      <c r="D477" s="703" t="s">
        <v>2309</v>
      </c>
      <c r="E477" s="704" t="s">
        <v>1278</v>
      </c>
      <c r="F477" s="671" t="s">
        <v>1255</v>
      </c>
      <c r="G477" s="671" t="s">
        <v>1952</v>
      </c>
      <c r="H477" s="671" t="s">
        <v>506</v>
      </c>
      <c r="I477" s="671" t="s">
        <v>1953</v>
      </c>
      <c r="J477" s="671" t="s">
        <v>1954</v>
      </c>
      <c r="K477" s="671" t="s">
        <v>1955</v>
      </c>
      <c r="L477" s="705">
        <v>169</v>
      </c>
      <c r="M477" s="705">
        <v>169</v>
      </c>
      <c r="N477" s="671">
        <v>1</v>
      </c>
      <c r="O477" s="706">
        <v>0.5</v>
      </c>
      <c r="P477" s="705"/>
      <c r="Q477" s="682">
        <v>0</v>
      </c>
      <c r="R477" s="671"/>
      <c r="S477" s="682">
        <v>0</v>
      </c>
      <c r="T477" s="706"/>
      <c r="U477" s="242">
        <v>0</v>
      </c>
    </row>
    <row r="478" spans="1:21" ht="14.4" customHeight="1" x14ac:dyDescent="0.3">
      <c r="A478" s="680">
        <v>12</v>
      </c>
      <c r="B478" s="671" t="s">
        <v>507</v>
      </c>
      <c r="C478" s="671">
        <v>89301122</v>
      </c>
      <c r="D478" s="703" t="s">
        <v>2309</v>
      </c>
      <c r="E478" s="704" t="s">
        <v>1278</v>
      </c>
      <c r="F478" s="671" t="s">
        <v>1255</v>
      </c>
      <c r="G478" s="671" t="s">
        <v>1326</v>
      </c>
      <c r="H478" s="671" t="s">
        <v>506</v>
      </c>
      <c r="I478" s="671" t="s">
        <v>607</v>
      </c>
      <c r="J478" s="671" t="s">
        <v>608</v>
      </c>
      <c r="K478" s="671" t="s">
        <v>609</v>
      </c>
      <c r="L478" s="705">
        <v>56.69</v>
      </c>
      <c r="M478" s="705">
        <v>2040.84</v>
      </c>
      <c r="N478" s="671">
        <v>36</v>
      </c>
      <c r="O478" s="706">
        <v>8.5</v>
      </c>
      <c r="P478" s="705">
        <v>1133.8</v>
      </c>
      <c r="Q478" s="682">
        <v>0.55555555555555558</v>
      </c>
      <c r="R478" s="671">
        <v>20</v>
      </c>
      <c r="S478" s="682">
        <v>0.55555555555555558</v>
      </c>
      <c r="T478" s="706">
        <v>4</v>
      </c>
      <c r="U478" s="242">
        <v>0.47058823529411764</v>
      </c>
    </row>
    <row r="479" spans="1:21" ht="14.4" customHeight="1" x14ac:dyDescent="0.3">
      <c r="A479" s="680">
        <v>12</v>
      </c>
      <c r="B479" s="671" t="s">
        <v>507</v>
      </c>
      <c r="C479" s="671">
        <v>89301122</v>
      </c>
      <c r="D479" s="703" t="s">
        <v>2309</v>
      </c>
      <c r="E479" s="704" t="s">
        <v>1278</v>
      </c>
      <c r="F479" s="671" t="s">
        <v>1255</v>
      </c>
      <c r="G479" s="671" t="s">
        <v>1547</v>
      </c>
      <c r="H479" s="671" t="s">
        <v>506</v>
      </c>
      <c r="I479" s="671" t="s">
        <v>542</v>
      </c>
      <c r="J479" s="671" t="s">
        <v>1548</v>
      </c>
      <c r="K479" s="671" t="s">
        <v>1549</v>
      </c>
      <c r="L479" s="705">
        <v>22.88</v>
      </c>
      <c r="M479" s="705">
        <v>22.88</v>
      </c>
      <c r="N479" s="671">
        <v>1</v>
      </c>
      <c r="O479" s="706">
        <v>0.5</v>
      </c>
      <c r="P479" s="705">
        <v>22.88</v>
      </c>
      <c r="Q479" s="682">
        <v>1</v>
      </c>
      <c r="R479" s="671">
        <v>1</v>
      </c>
      <c r="S479" s="682">
        <v>1</v>
      </c>
      <c r="T479" s="706">
        <v>0.5</v>
      </c>
      <c r="U479" s="242">
        <v>1</v>
      </c>
    </row>
    <row r="480" spans="1:21" ht="14.4" customHeight="1" x14ac:dyDescent="0.3">
      <c r="A480" s="680">
        <v>12</v>
      </c>
      <c r="B480" s="671" t="s">
        <v>507</v>
      </c>
      <c r="C480" s="671">
        <v>89301122</v>
      </c>
      <c r="D480" s="703" t="s">
        <v>2309</v>
      </c>
      <c r="E480" s="704" t="s">
        <v>1278</v>
      </c>
      <c r="F480" s="671" t="s">
        <v>1255</v>
      </c>
      <c r="G480" s="671" t="s">
        <v>1956</v>
      </c>
      <c r="H480" s="671" t="s">
        <v>867</v>
      </c>
      <c r="I480" s="671" t="s">
        <v>1957</v>
      </c>
      <c r="J480" s="671" t="s">
        <v>1958</v>
      </c>
      <c r="K480" s="671" t="s">
        <v>1959</v>
      </c>
      <c r="L480" s="705">
        <v>1793.46</v>
      </c>
      <c r="M480" s="705">
        <v>1793.46</v>
      </c>
      <c r="N480" s="671">
        <v>1</v>
      </c>
      <c r="O480" s="706">
        <v>0.5</v>
      </c>
      <c r="P480" s="705">
        <v>1793.46</v>
      </c>
      <c r="Q480" s="682">
        <v>1</v>
      </c>
      <c r="R480" s="671">
        <v>1</v>
      </c>
      <c r="S480" s="682">
        <v>1</v>
      </c>
      <c r="T480" s="706">
        <v>0.5</v>
      </c>
      <c r="U480" s="242">
        <v>1</v>
      </c>
    </row>
    <row r="481" spans="1:21" ht="14.4" customHeight="1" x14ac:dyDescent="0.3">
      <c r="A481" s="680">
        <v>12</v>
      </c>
      <c r="B481" s="671" t="s">
        <v>507</v>
      </c>
      <c r="C481" s="671">
        <v>89301122</v>
      </c>
      <c r="D481" s="703" t="s">
        <v>2309</v>
      </c>
      <c r="E481" s="704" t="s">
        <v>1278</v>
      </c>
      <c r="F481" s="671" t="s">
        <v>1255</v>
      </c>
      <c r="G481" s="671" t="s">
        <v>1327</v>
      </c>
      <c r="H481" s="671" t="s">
        <v>506</v>
      </c>
      <c r="I481" s="671" t="s">
        <v>1960</v>
      </c>
      <c r="J481" s="671" t="s">
        <v>1435</v>
      </c>
      <c r="K481" s="671" t="s">
        <v>1961</v>
      </c>
      <c r="L481" s="705">
        <v>0</v>
      </c>
      <c r="M481" s="705">
        <v>0</v>
      </c>
      <c r="N481" s="671">
        <v>2</v>
      </c>
      <c r="O481" s="706">
        <v>1</v>
      </c>
      <c r="P481" s="705">
        <v>0</v>
      </c>
      <c r="Q481" s="682"/>
      <c r="R481" s="671">
        <v>2</v>
      </c>
      <c r="S481" s="682">
        <v>1</v>
      </c>
      <c r="T481" s="706">
        <v>1</v>
      </c>
      <c r="U481" s="242">
        <v>1</v>
      </c>
    </row>
    <row r="482" spans="1:21" ht="14.4" customHeight="1" x14ac:dyDescent="0.3">
      <c r="A482" s="680">
        <v>12</v>
      </c>
      <c r="B482" s="671" t="s">
        <v>507</v>
      </c>
      <c r="C482" s="671">
        <v>89301122</v>
      </c>
      <c r="D482" s="703" t="s">
        <v>2309</v>
      </c>
      <c r="E482" s="704" t="s">
        <v>1278</v>
      </c>
      <c r="F482" s="671" t="s">
        <v>1255</v>
      </c>
      <c r="G482" s="671" t="s">
        <v>1327</v>
      </c>
      <c r="H482" s="671" t="s">
        <v>506</v>
      </c>
      <c r="I482" s="671" t="s">
        <v>1437</v>
      </c>
      <c r="J482" s="671" t="s">
        <v>1329</v>
      </c>
      <c r="K482" s="671" t="s">
        <v>1438</v>
      </c>
      <c r="L482" s="705">
        <v>0</v>
      </c>
      <c r="M482" s="705">
        <v>0</v>
      </c>
      <c r="N482" s="671">
        <v>9</v>
      </c>
      <c r="O482" s="706">
        <v>2</v>
      </c>
      <c r="P482" s="705"/>
      <c r="Q482" s="682"/>
      <c r="R482" s="671"/>
      <c r="S482" s="682">
        <v>0</v>
      </c>
      <c r="T482" s="706"/>
      <c r="U482" s="242">
        <v>0</v>
      </c>
    </row>
    <row r="483" spans="1:21" ht="14.4" customHeight="1" x14ac:dyDescent="0.3">
      <c r="A483" s="680">
        <v>12</v>
      </c>
      <c r="B483" s="671" t="s">
        <v>507</v>
      </c>
      <c r="C483" s="671">
        <v>89301122</v>
      </c>
      <c r="D483" s="703" t="s">
        <v>2309</v>
      </c>
      <c r="E483" s="704" t="s">
        <v>1278</v>
      </c>
      <c r="F483" s="671" t="s">
        <v>1255</v>
      </c>
      <c r="G483" s="671" t="s">
        <v>1327</v>
      </c>
      <c r="H483" s="671" t="s">
        <v>506</v>
      </c>
      <c r="I483" s="671" t="s">
        <v>1687</v>
      </c>
      <c r="J483" s="671" t="s">
        <v>1329</v>
      </c>
      <c r="K483" s="671" t="s">
        <v>1688</v>
      </c>
      <c r="L483" s="705">
        <v>0</v>
      </c>
      <c r="M483" s="705">
        <v>0</v>
      </c>
      <c r="N483" s="671">
        <v>1</v>
      </c>
      <c r="O483" s="706">
        <v>0.5</v>
      </c>
      <c r="P483" s="705"/>
      <c r="Q483" s="682"/>
      <c r="R483" s="671"/>
      <c r="S483" s="682">
        <v>0</v>
      </c>
      <c r="T483" s="706"/>
      <c r="U483" s="242">
        <v>0</v>
      </c>
    </row>
    <row r="484" spans="1:21" ht="14.4" customHeight="1" x14ac:dyDescent="0.3">
      <c r="A484" s="680">
        <v>12</v>
      </c>
      <c r="B484" s="671" t="s">
        <v>507</v>
      </c>
      <c r="C484" s="671">
        <v>89301122</v>
      </c>
      <c r="D484" s="703" t="s">
        <v>2309</v>
      </c>
      <c r="E484" s="704" t="s">
        <v>1278</v>
      </c>
      <c r="F484" s="671" t="s">
        <v>1255</v>
      </c>
      <c r="G484" s="671" t="s">
        <v>1327</v>
      </c>
      <c r="H484" s="671" t="s">
        <v>506</v>
      </c>
      <c r="I484" s="671" t="s">
        <v>1962</v>
      </c>
      <c r="J484" s="671" t="s">
        <v>1435</v>
      </c>
      <c r="K484" s="671" t="s">
        <v>1963</v>
      </c>
      <c r="L484" s="705">
        <v>0</v>
      </c>
      <c r="M484" s="705">
        <v>0</v>
      </c>
      <c r="N484" s="671">
        <v>1</v>
      </c>
      <c r="O484" s="706">
        <v>1</v>
      </c>
      <c r="P484" s="705">
        <v>0</v>
      </c>
      <c r="Q484" s="682"/>
      <c r="R484" s="671">
        <v>1</v>
      </c>
      <c r="S484" s="682">
        <v>1</v>
      </c>
      <c r="T484" s="706">
        <v>1</v>
      </c>
      <c r="U484" s="242">
        <v>1</v>
      </c>
    </row>
    <row r="485" spans="1:21" ht="14.4" customHeight="1" x14ac:dyDescent="0.3">
      <c r="A485" s="680">
        <v>12</v>
      </c>
      <c r="B485" s="671" t="s">
        <v>507</v>
      </c>
      <c r="C485" s="671">
        <v>89301122</v>
      </c>
      <c r="D485" s="703" t="s">
        <v>2309</v>
      </c>
      <c r="E485" s="704" t="s">
        <v>1278</v>
      </c>
      <c r="F485" s="671" t="s">
        <v>1255</v>
      </c>
      <c r="G485" s="671" t="s">
        <v>1964</v>
      </c>
      <c r="H485" s="671" t="s">
        <v>506</v>
      </c>
      <c r="I485" s="671" t="s">
        <v>1965</v>
      </c>
      <c r="J485" s="671" t="s">
        <v>1966</v>
      </c>
      <c r="K485" s="671" t="s">
        <v>1967</v>
      </c>
      <c r="L485" s="705">
        <v>0</v>
      </c>
      <c r="M485" s="705">
        <v>0</v>
      </c>
      <c r="N485" s="671">
        <v>1</v>
      </c>
      <c r="O485" s="706">
        <v>0.5</v>
      </c>
      <c r="P485" s="705">
        <v>0</v>
      </c>
      <c r="Q485" s="682"/>
      <c r="R485" s="671">
        <v>1</v>
      </c>
      <c r="S485" s="682">
        <v>1</v>
      </c>
      <c r="T485" s="706">
        <v>0.5</v>
      </c>
      <c r="U485" s="242">
        <v>1</v>
      </c>
    </row>
    <row r="486" spans="1:21" ht="14.4" customHeight="1" x14ac:dyDescent="0.3">
      <c r="A486" s="680">
        <v>12</v>
      </c>
      <c r="B486" s="671" t="s">
        <v>507</v>
      </c>
      <c r="C486" s="671">
        <v>89301122</v>
      </c>
      <c r="D486" s="703" t="s">
        <v>2309</v>
      </c>
      <c r="E486" s="704" t="s">
        <v>1278</v>
      </c>
      <c r="F486" s="671" t="s">
        <v>1255</v>
      </c>
      <c r="G486" s="671" t="s">
        <v>1846</v>
      </c>
      <c r="H486" s="671" t="s">
        <v>506</v>
      </c>
      <c r="I486" s="671" t="s">
        <v>1847</v>
      </c>
      <c r="J486" s="671" t="s">
        <v>1848</v>
      </c>
      <c r="K486" s="671" t="s">
        <v>1849</v>
      </c>
      <c r="L486" s="705">
        <v>326.37</v>
      </c>
      <c r="M486" s="705">
        <v>2937.33</v>
      </c>
      <c r="N486" s="671">
        <v>9</v>
      </c>
      <c r="O486" s="706">
        <v>4</v>
      </c>
      <c r="P486" s="705">
        <v>2937.33</v>
      </c>
      <c r="Q486" s="682">
        <v>1</v>
      </c>
      <c r="R486" s="671">
        <v>9</v>
      </c>
      <c r="S486" s="682">
        <v>1</v>
      </c>
      <c r="T486" s="706">
        <v>4</v>
      </c>
      <c r="U486" s="242">
        <v>1</v>
      </c>
    </row>
    <row r="487" spans="1:21" ht="14.4" customHeight="1" x14ac:dyDescent="0.3">
      <c r="A487" s="680">
        <v>12</v>
      </c>
      <c r="B487" s="671" t="s">
        <v>507</v>
      </c>
      <c r="C487" s="671">
        <v>89301122</v>
      </c>
      <c r="D487" s="703" t="s">
        <v>2309</v>
      </c>
      <c r="E487" s="704" t="s">
        <v>1278</v>
      </c>
      <c r="F487" s="671" t="s">
        <v>1255</v>
      </c>
      <c r="G487" s="671" t="s">
        <v>1968</v>
      </c>
      <c r="H487" s="671" t="s">
        <v>506</v>
      </c>
      <c r="I487" s="671" t="s">
        <v>1969</v>
      </c>
      <c r="J487" s="671" t="s">
        <v>1970</v>
      </c>
      <c r="K487" s="671" t="s">
        <v>1971</v>
      </c>
      <c r="L487" s="705">
        <v>0</v>
      </c>
      <c r="M487" s="705">
        <v>0</v>
      </c>
      <c r="N487" s="671">
        <v>1</v>
      </c>
      <c r="O487" s="706">
        <v>1</v>
      </c>
      <c r="P487" s="705">
        <v>0</v>
      </c>
      <c r="Q487" s="682"/>
      <c r="R487" s="671">
        <v>1</v>
      </c>
      <c r="S487" s="682">
        <v>1</v>
      </c>
      <c r="T487" s="706">
        <v>1</v>
      </c>
      <c r="U487" s="242">
        <v>1</v>
      </c>
    </row>
    <row r="488" spans="1:21" ht="14.4" customHeight="1" x14ac:dyDescent="0.3">
      <c r="A488" s="680">
        <v>12</v>
      </c>
      <c r="B488" s="671" t="s">
        <v>507</v>
      </c>
      <c r="C488" s="671">
        <v>89301122</v>
      </c>
      <c r="D488" s="703" t="s">
        <v>2309</v>
      </c>
      <c r="E488" s="704" t="s">
        <v>1278</v>
      </c>
      <c r="F488" s="671" t="s">
        <v>1255</v>
      </c>
      <c r="G488" s="671" t="s">
        <v>1446</v>
      </c>
      <c r="H488" s="671" t="s">
        <v>506</v>
      </c>
      <c r="I488" s="671" t="s">
        <v>1555</v>
      </c>
      <c r="J488" s="671" t="s">
        <v>1554</v>
      </c>
      <c r="K488" s="671" t="s">
        <v>1556</v>
      </c>
      <c r="L488" s="705">
        <v>0</v>
      </c>
      <c r="M488" s="705">
        <v>0</v>
      </c>
      <c r="N488" s="671">
        <v>10</v>
      </c>
      <c r="O488" s="706">
        <v>5.5</v>
      </c>
      <c r="P488" s="705">
        <v>0</v>
      </c>
      <c r="Q488" s="682"/>
      <c r="R488" s="671">
        <v>9</v>
      </c>
      <c r="S488" s="682">
        <v>0.9</v>
      </c>
      <c r="T488" s="706">
        <v>4.5</v>
      </c>
      <c r="U488" s="242">
        <v>0.81818181818181823</v>
      </c>
    </row>
    <row r="489" spans="1:21" ht="14.4" customHeight="1" x14ac:dyDescent="0.3">
      <c r="A489" s="680">
        <v>12</v>
      </c>
      <c r="B489" s="671" t="s">
        <v>507</v>
      </c>
      <c r="C489" s="671">
        <v>89301122</v>
      </c>
      <c r="D489" s="703" t="s">
        <v>2309</v>
      </c>
      <c r="E489" s="704" t="s">
        <v>1278</v>
      </c>
      <c r="F489" s="671" t="s">
        <v>1255</v>
      </c>
      <c r="G489" s="671" t="s">
        <v>1446</v>
      </c>
      <c r="H489" s="671" t="s">
        <v>506</v>
      </c>
      <c r="I489" s="671" t="s">
        <v>1447</v>
      </c>
      <c r="J489" s="671" t="s">
        <v>1448</v>
      </c>
      <c r="K489" s="671" t="s">
        <v>1449</v>
      </c>
      <c r="L489" s="705">
        <v>0</v>
      </c>
      <c r="M489" s="705">
        <v>0</v>
      </c>
      <c r="N489" s="671">
        <v>1</v>
      </c>
      <c r="O489" s="706">
        <v>1</v>
      </c>
      <c r="P489" s="705"/>
      <c r="Q489" s="682"/>
      <c r="R489" s="671"/>
      <c r="S489" s="682">
        <v>0</v>
      </c>
      <c r="T489" s="706"/>
      <c r="U489" s="242">
        <v>0</v>
      </c>
    </row>
    <row r="490" spans="1:21" ht="14.4" customHeight="1" x14ac:dyDescent="0.3">
      <c r="A490" s="680">
        <v>12</v>
      </c>
      <c r="B490" s="671" t="s">
        <v>507</v>
      </c>
      <c r="C490" s="671">
        <v>89301122</v>
      </c>
      <c r="D490" s="703" t="s">
        <v>2309</v>
      </c>
      <c r="E490" s="704" t="s">
        <v>1278</v>
      </c>
      <c r="F490" s="671" t="s">
        <v>1255</v>
      </c>
      <c r="G490" s="671" t="s">
        <v>1446</v>
      </c>
      <c r="H490" s="671" t="s">
        <v>506</v>
      </c>
      <c r="I490" s="671" t="s">
        <v>1450</v>
      </c>
      <c r="J490" s="671" t="s">
        <v>1448</v>
      </c>
      <c r="K490" s="671" t="s">
        <v>1451</v>
      </c>
      <c r="L490" s="705">
        <v>0</v>
      </c>
      <c r="M490" s="705">
        <v>0</v>
      </c>
      <c r="N490" s="671">
        <v>1</v>
      </c>
      <c r="O490" s="706">
        <v>1</v>
      </c>
      <c r="P490" s="705"/>
      <c r="Q490" s="682"/>
      <c r="R490" s="671"/>
      <c r="S490" s="682">
        <v>0</v>
      </c>
      <c r="T490" s="706"/>
      <c r="U490" s="242">
        <v>0</v>
      </c>
    </row>
    <row r="491" spans="1:21" ht="14.4" customHeight="1" x14ac:dyDescent="0.3">
      <c r="A491" s="680">
        <v>12</v>
      </c>
      <c r="B491" s="671" t="s">
        <v>507</v>
      </c>
      <c r="C491" s="671">
        <v>89301122</v>
      </c>
      <c r="D491" s="703" t="s">
        <v>2309</v>
      </c>
      <c r="E491" s="704" t="s">
        <v>1278</v>
      </c>
      <c r="F491" s="671" t="s">
        <v>1255</v>
      </c>
      <c r="G491" s="671" t="s">
        <v>1972</v>
      </c>
      <c r="H491" s="671" t="s">
        <v>506</v>
      </c>
      <c r="I491" s="671" t="s">
        <v>1973</v>
      </c>
      <c r="J491" s="671" t="s">
        <v>1974</v>
      </c>
      <c r="K491" s="671" t="s">
        <v>1975</v>
      </c>
      <c r="L491" s="705">
        <v>547.16999999999996</v>
      </c>
      <c r="M491" s="705">
        <v>547.16999999999996</v>
      </c>
      <c r="N491" s="671">
        <v>1</v>
      </c>
      <c r="O491" s="706">
        <v>1</v>
      </c>
      <c r="P491" s="705"/>
      <c r="Q491" s="682">
        <v>0</v>
      </c>
      <c r="R491" s="671"/>
      <c r="S491" s="682">
        <v>0</v>
      </c>
      <c r="T491" s="706"/>
      <c r="U491" s="242">
        <v>0</v>
      </c>
    </row>
    <row r="492" spans="1:21" ht="14.4" customHeight="1" x14ac:dyDescent="0.3">
      <c r="A492" s="680">
        <v>12</v>
      </c>
      <c r="B492" s="671" t="s">
        <v>507</v>
      </c>
      <c r="C492" s="671">
        <v>89301122</v>
      </c>
      <c r="D492" s="703" t="s">
        <v>2309</v>
      </c>
      <c r="E492" s="704" t="s">
        <v>1278</v>
      </c>
      <c r="F492" s="671" t="s">
        <v>1255</v>
      </c>
      <c r="G492" s="671" t="s">
        <v>1335</v>
      </c>
      <c r="H492" s="671" t="s">
        <v>506</v>
      </c>
      <c r="I492" s="671" t="s">
        <v>588</v>
      </c>
      <c r="J492" s="671" t="s">
        <v>589</v>
      </c>
      <c r="K492" s="671" t="s">
        <v>1336</v>
      </c>
      <c r="L492" s="705">
        <v>127.5</v>
      </c>
      <c r="M492" s="705">
        <v>892.5</v>
      </c>
      <c r="N492" s="671">
        <v>7</v>
      </c>
      <c r="O492" s="706">
        <v>3.5</v>
      </c>
      <c r="P492" s="705">
        <v>255</v>
      </c>
      <c r="Q492" s="682">
        <v>0.2857142857142857</v>
      </c>
      <c r="R492" s="671">
        <v>2</v>
      </c>
      <c r="S492" s="682">
        <v>0.2857142857142857</v>
      </c>
      <c r="T492" s="706">
        <v>1</v>
      </c>
      <c r="U492" s="242">
        <v>0.2857142857142857</v>
      </c>
    </row>
    <row r="493" spans="1:21" ht="14.4" customHeight="1" x14ac:dyDescent="0.3">
      <c r="A493" s="680">
        <v>12</v>
      </c>
      <c r="B493" s="671" t="s">
        <v>507</v>
      </c>
      <c r="C493" s="671">
        <v>89301122</v>
      </c>
      <c r="D493" s="703" t="s">
        <v>2309</v>
      </c>
      <c r="E493" s="704" t="s">
        <v>1278</v>
      </c>
      <c r="F493" s="671" t="s">
        <v>1255</v>
      </c>
      <c r="G493" s="671" t="s">
        <v>1454</v>
      </c>
      <c r="H493" s="671" t="s">
        <v>506</v>
      </c>
      <c r="I493" s="671" t="s">
        <v>1455</v>
      </c>
      <c r="J493" s="671" t="s">
        <v>1456</v>
      </c>
      <c r="K493" s="671" t="s">
        <v>1457</v>
      </c>
      <c r="L493" s="705">
        <v>893.1</v>
      </c>
      <c r="M493" s="705">
        <v>893.1</v>
      </c>
      <c r="N493" s="671">
        <v>1</v>
      </c>
      <c r="O493" s="706">
        <v>0.5</v>
      </c>
      <c r="P493" s="705">
        <v>893.1</v>
      </c>
      <c r="Q493" s="682">
        <v>1</v>
      </c>
      <c r="R493" s="671">
        <v>1</v>
      </c>
      <c r="S493" s="682">
        <v>1</v>
      </c>
      <c r="T493" s="706">
        <v>0.5</v>
      </c>
      <c r="U493" s="242">
        <v>1</v>
      </c>
    </row>
    <row r="494" spans="1:21" ht="14.4" customHeight="1" x14ac:dyDescent="0.3">
      <c r="A494" s="680">
        <v>12</v>
      </c>
      <c r="B494" s="671" t="s">
        <v>507</v>
      </c>
      <c r="C494" s="671">
        <v>89301122</v>
      </c>
      <c r="D494" s="703" t="s">
        <v>2309</v>
      </c>
      <c r="E494" s="704" t="s">
        <v>1278</v>
      </c>
      <c r="F494" s="671" t="s">
        <v>1255</v>
      </c>
      <c r="G494" s="671" t="s">
        <v>1454</v>
      </c>
      <c r="H494" s="671" t="s">
        <v>506</v>
      </c>
      <c r="I494" s="671" t="s">
        <v>1461</v>
      </c>
      <c r="J494" s="671" t="s">
        <v>1456</v>
      </c>
      <c r="K494" s="671" t="s">
        <v>1457</v>
      </c>
      <c r="L494" s="705">
        <v>893.1</v>
      </c>
      <c r="M494" s="705">
        <v>3572.4</v>
      </c>
      <c r="N494" s="671">
        <v>4</v>
      </c>
      <c r="O494" s="706">
        <v>3.5</v>
      </c>
      <c r="P494" s="705">
        <v>2679.3</v>
      </c>
      <c r="Q494" s="682">
        <v>0.75</v>
      </c>
      <c r="R494" s="671">
        <v>3</v>
      </c>
      <c r="S494" s="682">
        <v>0.75</v>
      </c>
      <c r="T494" s="706">
        <v>3</v>
      </c>
      <c r="U494" s="242">
        <v>0.8571428571428571</v>
      </c>
    </row>
    <row r="495" spans="1:21" ht="14.4" customHeight="1" x14ac:dyDescent="0.3">
      <c r="A495" s="680">
        <v>12</v>
      </c>
      <c r="B495" s="671" t="s">
        <v>507</v>
      </c>
      <c r="C495" s="671">
        <v>89301122</v>
      </c>
      <c r="D495" s="703" t="s">
        <v>2309</v>
      </c>
      <c r="E495" s="704" t="s">
        <v>1278</v>
      </c>
      <c r="F495" s="671" t="s">
        <v>1255</v>
      </c>
      <c r="G495" s="671" t="s">
        <v>1454</v>
      </c>
      <c r="H495" s="671" t="s">
        <v>506</v>
      </c>
      <c r="I495" s="671" t="s">
        <v>1976</v>
      </c>
      <c r="J495" s="671" t="s">
        <v>1459</v>
      </c>
      <c r="K495" s="671" t="s">
        <v>1977</v>
      </c>
      <c r="L495" s="705">
        <v>0</v>
      </c>
      <c r="M495" s="705">
        <v>0</v>
      </c>
      <c r="N495" s="671">
        <v>2</v>
      </c>
      <c r="O495" s="706">
        <v>2</v>
      </c>
      <c r="P495" s="705">
        <v>0</v>
      </c>
      <c r="Q495" s="682"/>
      <c r="R495" s="671">
        <v>2</v>
      </c>
      <c r="S495" s="682">
        <v>1</v>
      </c>
      <c r="T495" s="706">
        <v>2</v>
      </c>
      <c r="U495" s="242">
        <v>1</v>
      </c>
    </row>
    <row r="496" spans="1:21" ht="14.4" customHeight="1" x14ac:dyDescent="0.3">
      <c r="A496" s="680">
        <v>12</v>
      </c>
      <c r="B496" s="671" t="s">
        <v>507</v>
      </c>
      <c r="C496" s="671">
        <v>89301122</v>
      </c>
      <c r="D496" s="703" t="s">
        <v>2309</v>
      </c>
      <c r="E496" s="704" t="s">
        <v>1278</v>
      </c>
      <c r="F496" s="671" t="s">
        <v>1255</v>
      </c>
      <c r="G496" s="671" t="s">
        <v>1454</v>
      </c>
      <c r="H496" s="671" t="s">
        <v>506</v>
      </c>
      <c r="I496" s="671" t="s">
        <v>1462</v>
      </c>
      <c r="J496" s="671" t="s">
        <v>1459</v>
      </c>
      <c r="K496" s="671" t="s">
        <v>1460</v>
      </c>
      <c r="L496" s="705">
        <v>1786.21</v>
      </c>
      <c r="M496" s="705">
        <v>3572.42</v>
      </c>
      <c r="N496" s="671">
        <v>2</v>
      </c>
      <c r="O496" s="706">
        <v>2</v>
      </c>
      <c r="P496" s="705"/>
      <c r="Q496" s="682">
        <v>0</v>
      </c>
      <c r="R496" s="671"/>
      <c r="S496" s="682">
        <v>0</v>
      </c>
      <c r="T496" s="706"/>
      <c r="U496" s="242">
        <v>0</v>
      </c>
    </row>
    <row r="497" spans="1:21" ht="14.4" customHeight="1" x14ac:dyDescent="0.3">
      <c r="A497" s="680">
        <v>12</v>
      </c>
      <c r="B497" s="671" t="s">
        <v>507</v>
      </c>
      <c r="C497" s="671">
        <v>89301122</v>
      </c>
      <c r="D497" s="703" t="s">
        <v>2309</v>
      </c>
      <c r="E497" s="704" t="s">
        <v>1278</v>
      </c>
      <c r="F497" s="671" t="s">
        <v>1255</v>
      </c>
      <c r="G497" s="671" t="s">
        <v>1978</v>
      </c>
      <c r="H497" s="671" t="s">
        <v>506</v>
      </c>
      <c r="I497" s="671" t="s">
        <v>1979</v>
      </c>
      <c r="J497" s="671" t="s">
        <v>1980</v>
      </c>
      <c r="K497" s="671" t="s">
        <v>1981</v>
      </c>
      <c r="L497" s="705">
        <v>219.94</v>
      </c>
      <c r="M497" s="705">
        <v>219.94</v>
      </c>
      <c r="N497" s="671">
        <v>1</v>
      </c>
      <c r="O497" s="706">
        <v>0.5</v>
      </c>
      <c r="P497" s="705">
        <v>219.94</v>
      </c>
      <c r="Q497" s="682">
        <v>1</v>
      </c>
      <c r="R497" s="671">
        <v>1</v>
      </c>
      <c r="S497" s="682">
        <v>1</v>
      </c>
      <c r="T497" s="706">
        <v>0.5</v>
      </c>
      <c r="U497" s="242">
        <v>1</v>
      </c>
    </row>
    <row r="498" spans="1:21" ht="14.4" customHeight="1" x14ac:dyDescent="0.3">
      <c r="A498" s="680">
        <v>12</v>
      </c>
      <c r="B498" s="671" t="s">
        <v>507</v>
      </c>
      <c r="C498" s="671">
        <v>89301122</v>
      </c>
      <c r="D498" s="703" t="s">
        <v>2309</v>
      </c>
      <c r="E498" s="704" t="s">
        <v>1278</v>
      </c>
      <c r="F498" s="671" t="s">
        <v>1255</v>
      </c>
      <c r="G498" s="671" t="s">
        <v>1293</v>
      </c>
      <c r="H498" s="671" t="s">
        <v>506</v>
      </c>
      <c r="I498" s="671" t="s">
        <v>1294</v>
      </c>
      <c r="J498" s="671" t="s">
        <v>982</v>
      </c>
      <c r="K498" s="671" t="s">
        <v>1295</v>
      </c>
      <c r="L498" s="705">
        <v>23.46</v>
      </c>
      <c r="M498" s="705">
        <v>586.5</v>
      </c>
      <c r="N498" s="671">
        <v>25</v>
      </c>
      <c r="O498" s="706">
        <v>10</v>
      </c>
      <c r="P498" s="705">
        <v>281.52000000000004</v>
      </c>
      <c r="Q498" s="682">
        <v>0.48000000000000009</v>
      </c>
      <c r="R498" s="671">
        <v>12</v>
      </c>
      <c r="S498" s="682">
        <v>0.48</v>
      </c>
      <c r="T498" s="706">
        <v>5</v>
      </c>
      <c r="U498" s="242">
        <v>0.5</v>
      </c>
    </row>
    <row r="499" spans="1:21" ht="14.4" customHeight="1" x14ac:dyDescent="0.3">
      <c r="A499" s="680">
        <v>12</v>
      </c>
      <c r="B499" s="671" t="s">
        <v>507</v>
      </c>
      <c r="C499" s="671">
        <v>89301122</v>
      </c>
      <c r="D499" s="703" t="s">
        <v>2309</v>
      </c>
      <c r="E499" s="704" t="s">
        <v>1278</v>
      </c>
      <c r="F499" s="671" t="s">
        <v>1255</v>
      </c>
      <c r="G499" s="671" t="s">
        <v>1293</v>
      </c>
      <c r="H499" s="671" t="s">
        <v>506</v>
      </c>
      <c r="I499" s="671" t="s">
        <v>1982</v>
      </c>
      <c r="J499" s="671" t="s">
        <v>1983</v>
      </c>
      <c r="K499" s="671" t="s">
        <v>1984</v>
      </c>
      <c r="L499" s="705">
        <v>53.54</v>
      </c>
      <c r="M499" s="705">
        <v>160.62</v>
      </c>
      <c r="N499" s="671">
        <v>3</v>
      </c>
      <c r="O499" s="706">
        <v>1</v>
      </c>
      <c r="P499" s="705"/>
      <c r="Q499" s="682">
        <v>0</v>
      </c>
      <c r="R499" s="671"/>
      <c r="S499" s="682">
        <v>0</v>
      </c>
      <c r="T499" s="706"/>
      <c r="U499" s="242">
        <v>0</v>
      </c>
    </row>
    <row r="500" spans="1:21" ht="14.4" customHeight="1" x14ac:dyDescent="0.3">
      <c r="A500" s="680">
        <v>12</v>
      </c>
      <c r="B500" s="671" t="s">
        <v>507</v>
      </c>
      <c r="C500" s="671">
        <v>89301122</v>
      </c>
      <c r="D500" s="703" t="s">
        <v>2309</v>
      </c>
      <c r="E500" s="704" t="s">
        <v>1278</v>
      </c>
      <c r="F500" s="671" t="s">
        <v>1255</v>
      </c>
      <c r="G500" s="671" t="s">
        <v>1532</v>
      </c>
      <c r="H500" s="671" t="s">
        <v>867</v>
      </c>
      <c r="I500" s="671" t="s">
        <v>1985</v>
      </c>
      <c r="J500" s="671" t="s">
        <v>1986</v>
      </c>
      <c r="K500" s="671" t="s">
        <v>1869</v>
      </c>
      <c r="L500" s="705">
        <v>257.35000000000002</v>
      </c>
      <c r="M500" s="705">
        <v>257.35000000000002</v>
      </c>
      <c r="N500" s="671">
        <v>1</v>
      </c>
      <c r="O500" s="706">
        <v>0.5</v>
      </c>
      <c r="P500" s="705">
        <v>257.35000000000002</v>
      </c>
      <c r="Q500" s="682">
        <v>1</v>
      </c>
      <c r="R500" s="671">
        <v>1</v>
      </c>
      <c r="S500" s="682">
        <v>1</v>
      </c>
      <c r="T500" s="706">
        <v>0.5</v>
      </c>
      <c r="U500" s="242">
        <v>1</v>
      </c>
    </row>
    <row r="501" spans="1:21" ht="14.4" customHeight="1" x14ac:dyDescent="0.3">
      <c r="A501" s="680">
        <v>12</v>
      </c>
      <c r="B501" s="671" t="s">
        <v>507</v>
      </c>
      <c r="C501" s="671">
        <v>89301122</v>
      </c>
      <c r="D501" s="703" t="s">
        <v>2309</v>
      </c>
      <c r="E501" s="704" t="s">
        <v>1278</v>
      </c>
      <c r="F501" s="671" t="s">
        <v>1255</v>
      </c>
      <c r="G501" s="671" t="s">
        <v>1532</v>
      </c>
      <c r="H501" s="671" t="s">
        <v>867</v>
      </c>
      <c r="I501" s="671" t="s">
        <v>1987</v>
      </c>
      <c r="J501" s="671" t="s">
        <v>1534</v>
      </c>
      <c r="K501" s="671" t="s">
        <v>1988</v>
      </c>
      <c r="L501" s="705">
        <v>514.67999999999995</v>
      </c>
      <c r="M501" s="705">
        <v>514.67999999999995</v>
      </c>
      <c r="N501" s="671">
        <v>1</v>
      </c>
      <c r="O501" s="706">
        <v>1</v>
      </c>
      <c r="P501" s="705">
        <v>514.67999999999995</v>
      </c>
      <c r="Q501" s="682">
        <v>1</v>
      </c>
      <c r="R501" s="671">
        <v>1</v>
      </c>
      <c r="S501" s="682">
        <v>1</v>
      </c>
      <c r="T501" s="706">
        <v>1</v>
      </c>
      <c r="U501" s="242">
        <v>1</v>
      </c>
    </row>
    <row r="502" spans="1:21" ht="14.4" customHeight="1" x14ac:dyDescent="0.3">
      <c r="A502" s="680">
        <v>12</v>
      </c>
      <c r="B502" s="671" t="s">
        <v>507</v>
      </c>
      <c r="C502" s="671">
        <v>89301122</v>
      </c>
      <c r="D502" s="703" t="s">
        <v>2309</v>
      </c>
      <c r="E502" s="704" t="s">
        <v>1278</v>
      </c>
      <c r="F502" s="671" t="s">
        <v>1255</v>
      </c>
      <c r="G502" s="671" t="s">
        <v>1348</v>
      </c>
      <c r="H502" s="671" t="s">
        <v>506</v>
      </c>
      <c r="I502" s="671" t="s">
        <v>1463</v>
      </c>
      <c r="J502" s="671" t="s">
        <v>1464</v>
      </c>
      <c r="K502" s="671" t="s">
        <v>1465</v>
      </c>
      <c r="L502" s="705">
        <v>547.16999999999996</v>
      </c>
      <c r="M502" s="705">
        <v>3830.1899999999996</v>
      </c>
      <c r="N502" s="671">
        <v>7</v>
      </c>
      <c r="O502" s="706">
        <v>6.5</v>
      </c>
      <c r="P502" s="705">
        <v>2188.6799999999998</v>
      </c>
      <c r="Q502" s="682">
        <v>0.5714285714285714</v>
      </c>
      <c r="R502" s="671">
        <v>4</v>
      </c>
      <c r="S502" s="682">
        <v>0.5714285714285714</v>
      </c>
      <c r="T502" s="706">
        <v>3.5</v>
      </c>
      <c r="U502" s="242">
        <v>0.53846153846153844</v>
      </c>
    </row>
    <row r="503" spans="1:21" ht="14.4" customHeight="1" x14ac:dyDescent="0.3">
      <c r="A503" s="680">
        <v>12</v>
      </c>
      <c r="B503" s="671" t="s">
        <v>507</v>
      </c>
      <c r="C503" s="671">
        <v>89301122</v>
      </c>
      <c r="D503" s="703" t="s">
        <v>2309</v>
      </c>
      <c r="E503" s="704" t="s">
        <v>1278</v>
      </c>
      <c r="F503" s="671" t="s">
        <v>1255</v>
      </c>
      <c r="G503" s="671" t="s">
        <v>1348</v>
      </c>
      <c r="H503" s="671" t="s">
        <v>867</v>
      </c>
      <c r="I503" s="671" t="s">
        <v>1466</v>
      </c>
      <c r="J503" s="671" t="s">
        <v>1350</v>
      </c>
      <c r="K503" s="671" t="s">
        <v>1467</v>
      </c>
      <c r="L503" s="705">
        <v>492.45</v>
      </c>
      <c r="M503" s="705">
        <v>17235.75</v>
      </c>
      <c r="N503" s="671">
        <v>35</v>
      </c>
      <c r="O503" s="706">
        <v>32</v>
      </c>
      <c r="P503" s="705">
        <v>11818.800000000003</v>
      </c>
      <c r="Q503" s="682">
        <v>0.68571428571428583</v>
      </c>
      <c r="R503" s="671">
        <v>24</v>
      </c>
      <c r="S503" s="682">
        <v>0.68571428571428572</v>
      </c>
      <c r="T503" s="706">
        <v>22</v>
      </c>
      <c r="U503" s="242">
        <v>0.6875</v>
      </c>
    </row>
    <row r="504" spans="1:21" ht="14.4" customHeight="1" x14ac:dyDescent="0.3">
      <c r="A504" s="680">
        <v>12</v>
      </c>
      <c r="B504" s="671" t="s">
        <v>507</v>
      </c>
      <c r="C504" s="671">
        <v>89301122</v>
      </c>
      <c r="D504" s="703" t="s">
        <v>2309</v>
      </c>
      <c r="E504" s="704" t="s">
        <v>1278</v>
      </c>
      <c r="F504" s="671" t="s">
        <v>1255</v>
      </c>
      <c r="G504" s="671" t="s">
        <v>1296</v>
      </c>
      <c r="H504" s="671" t="s">
        <v>506</v>
      </c>
      <c r="I504" s="671" t="s">
        <v>1891</v>
      </c>
      <c r="J504" s="671" t="s">
        <v>1298</v>
      </c>
      <c r="K504" s="671" t="s">
        <v>1892</v>
      </c>
      <c r="L504" s="705">
        <v>553.4</v>
      </c>
      <c r="M504" s="705">
        <v>553.4</v>
      </c>
      <c r="N504" s="671">
        <v>1</v>
      </c>
      <c r="O504" s="706">
        <v>1</v>
      </c>
      <c r="P504" s="705"/>
      <c r="Q504" s="682">
        <v>0</v>
      </c>
      <c r="R504" s="671"/>
      <c r="S504" s="682">
        <v>0</v>
      </c>
      <c r="T504" s="706"/>
      <c r="U504" s="242">
        <v>0</v>
      </c>
    </row>
    <row r="505" spans="1:21" ht="14.4" customHeight="1" x14ac:dyDescent="0.3">
      <c r="A505" s="680">
        <v>12</v>
      </c>
      <c r="B505" s="671" t="s">
        <v>507</v>
      </c>
      <c r="C505" s="671">
        <v>89301122</v>
      </c>
      <c r="D505" s="703" t="s">
        <v>2309</v>
      </c>
      <c r="E505" s="704" t="s">
        <v>1278</v>
      </c>
      <c r="F505" s="671" t="s">
        <v>1255</v>
      </c>
      <c r="G505" s="671" t="s">
        <v>1296</v>
      </c>
      <c r="H505" s="671" t="s">
        <v>506</v>
      </c>
      <c r="I505" s="671" t="s">
        <v>1297</v>
      </c>
      <c r="J505" s="671" t="s">
        <v>1298</v>
      </c>
      <c r="K505" s="671" t="s">
        <v>1299</v>
      </c>
      <c r="L505" s="705">
        <v>1660.2</v>
      </c>
      <c r="M505" s="705">
        <v>31543.800000000007</v>
      </c>
      <c r="N505" s="671">
        <v>19</v>
      </c>
      <c r="O505" s="706">
        <v>15</v>
      </c>
      <c r="P505" s="705">
        <v>21582.600000000006</v>
      </c>
      <c r="Q505" s="682">
        <v>0.68421052631578949</v>
      </c>
      <c r="R505" s="671">
        <v>13</v>
      </c>
      <c r="S505" s="682">
        <v>0.68421052631578949</v>
      </c>
      <c r="T505" s="706">
        <v>10</v>
      </c>
      <c r="U505" s="242">
        <v>0.66666666666666663</v>
      </c>
    </row>
    <row r="506" spans="1:21" ht="14.4" customHeight="1" x14ac:dyDescent="0.3">
      <c r="A506" s="680">
        <v>12</v>
      </c>
      <c r="B506" s="671" t="s">
        <v>507</v>
      </c>
      <c r="C506" s="671">
        <v>89301122</v>
      </c>
      <c r="D506" s="703" t="s">
        <v>2309</v>
      </c>
      <c r="E506" s="704" t="s">
        <v>1278</v>
      </c>
      <c r="F506" s="671" t="s">
        <v>1255</v>
      </c>
      <c r="G506" s="671" t="s">
        <v>1989</v>
      </c>
      <c r="H506" s="671" t="s">
        <v>506</v>
      </c>
      <c r="I506" s="671" t="s">
        <v>1990</v>
      </c>
      <c r="J506" s="671" t="s">
        <v>1991</v>
      </c>
      <c r="K506" s="671" t="s">
        <v>1320</v>
      </c>
      <c r="L506" s="705">
        <v>98.31</v>
      </c>
      <c r="M506" s="705">
        <v>294.93</v>
      </c>
      <c r="N506" s="671">
        <v>3</v>
      </c>
      <c r="O506" s="706">
        <v>0.5</v>
      </c>
      <c r="P506" s="705">
        <v>294.93</v>
      </c>
      <c r="Q506" s="682">
        <v>1</v>
      </c>
      <c r="R506" s="671">
        <v>3</v>
      </c>
      <c r="S506" s="682">
        <v>1</v>
      </c>
      <c r="T506" s="706">
        <v>0.5</v>
      </c>
      <c r="U506" s="242">
        <v>1</v>
      </c>
    </row>
    <row r="507" spans="1:21" ht="14.4" customHeight="1" x14ac:dyDescent="0.3">
      <c r="A507" s="680">
        <v>12</v>
      </c>
      <c r="B507" s="671" t="s">
        <v>507</v>
      </c>
      <c r="C507" s="671">
        <v>89301122</v>
      </c>
      <c r="D507" s="703" t="s">
        <v>2309</v>
      </c>
      <c r="E507" s="704" t="s">
        <v>1278</v>
      </c>
      <c r="F507" s="671" t="s">
        <v>1255</v>
      </c>
      <c r="G507" s="671" t="s">
        <v>1468</v>
      </c>
      <c r="H507" s="671" t="s">
        <v>867</v>
      </c>
      <c r="I507" s="671" t="s">
        <v>1469</v>
      </c>
      <c r="J507" s="671" t="s">
        <v>1470</v>
      </c>
      <c r="K507" s="671" t="s">
        <v>1471</v>
      </c>
      <c r="L507" s="705">
        <v>104.45</v>
      </c>
      <c r="M507" s="705">
        <v>417.8</v>
      </c>
      <c r="N507" s="671">
        <v>4</v>
      </c>
      <c r="O507" s="706">
        <v>2</v>
      </c>
      <c r="P507" s="705">
        <v>417.8</v>
      </c>
      <c r="Q507" s="682">
        <v>1</v>
      </c>
      <c r="R507" s="671">
        <v>4</v>
      </c>
      <c r="S507" s="682">
        <v>1</v>
      </c>
      <c r="T507" s="706">
        <v>2</v>
      </c>
      <c r="U507" s="242">
        <v>1</v>
      </c>
    </row>
    <row r="508" spans="1:21" ht="14.4" customHeight="1" x14ac:dyDescent="0.3">
      <c r="A508" s="680">
        <v>12</v>
      </c>
      <c r="B508" s="671" t="s">
        <v>507</v>
      </c>
      <c r="C508" s="671">
        <v>89301122</v>
      </c>
      <c r="D508" s="703" t="s">
        <v>2309</v>
      </c>
      <c r="E508" s="704" t="s">
        <v>1278</v>
      </c>
      <c r="F508" s="671" t="s">
        <v>1255</v>
      </c>
      <c r="G508" s="671" t="s">
        <v>1352</v>
      </c>
      <c r="H508" s="671" t="s">
        <v>867</v>
      </c>
      <c r="I508" s="671" t="s">
        <v>1367</v>
      </c>
      <c r="J508" s="671" t="s">
        <v>1368</v>
      </c>
      <c r="K508" s="671" t="s">
        <v>1369</v>
      </c>
      <c r="L508" s="705">
        <v>147.36000000000001</v>
      </c>
      <c r="M508" s="705">
        <v>294.72000000000003</v>
      </c>
      <c r="N508" s="671">
        <v>2</v>
      </c>
      <c r="O508" s="706">
        <v>0.5</v>
      </c>
      <c r="P508" s="705"/>
      <c r="Q508" s="682">
        <v>0</v>
      </c>
      <c r="R508" s="671"/>
      <c r="S508" s="682">
        <v>0</v>
      </c>
      <c r="T508" s="706"/>
      <c r="U508" s="242">
        <v>0</v>
      </c>
    </row>
    <row r="509" spans="1:21" ht="14.4" customHeight="1" x14ac:dyDescent="0.3">
      <c r="A509" s="680">
        <v>12</v>
      </c>
      <c r="B509" s="671" t="s">
        <v>507</v>
      </c>
      <c r="C509" s="671">
        <v>89301122</v>
      </c>
      <c r="D509" s="703" t="s">
        <v>2309</v>
      </c>
      <c r="E509" s="704" t="s">
        <v>1278</v>
      </c>
      <c r="F509" s="671" t="s">
        <v>1255</v>
      </c>
      <c r="G509" s="671" t="s">
        <v>1352</v>
      </c>
      <c r="H509" s="671" t="s">
        <v>867</v>
      </c>
      <c r="I509" s="671" t="s">
        <v>1992</v>
      </c>
      <c r="J509" s="671" t="s">
        <v>1993</v>
      </c>
      <c r="K509" s="671" t="s">
        <v>1994</v>
      </c>
      <c r="L509" s="705">
        <v>98.23</v>
      </c>
      <c r="M509" s="705">
        <v>196.46</v>
      </c>
      <c r="N509" s="671">
        <v>2</v>
      </c>
      <c r="O509" s="706">
        <v>0.5</v>
      </c>
      <c r="P509" s="705">
        <v>196.46</v>
      </c>
      <c r="Q509" s="682">
        <v>1</v>
      </c>
      <c r="R509" s="671">
        <v>2</v>
      </c>
      <c r="S509" s="682">
        <v>1</v>
      </c>
      <c r="T509" s="706">
        <v>0.5</v>
      </c>
      <c r="U509" s="242">
        <v>1</v>
      </c>
    </row>
    <row r="510" spans="1:21" ht="14.4" customHeight="1" x14ac:dyDescent="0.3">
      <c r="A510" s="680">
        <v>12</v>
      </c>
      <c r="B510" s="671" t="s">
        <v>507</v>
      </c>
      <c r="C510" s="671">
        <v>89301122</v>
      </c>
      <c r="D510" s="703" t="s">
        <v>2309</v>
      </c>
      <c r="E510" s="704" t="s">
        <v>1278</v>
      </c>
      <c r="F510" s="671" t="s">
        <v>1255</v>
      </c>
      <c r="G510" s="671" t="s">
        <v>1352</v>
      </c>
      <c r="H510" s="671" t="s">
        <v>867</v>
      </c>
      <c r="I510" s="671" t="s">
        <v>1995</v>
      </c>
      <c r="J510" s="671" t="s">
        <v>1993</v>
      </c>
      <c r="K510" s="671" t="s">
        <v>1996</v>
      </c>
      <c r="L510" s="705">
        <v>163.72999999999999</v>
      </c>
      <c r="M510" s="705">
        <v>163.72999999999999</v>
      </c>
      <c r="N510" s="671">
        <v>1</v>
      </c>
      <c r="O510" s="706">
        <v>0.5</v>
      </c>
      <c r="P510" s="705"/>
      <c r="Q510" s="682">
        <v>0</v>
      </c>
      <c r="R510" s="671"/>
      <c r="S510" s="682">
        <v>0</v>
      </c>
      <c r="T510" s="706"/>
      <c r="U510" s="242">
        <v>0</v>
      </c>
    </row>
    <row r="511" spans="1:21" ht="14.4" customHeight="1" x14ac:dyDescent="0.3">
      <c r="A511" s="680">
        <v>12</v>
      </c>
      <c r="B511" s="671" t="s">
        <v>507</v>
      </c>
      <c r="C511" s="671">
        <v>89301122</v>
      </c>
      <c r="D511" s="703" t="s">
        <v>2309</v>
      </c>
      <c r="E511" s="704" t="s">
        <v>1278</v>
      </c>
      <c r="F511" s="671" t="s">
        <v>1255</v>
      </c>
      <c r="G511" s="671" t="s">
        <v>1997</v>
      </c>
      <c r="H511" s="671" t="s">
        <v>506</v>
      </c>
      <c r="I511" s="671" t="s">
        <v>1998</v>
      </c>
      <c r="J511" s="671" t="s">
        <v>1999</v>
      </c>
      <c r="K511" s="671" t="s">
        <v>1826</v>
      </c>
      <c r="L511" s="705">
        <v>22.96</v>
      </c>
      <c r="M511" s="705">
        <v>22.96</v>
      </c>
      <c r="N511" s="671">
        <v>1</v>
      </c>
      <c r="O511" s="706">
        <v>0.5</v>
      </c>
      <c r="P511" s="705">
        <v>22.96</v>
      </c>
      <c r="Q511" s="682">
        <v>1</v>
      </c>
      <c r="R511" s="671">
        <v>1</v>
      </c>
      <c r="S511" s="682">
        <v>1</v>
      </c>
      <c r="T511" s="706">
        <v>0.5</v>
      </c>
      <c r="U511" s="242">
        <v>1</v>
      </c>
    </row>
    <row r="512" spans="1:21" ht="14.4" customHeight="1" x14ac:dyDescent="0.3">
      <c r="A512" s="680">
        <v>12</v>
      </c>
      <c r="B512" s="671" t="s">
        <v>507</v>
      </c>
      <c r="C512" s="671">
        <v>89301122</v>
      </c>
      <c r="D512" s="703" t="s">
        <v>2309</v>
      </c>
      <c r="E512" s="704" t="s">
        <v>1278</v>
      </c>
      <c r="F512" s="671" t="s">
        <v>1255</v>
      </c>
      <c r="G512" s="671" t="s">
        <v>1997</v>
      </c>
      <c r="H512" s="671" t="s">
        <v>506</v>
      </c>
      <c r="I512" s="671" t="s">
        <v>2000</v>
      </c>
      <c r="J512" s="671" t="s">
        <v>1999</v>
      </c>
      <c r="K512" s="671" t="s">
        <v>2001</v>
      </c>
      <c r="L512" s="705">
        <v>45.93</v>
      </c>
      <c r="M512" s="705">
        <v>137.79</v>
      </c>
      <c r="N512" s="671">
        <v>3</v>
      </c>
      <c r="O512" s="706">
        <v>1</v>
      </c>
      <c r="P512" s="705"/>
      <c r="Q512" s="682">
        <v>0</v>
      </c>
      <c r="R512" s="671"/>
      <c r="S512" s="682">
        <v>0</v>
      </c>
      <c r="T512" s="706"/>
      <c r="U512" s="242">
        <v>0</v>
      </c>
    </row>
    <row r="513" spans="1:21" ht="14.4" customHeight="1" x14ac:dyDescent="0.3">
      <c r="A513" s="680">
        <v>12</v>
      </c>
      <c r="B513" s="671" t="s">
        <v>507</v>
      </c>
      <c r="C513" s="671">
        <v>89301122</v>
      </c>
      <c r="D513" s="703" t="s">
        <v>2309</v>
      </c>
      <c r="E513" s="704" t="s">
        <v>1278</v>
      </c>
      <c r="F513" s="671" t="s">
        <v>1255</v>
      </c>
      <c r="G513" s="671" t="s">
        <v>1997</v>
      </c>
      <c r="H513" s="671" t="s">
        <v>506</v>
      </c>
      <c r="I513" s="671" t="s">
        <v>2002</v>
      </c>
      <c r="J513" s="671" t="s">
        <v>2003</v>
      </c>
      <c r="K513" s="671" t="s">
        <v>2004</v>
      </c>
      <c r="L513" s="705">
        <v>91.85</v>
      </c>
      <c r="M513" s="705">
        <v>826.64999999999986</v>
      </c>
      <c r="N513" s="671">
        <v>9</v>
      </c>
      <c r="O513" s="706">
        <v>3.5</v>
      </c>
      <c r="P513" s="705">
        <v>642.94999999999993</v>
      </c>
      <c r="Q513" s="682">
        <v>0.77777777777777779</v>
      </c>
      <c r="R513" s="671">
        <v>7</v>
      </c>
      <c r="S513" s="682">
        <v>0.77777777777777779</v>
      </c>
      <c r="T513" s="706">
        <v>2.5</v>
      </c>
      <c r="U513" s="242">
        <v>0.7142857142857143</v>
      </c>
    </row>
    <row r="514" spans="1:21" ht="14.4" customHeight="1" x14ac:dyDescent="0.3">
      <c r="A514" s="680">
        <v>12</v>
      </c>
      <c r="B514" s="671" t="s">
        <v>507</v>
      </c>
      <c r="C514" s="671">
        <v>89301122</v>
      </c>
      <c r="D514" s="703" t="s">
        <v>2309</v>
      </c>
      <c r="E514" s="704" t="s">
        <v>1278</v>
      </c>
      <c r="F514" s="671" t="s">
        <v>1255</v>
      </c>
      <c r="G514" s="671" t="s">
        <v>1472</v>
      </c>
      <c r="H514" s="671" t="s">
        <v>506</v>
      </c>
      <c r="I514" s="671" t="s">
        <v>1473</v>
      </c>
      <c r="J514" s="671" t="s">
        <v>1474</v>
      </c>
      <c r="K514" s="671" t="s">
        <v>1475</v>
      </c>
      <c r="L514" s="705">
        <v>293.69</v>
      </c>
      <c r="M514" s="705">
        <v>1762.1399999999999</v>
      </c>
      <c r="N514" s="671">
        <v>6</v>
      </c>
      <c r="O514" s="706">
        <v>1</v>
      </c>
      <c r="P514" s="705">
        <v>1762.1399999999999</v>
      </c>
      <c r="Q514" s="682">
        <v>1</v>
      </c>
      <c r="R514" s="671">
        <v>6</v>
      </c>
      <c r="S514" s="682">
        <v>1</v>
      </c>
      <c r="T514" s="706">
        <v>1</v>
      </c>
      <c r="U514" s="242">
        <v>1</v>
      </c>
    </row>
    <row r="515" spans="1:21" ht="14.4" customHeight="1" x14ac:dyDescent="0.3">
      <c r="A515" s="680">
        <v>12</v>
      </c>
      <c r="B515" s="671" t="s">
        <v>507</v>
      </c>
      <c r="C515" s="671">
        <v>89301122</v>
      </c>
      <c r="D515" s="703" t="s">
        <v>2309</v>
      </c>
      <c r="E515" s="704" t="s">
        <v>1278</v>
      </c>
      <c r="F515" s="671" t="s">
        <v>1255</v>
      </c>
      <c r="G515" s="671" t="s">
        <v>1472</v>
      </c>
      <c r="H515" s="671" t="s">
        <v>506</v>
      </c>
      <c r="I515" s="671" t="s">
        <v>2005</v>
      </c>
      <c r="J515" s="671" t="s">
        <v>1474</v>
      </c>
      <c r="K515" s="671" t="s">
        <v>2006</v>
      </c>
      <c r="L515" s="705">
        <v>489.49</v>
      </c>
      <c r="M515" s="705">
        <v>2447.4499999999998</v>
      </c>
      <c r="N515" s="671">
        <v>5</v>
      </c>
      <c r="O515" s="706">
        <v>3</v>
      </c>
      <c r="P515" s="705"/>
      <c r="Q515" s="682">
        <v>0</v>
      </c>
      <c r="R515" s="671"/>
      <c r="S515" s="682">
        <v>0</v>
      </c>
      <c r="T515" s="706"/>
      <c r="U515" s="242">
        <v>0</v>
      </c>
    </row>
    <row r="516" spans="1:21" ht="14.4" customHeight="1" x14ac:dyDescent="0.3">
      <c r="A516" s="680">
        <v>12</v>
      </c>
      <c r="B516" s="671" t="s">
        <v>507</v>
      </c>
      <c r="C516" s="671">
        <v>89301122</v>
      </c>
      <c r="D516" s="703" t="s">
        <v>2309</v>
      </c>
      <c r="E516" s="704" t="s">
        <v>1278</v>
      </c>
      <c r="F516" s="671" t="s">
        <v>1255</v>
      </c>
      <c r="G516" s="671" t="s">
        <v>1472</v>
      </c>
      <c r="H516" s="671" t="s">
        <v>506</v>
      </c>
      <c r="I516" s="671" t="s">
        <v>1479</v>
      </c>
      <c r="J516" s="671" t="s">
        <v>1477</v>
      </c>
      <c r="K516" s="671" t="s">
        <v>1480</v>
      </c>
      <c r="L516" s="705">
        <v>244.74</v>
      </c>
      <c r="M516" s="705">
        <v>2202.66</v>
      </c>
      <c r="N516" s="671">
        <v>9</v>
      </c>
      <c r="O516" s="706">
        <v>3.5</v>
      </c>
      <c r="P516" s="705">
        <v>1468.44</v>
      </c>
      <c r="Q516" s="682">
        <v>0.66666666666666674</v>
      </c>
      <c r="R516" s="671">
        <v>6</v>
      </c>
      <c r="S516" s="682">
        <v>0.66666666666666663</v>
      </c>
      <c r="T516" s="706">
        <v>2.5</v>
      </c>
      <c r="U516" s="242">
        <v>0.7142857142857143</v>
      </c>
    </row>
    <row r="517" spans="1:21" ht="14.4" customHeight="1" x14ac:dyDescent="0.3">
      <c r="A517" s="680">
        <v>12</v>
      </c>
      <c r="B517" s="671" t="s">
        <v>507</v>
      </c>
      <c r="C517" s="671">
        <v>89301122</v>
      </c>
      <c r="D517" s="703" t="s">
        <v>2309</v>
      </c>
      <c r="E517" s="704" t="s">
        <v>1278</v>
      </c>
      <c r="F517" s="671" t="s">
        <v>1255</v>
      </c>
      <c r="G517" s="671" t="s">
        <v>1613</v>
      </c>
      <c r="H517" s="671" t="s">
        <v>506</v>
      </c>
      <c r="I517" s="671" t="s">
        <v>1614</v>
      </c>
      <c r="J517" s="671" t="s">
        <v>1615</v>
      </c>
      <c r="K517" s="671" t="s">
        <v>1616</v>
      </c>
      <c r="L517" s="705">
        <v>0</v>
      </c>
      <c r="M517" s="705">
        <v>0</v>
      </c>
      <c r="N517" s="671">
        <v>1</v>
      </c>
      <c r="O517" s="706">
        <v>1</v>
      </c>
      <c r="P517" s="705"/>
      <c r="Q517" s="682"/>
      <c r="R517" s="671"/>
      <c r="S517" s="682">
        <v>0</v>
      </c>
      <c r="T517" s="706"/>
      <c r="U517" s="242">
        <v>0</v>
      </c>
    </row>
    <row r="518" spans="1:21" ht="14.4" customHeight="1" x14ac:dyDescent="0.3">
      <c r="A518" s="680">
        <v>12</v>
      </c>
      <c r="B518" s="671" t="s">
        <v>507</v>
      </c>
      <c r="C518" s="671">
        <v>89301122</v>
      </c>
      <c r="D518" s="703" t="s">
        <v>2309</v>
      </c>
      <c r="E518" s="704" t="s">
        <v>1278</v>
      </c>
      <c r="F518" s="671" t="s">
        <v>1256</v>
      </c>
      <c r="G518" s="671" t="s">
        <v>1617</v>
      </c>
      <c r="H518" s="671" t="s">
        <v>506</v>
      </c>
      <c r="I518" s="671" t="s">
        <v>1618</v>
      </c>
      <c r="J518" s="671" t="s">
        <v>1619</v>
      </c>
      <c r="K518" s="671"/>
      <c r="L518" s="705">
        <v>0</v>
      </c>
      <c r="M518" s="705">
        <v>0</v>
      </c>
      <c r="N518" s="671">
        <v>1</v>
      </c>
      <c r="O518" s="706">
        <v>1</v>
      </c>
      <c r="P518" s="705">
        <v>0</v>
      </c>
      <c r="Q518" s="682"/>
      <c r="R518" s="671">
        <v>1</v>
      </c>
      <c r="S518" s="682">
        <v>1</v>
      </c>
      <c r="T518" s="706">
        <v>1</v>
      </c>
      <c r="U518" s="242">
        <v>1</v>
      </c>
    </row>
    <row r="519" spans="1:21" ht="14.4" customHeight="1" x14ac:dyDescent="0.3">
      <c r="A519" s="680">
        <v>12</v>
      </c>
      <c r="B519" s="671" t="s">
        <v>507</v>
      </c>
      <c r="C519" s="671">
        <v>89301122</v>
      </c>
      <c r="D519" s="703" t="s">
        <v>2309</v>
      </c>
      <c r="E519" s="704" t="s">
        <v>1278</v>
      </c>
      <c r="F519" s="671" t="s">
        <v>1256</v>
      </c>
      <c r="G519" s="671" t="s">
        <v>1617</v>
      </c>
      <c r="H519" s="671" t="s">
        <v>506</v>
      </c>
      <c r="I519" s="671" t="s">
        <v>2007</v>
      </c>
      <c r="J519" s="671" t="s">
        <v>1619</v>
      </c>
      <c r="K519" s="671"/>
      <c r="L519" s="705">
        <v>0</v>
      </c>
      <c r="M519" s="705">
        <v>0</v>
      </c>
      <c r="N519" s="671">
        <v>5</v>
      </c>
      <c r="O519" s="706">
        <v>5</v>
      </c>
      <c r="P519" s="705">
        <v>0</v>
      </c>
      <c r="Q519" s="682"/>
      <c r="R519" s="671">
        <v>3</v>
      </c>
      <c r="S519" s="682">
        <v>0.6</v>
      </c>
      <c r="T519" s="706">
        <v>3</v>
      </c>
      <c r="U519" s="242">
        <v>0.6</v>
      </c>
    </row>
    <row r="520" spans="1:21" ht="14.4" customHeight="1" x14ac:dyDescent="0.3">
      <c r="A520" s="680">
        <v>12</v>
      </c>
      <c r="B520" s="671" t="s">
        <v>507</v>
      </c>
      <c r="C520" s="671">
        <v>89301122</v>
      </c>
      <c r="D520" s="703" t="s">
        <v>2309</v>
      </c>
      <c r="E520" s="704" t="s">
        <v>1278</v>
      </c>
      <c r="F520" s="671" t="s">
        <v>1257</v>
      </c>
      <c r="G520" s="671" t="s">
        <v>1620</v>
      </c>
      <c r="H520" s="671" t="s">
        <v>506</v>
      </c>
      <c r="I520" s="671" t="s">
        <v>1621</v>
      </c>
      <c r="J520" s="671" t="s">
        <v>1622</v>
      </c>
      <c r="K520" s="671" t="s">
        <v>1623</v>
      </c>
      <c r="L520" s="705">
        <v>144.05000000000001</v>
      </c>
      <c r="M520" s="705">
        <v>1152.4000000000001</v>
      </c>
      <c r="N520" s="671">
        <v>8</v>
      </c>
      <c r="O520" s="706">
        <v>2</v>
      </c>
      <c r="P520" s="705">
        <v>1152.4000000000001</v>
      </c>
      <c r="Q520" s="682">
        <v>1</v>
      </c>
      <c r="R520" s="671">
        <v>8</v>
      </c>
      <c r="S520" s="682">
        <v>1</v>
      </c>
      <c r="T520" s="706">
        <v>2</v>
      </c>
      <c r="U520" s="242">
        <v>1</v>
      </c>
    </row>
    <row r="521" spans="1:21" ht="14.4" customHeight="1" x14ac:dyDescent="0.3">
      <c r="A521" s="680">
        <v>12</v>
      </c>
      <c r="B521" s="671" t="s">
        <v>507</v>
      </c>
      <c r="C521" s="671">
        <v>89301122</v>
      </c>
      <c r="D521" s="703" t="s">
        <v>2309</v>
      </c>
      <c r="E521" s="704" t="s">
        <v>1278</v>
      </c>
      <c r="F521" s="671" t="s">
        <v>1257</v>
      </c>
      <c r="G521" s="671" t="s">
        <v>1620</v>
      </c>
      <c r="H521" s="671" t="s">
        <v>506</v>
      </c>
      <c r="I521" s="671" t="s">
        <v>1624</v>
      </c>
      <c r="J521" s="671" t="s">
        <v>1625</v>
      </c>
      <c r="K521" s="671" t="s">
        <v>1626</v>
      </c>
      <c r="L521" s="705">
        <v>50</v>
      </c>
      <c r="M521" s="705">
        <v>200</v>
      </c>
      <c r="N521" s="671">
        <v>4</v>
      </c>
      <c r="O521" s="706">
        <v>2</v>
      </c>
      <c r="P521" s="705">
        <v>200</v>
      </c>
      <c r="Q521" s="682">
        <v>1</v>
      </c>
      <c r="R521" s="671">
        <v>4</v>
      </c>
      <c r="S521" s="682">
        <v>1</v>
      </c>
      <c r="T521" s="706">
        <v>2</v>
      </c>
      <c r="U521" s="242">
        <v>1</v>
      </c>
    </row>
    <row r="522" spans="1:21" ht="14.4" customHeight="1" x14ac:dyDescent="0.3">
      <c r="A522" s="680">
        <v>12</v>
      </c>
      <c r="B522" s="671" t="s">
        <v>507</v>
      </c>
      <c r="C522" s="671">
        <v>89301122</v>
      </c>
      <c r="D522" s="703" t="s">
        <v>2309</v>
      </c>
      <c r="E522" s="704" t="s">
        <v>1278</v>
      </c>
      <c r="F522" s="671" t="s">
        <v>1257</v>
      </c>
      <c r="G522" s="671" t="s">
        <v>1488</v>
      </c>
      <c r="H522" s="671" t="s">
        <v>506</v>
      </c>
      <c r="I522" s="671" t="s">
        <v>2008</v>
      </c>
      <c r="J522" s="671" t="s">
        <v>2009</v>
      </c>
      <c r="K522" s="671" t="s">
        <v>2010</v>
      </c>
      <c r="L522" s="705">
        <v>9.0399999999999991</v>
      </c>
      <c r="M522" s="705">
        <v>2711.9999999999995</v>
      </c>
      <c r="N522" s="671">
        <v>300</v>
      </c>
      <c r="O522" s="706">
        <v>1</v>
      </c>
      <c r="P522" s="705">
        <v>2711.9999999999995</v>
      </c>
      <c r="Q522" s="682">
        <v>1</v>
      </c>
      <c r="R522" s="671">
        <v>300</v>
      </c>
      <c r="S522" s="682">
        <v>1</v>
      </c>
      <c r="T522" s="706">
        <v>1</v>
      </c>
      <c r="U522" s="242">
        <v>1</v>
      </c>
    </row>
    <row r="523" spans="1:21" ht="14.4" customHeight="1" x14ac:dyDescent="0.3">
      <c r="A523" s="680">
        <v>12</v>
      </c>
      <c r="B523" s="671" t="s">
        <v>507</v>
      </c>
      <c r="C523" s="671">
        <v>89301122</v>
      </c>
      <c r="D523" s="703" t="s">
        <v>2309</v>
      </c>
      <c r="E523" s="704" t="s">
        <v>1278</v>
      </c>
      <c r="F523" s="671" t="s">
        <v>1257</v>
      </c>
      <c r="G523" s="671" t="s">
        <v>1488</v>
      </c>
      <c r="H523" s="671" t="s">
        <v>506</v>
      </c>
      <c r="I523" s="671" t="s">
        <v>1495</v>
      </c>
      <c r="J523" s="671" t="s">
        <v>1496</v>
      </c>
      <c r="K523" s="671" t="s">
        <v>1497</v>
      </c>
      <c r="L523" s="705">
        <v>1500</v>
      </c>
      <c r="M523" s="705">
        <v>15000</v>
      </c>
      <c r="N523" s="671">
        <v>10</v>
      </c>
      <c r="O523" s="706">
        <v>1</v>
      </c>
      <c r="P523" s="705"/>
      <c r="Q523" s="682">
        <v>0</v>
      </c>
      <c r="R523" s="671"/>
      <c r="S523" s="682">
        <v>0</v>
      </c>
      <c r="T523" s="706"/>
      <c r="U523" s="242">
        <v>0</v>
      </c>
    </row>
    <row r="524" spans="1:21" ht="14.4" customHeight="1" x14ac:dyDescent="0.3">
      <c r="A524" s="680">
        <v>12</v>
      </c>
      <c r="B524" s="671" t="s">
        <v>507</v>
      </c>
      <c r="C524" s="671">
        <v>89301122</v>
      </c>
      <c r="D524" s="703" t="s">
        <v>2309</v>
      </c>
      <c r="E524" s="704" t="s">
        <v>1278</v>
      </c>
      <c r="F524" s="671" t="s">
        <v>1257</v>
      </c>
      <c r="G524" s="671" t="s">
        <v>1627</v>
      </c>
      <c r="H524" s="671" t="s">
        <v>506</v>
      </c>
      <c r="I524" s="671" t="s">
        <v>1695</v>
      </c>
      <c r="J524" s="671" t="s">
        <v>1696</v>
      </c>
      <c r="K524" s="671" t="s">
        <v>1697</v>
      </c>
      <c r="L524" s="705">
        <v>124</v>
      </c>
      <c r="M524" s="705">
        <v>372</v>
      </c>
      <c r="N524" s="671">
        <v>3</v>
      </c>
      <c r="O524" s="706">
        <v>2</v>
      </c>
      <c r="P524" s="705">
        <v>372</v>
      </c>
      <c r="Q524" s="682">
        <v>1</v>
      </c>
      <c r="R524" s="671">
        <v>3</v>
      </c>
      <c r="S524" s="682">
        <v>1</v>
      </c>
      <c r="T524" s="706">
        <v>2</v>
      </c>
      <c r="U524" s="242">
        <v>1</v>
      </c>
    </row>
    <row r="525" spans="1:21" ht="14.4" customHeight="1" x14ac:dyDescent="0.3">
      <c r="A525" s="680">
        <v>12</v>
      </c>
      <c r="B525" s="671" t="s">
        <v>507</v>
      </c>
      <c r="C525" s="671">
        <v>89301122</v>
      </c>
      <c r="D525" s="703" t="s">
        <v>2309</v>
      </c>
      <c r="E525" s="704" t="s">
        <v>1278</v>
      </c>
      <c r="F525" s="671" t="s">
        <v>1257</v>
      </c>
      <c r="G525" s="671" t="s">
        <v>1627</v>
      </c>
      <c r="H525" s="671" t="s">
        <v>506</v>
      </c>
      <c r="I525" s="671" t="s">
        <v>2011</v>
      </c>
      <c r="J525" s="671" t="s">
        <v>2012</v>
      </c>
      <c r="K525" s="671" t="s">
        <v>2013</v>
      </c>
      <c r="L525" s="705">
        <v>3082.5</v>
      </c>
      <c r="M525" s="705">
        <v>12330</v>
      </c>
      <c r="N525" s="671">
        <v>4</v>
      </c>
      <c r="O525" s="706">
        <v>2</v>
      </c>
      <c r="P525" s="705">
        <v>12330</v>
      </c>
      <c r="Q525" s="682">
        <v>1</v>
      </c>
      <c r="R525" s="671">
        <v>4</v>
      </c>
      <c r="S525" s="682">
        <v>1</v>
      </c>
      <c r="T525" s="706">
        <v>2</v>
      </c>
      <c r="U525" s="242">
        <v>1</v>
      </c>
    </row>
    <row r="526" spans="1:21" ht="14.4" customHeight="1" x14ac:dyDescent="0.3">
      <c r="A526" s="680">
        <v>12</v>
      </c>
      <c r="B526" s="671" t="s">
        <v>507</v>
      </c>
      <c r="C526" s="671">
        <v>89301122</v>
      </c>
      <c r="D526" s="703" t="s">
        <v>2309</v>
      </c>
      <c r="E526" s="704" t="s">
        <v>1278</v>
      </c>
      <c r="F526" s="671" t="s">
        <v>1257</v>
      </c>
      <c r="G526" s="671" t="s">
        <v>1627</v>
      </c>
      <c r="H526" s="671" t="s">
        <v>506</v>
      </c>
      <c r="I526" s="671" t="s">
        <v>1631</v>
      </c>
      <c r="J526" s="671" t="s">
        <v>1632</v>
      </c>
      <c r="K526" s="671" t="s">
        <v>1630</v>
      </c>
      <c r="L526" s="705">
        <v>291.2</v>
      </c>
      <c r="M526" s="705">
        <v>582.4</v>
      </c>
      <c r="N526" s="671">
        <v>2</v>
      </c>
      <c r="O526" s="706">
        <v>1</v>
      </c>
      <c r="P526" s="705">
        <v>582.4</v>
      </c>
      <c r="Q526" s="682">
        <v>1</v>
      </c>
      <c r="R526" s="671">
        <v>2</v>
      </c>
      <c r="S526" s="682">
        <v>1</v>
      </c>
      <c r="T526" s="706">
        <v>1</v>
      </c>
      <c r="U526" s="242">
        <v>1</v>
      </c>
    </row>
    <row r="527" spans="1:21" ht="14.4" customHeight="1" x14ac:dyDescent="0.3">
      <c r="A527" s="680">
        <v>12</v>
      </c>
      <c r="B527" s="671" t="s">
        <v>507</v>
      </c>
      <c r="C527" s="671">
        <v>89301122</v>
      </c>
      <c r="D527" s="703" t="s">
        <v>2309</v>
      </c>
      <c r="E527" s="704" t="s">
        <v>1278</v>
      </c>
      <c r="F527" s="671" t="s">
        <v>1257</v>
      </c>
      <c r="G527" s="671" t="s">
        <v>1627</v>
      </c>
      <c r="H527" s="671" t="s">
        <v>506</v>
      </c>
      <c r="I527" s="671" t="s">
        <v>1702</v>
      </c>
      <c r="J527" s="671" t="s">
        <v>1703</v>
      </c>
      <c r="K527" s="671" t="s">
        <v>1704</v>
      </c>
      <c r="L527" s="705">
        <v>579</v>
      </c>
      <c r="M527" s="705">
        <v>579</v>
      </c>
      <c r="N527" s="671">
        <v>1</v>
      </c>
      <c r="O527" s="706">
        <v>1</v>
      </c>
      <c r="P527" s="705">
        <v>579</v>
      </c>
      <c r="Q527" s="682">
        <v>1</v>
      </c>
      <c r="R527" s="671">
        <v>1</v>
      </c>
      <c r="S527" s="682">
        <v>1</v>
      </c>
      <c r="T527" s="706">
        <v>1</v>
      </c>
      <c r="U527" s="242">
        <v>1</v>
      </c>
    </row>
    <row r="528" spans="1:21" ht="14.4" customHeight="1" x14ac:dyDescent="0.3">
      <c r="A528" s="680">
        <v>12</v>
      </c>
      <c r="B528" s="671" t="s">
        <v>507</v>
      </c>
      <c r="C528" s="671">
        <v>89301122</v>
      </c>
      <c r="D528" s="703" t="s">
        <v>2309</v>
      </c>
      <c r="E528" s="704" t="s">
        <v>1278</v>
      </c>
      <c r="F528" s="671" t="s">
        <v>1257</v>
      </c>
      <c r="G528" s="671" t="s">
        <v>1627</v>
      </c>
      <c r="H528" s="671" t="s">
        <v>506</v>
      </c>
      <c r="I528" s="671" t="s">
        <v>1705</v>
      </c>
      <c r="J528" s="671" t="s">
        <v>1706</v>
      </c>
      <c r="K528" s="671" t="s">
        <v>1707</v>
      </c>
      <c r="L528" s="705">
        <v>513.75</v>
      </c>
      <c r="M528" s="705">
        <v>4110</v>
      </c>
      <c r="N528" s="671">
        <v>8</v>
      </c>
      <c r="O528" s="706">
        <v>3</v>
      </c>
      <c r="P528" s="705">
        <v>4110</v>
      </c>
      <c r="Q528" s="682">
        <v>1</v>
      </c>
      <c r="R528" s="671">
        <v>8</v>
      </c>
      <c r="S528" s="682">
        <v>1</v>
      </c>
      <c r="T528" s="706">
        <v>3</v>
      </c>
      <c r="U528" s="242">
        <v>1</v>
      </c>
    </row>
    <row r="529" spans="1:21" ht="14.4" customHeight="1" x14ac:dyDescent="0.3">
      <c r="A529" s="680">
        <v>12</v>
      </c>
      <c r="B529" s="671" t="s">
        <v>507</v>
      </c>
      <c r="C529" s="671">
        <v>89301122</v>
      </c>
      <c r="D529" s="703" t="s">
        <v>2309</v>
      </c>
      <c r="E529" s="704" t="s">
        <v>1278</v>
      </c>
      <c r="F529" s="671" t="s">
        <v>1257</v>
      </c>
      <c r="G529" s="671" t="s">
        <v>1627</v>
      </c>
      <c r="H529" s="671" t="s">
        <v>506</v>
      </c>
      <c r="I529" s="671" t="s">
        <v>2014</v>
      </c>
      <c r="J529" s="671" t="s">
        <v>2015</v>
      </c>
      <c r="K529" s="671" t="s">
        <v>2016</v>
      </c>
      <c r="L529" s="705">
        <v>991.9</v>
      </c>
      <c r="M529" s="705">
        <v>2975.7</v>
      </c>
      <c r="N529" s="671">
        <v>3</v>
      </c>
      <c r="O529" s="706">
        <v>1</v>
      </c>
      <c r="P529" s="705">
        <v>2975.7</v>
      </c>
      <c r="Q529" s="682">
        <v>1</v>
      </c>
      <c r="R529" s="671">
        <v>3</v>
      </c>
      <c r="S529" s="682">
        <v>1</v>
      </c>
      <c r="T529" s="706">
        <v>1</v>
      </c>
      <c r="U529" s="242">
        <v>1</v>
      </c>
    </row>
    <row r="530" spans="1:21" ht="14.4" customHeight="1" x14ac:dyDescent="0.3">
      <c r="A530" s="680">
        <v>12</v>
      </c>
      <c r="B530" s="671" t="s">
        <v>507</v>
      </c>
      <c r="C530" s="671">
        <v>89301122</v>
      </c>
      <c r="D530" s="703" t="s">
        <v>2309</v>
      </c>
      <c r="E530" s="704" t="s">
        <v>1278</v>
      </c>
      <c r="F530" s="671" t="s">
        <v>1257</v>
      </c>
      <c r="G530" s="671" t="s">
        <v>1627</v>
      </c>
      <c r="H530" s="671" t="s">
        <v>506</v>
      </c>
      <c r="I530" s="671" t="s">
        <v>1804</v>
      </c>
      <c r="J530" s="671" t="s">
        <v>1805</v>
      </c>
      <c r="K530" s="671" t="s">
        <v>1806</v>
      </c>
      <c r="L530" s="705">
        <v>1000</v>
      </c>
      <c r="M530" s="705">
        <v>5000</v>
      </c>
      <c r="N530" s="671">
        <v>5</v>
      </c>
      <c r="O530" s="706">
        <v>2</v>
      </c>
      <c r="P530" s="705">
        <v>5000</v>
      </c>
      <c r="Q530" s="682">
        <v>1</v>
      </c>
      <c r="R530" s="671">
        <v>5</v>
      </c>
      <c r="S530" s="682">
        <v>1</v>
      </c>
      <c r="T530" s="706">
        <v>2</v>
      </c>
      <c r="U530" s="242">
        <v>1</v>
      </c>
    </row>
    <row r="531" spans="1:21" ht="14.4" customHeight="1" x14ac:dyDescent="0.3">
      <c r="A531" s="680">
        <v>12</v>
      </c>
      <c r="B531" s="671" t="s">
        <v>507</v>
      </c>
      <c r="C531" s="671">
        <v>89301122</v>
      </c>
      <c r="D531" s="703" t="s">
        <v>2309</v>
      </c>
      <c r="E531" s="704" t="s">
        <v>1278</v>
      </c>
      <c r="F531" s="671" t="s">
        <v>1257</v>
      </c>
      <c r="G531" s="671" t="s">
        <v>1627</v>
      </c>
      <c r="H531" s="671" t="s">
        <v>506</v>
      </c>
      <c r="I531" s="671" t="s">
        <v>1638</v>
      </c>
      <c r="J531" s="671" t="s">
        <v>1639</v>
      </c>
      <c r="K531" s="671" t="s">
        <v>1640</v>
      </c>
      <c r="L531" s="705">
        <v>180.25</v>
      </c>
      <c r="M531" s="705">
        <v>901.25</v>
      </c>
      <c r="N531" s="671">
        <v>5</v>
      </c>
      <c r="O531" s="706">
        <v>2</v>
      </c>
      <c r="P531" s="705">
        <v>901.25</v>
      </c>
      <c r="Q531" s="682">
        <v>1</v>
      </c>
      <c r="R531" s="671">
        <v>5</v>
      </c>
      <c r="S531" s="682">
        <v>1</v>
      </c>
      <c r="T531" s="706">
        <v>2</v>
      </c>
      <c r="U531" s="242">
        <v>1</v>
      </c>
    </row>
    <row r="532" spans="1:21" ht="14.4" customHeight="1" x14ac:dyDescent="0.3">
      <c r="A532" s="680">
        <v>12</v>
      </c>
      <c r="B532" s="671" t="s">
        <v>507</v>
      </c>
      <c r="C532" s="671">
        <v>89301122</v>
      </c>
      <c r="D532" s="703" t="s">
        <v>2309</v>
      </c>
      <c r="E532" s="704" t="s">
        <v>1278</v>
      </c>
      <c r="F532" s="671" t="s">
        <v>1257</v>
      </c>
      <c r="G532" s="671" t="s">
        <v>1627</v>
      </c>
      <c r="H532" s="671" t="s">
        <v>506</v>
      </c>
      <c r="I532" s="671" t="s">
        <v>1017</v>
      </c>
      <c r="J532" s="671" t="s">
        <v>1647</v>
      </c>
      <c r="K532" s="671" t="s">
        <v>1648</v>
      </c>
      <c r="L532" s="705">
        <v>1430.6</v>
      </c>
      <c r="M532" s="705">
        <v>7153</v>
      </c>
      <c r="N532" s="671">
        <v>5</v>
      </c>
      <c r="O532" s="706">
        <v>1</v>
      </c>
      <c r="P532" s="705">
        <v>7153</v>
      </c>
      <c r="Q532" s="682">
        <v>1</v>
      </c>
      <c r="R532" s="671">
        <v>5</v>
      </c>
      <c r="S532" s="682">
        <v>1</v>
      </c>
      <c r="T532" s="706">
        <v>1</v>
      </c>
      <c r="U532" s="242">
        <v>1</v>
      </c>
    </row>
    <row r="533" spans="1:21" ht="14.4" customHeight="1" x14ac:dyDescent="0.3">
      <c r="A533" s="680">
        <v>12</v>
      </c>
      <c r="B533" s="671" t="s">
        <v>507</v>
      </c>
      <c r="C533" s="671">
        <v>89301122</v>
      </c>
      <c r="D533" s="703" t="s">
        <v>2309</v>
      </c>
      <c r="E533" s="704" t="s">
        <v>1278</v>
      </c>
      <c r="F533" s="671" t="s">
        <v>1257</v>
      </c>
      <c r="G533" s="671" t="s">
        <v>1627</v>
      </c>
      <c r="H533" s="671" t="s">
        <v>506</v>
      </c>
      <c r="I533" s="671" t="s">
        <v>1807</v>
      </c>
      <c r="J533" s="671" t="s">
        <v>1808</v>
      </c>
      <c r="K533" s="671" t="s">
        <v>1809</v>
      </c>
      <c r="L533" s="705">
        <v>500</v>
      </c>
      <c r="M533" s="705">
        <v>1500</v>
      </c>
      <c r="N533" s="671">
        <v>3</v>
      </c>
      <c r="O533" s="706">
        <v>2</v>
      </c>
      <c r="P533" s="705">
        <v>1500</v>
      </c>
      <c r="Q533" s="682">
        <v>1</v>
      </c>
      <c r="R533" s="671">
        <v>3</v>
      </c>
      <c r="S533" s="682">
        <v>1</v>
      </c>
      <c r="T533" s="706">
        <v>2</v>
      </c>
      <c r="U533" s="242">
        <v>1</v>
      </c>
    </row>
    <row r="534" spans="1:21" ht="14.4" customHeight="1" x14ac:dyDescent="0.3">
      <c r="A534" s="680">
        <v>12</v>
      </c>
      <c r="B534" s="671" t="s">
        <v>507</v>
      </c>
      <c r="C534" s="671">
        <v>89301122</v>
      </c>
      <c r="D534" s="703" t="s">
        <v>2309</v>
      </c>
      <c r="E534" s="704" t="s">
        <v>1278</v>
      </c>
      <c r="F534" s="671" t="s">
        <v>1257</v>
      </c>
      <c r="G534" s="671" t="s">
        <v>1627</v>
      </c>
      <c r="H534" s="671" t="s">
        <v>506</v>
      </c>
      <c r="I534" s="671" t="s">
        <v>2017</v>
      </c>
      <c r="J534" s="671" t="s">
        <v>2018</v>
      </c>
      <c r="K534" s="671" t="s">
        <v>1716</v>
      </c>
      <c r="L534" s="705">
        <v>500</v>
      </c>
      <c r="M534" s="705">
        <v>1000</v>
      </c>
      <c r="N534" s="671">
        <v>2</v>
      </c>
      <c r="O534" s="706">
        <v>1</v>
      </c>
      <c r="P534" s="705">
        <v>1000</v>
      </c>
      <c r="Q534" s="682">
        <v>1</v>
      </c>
      <c r="R534" s="671">
        <v>2</v>
      </c>
      <c r="S534" s="682">
        <v>1</v>
      </c>
      <c r="T534" s="706">
        <v>1</v>
      </c>
      <c r="U534" s="242">
        <v>1</v>
      </c>
    </row>
    <row r="535" spans="1:21" ht="14.4" customHeight="1" x14ac:dyDescent="0.3">
      <c r="A535" s="680">
        <v>12</v>
      </c>
      <c r="B535" s="671" t="s">
        <v>507</v>
      </c>
      <c r="C535" s="671">
        <v>89301122</v>
      </c>
      <c r="D535" s="703" t="s">
        <v>2309</v>
      </c>
      <c r="E535" s="704" t="s">
        <v>1278</v>
      </c>
      <c r="F535" s="671" t="s">
        <v>1257</v>
      </c>
      <c r="G535" s="671" t="s">
        <v>1627</v>
      </c>
      <c r="H535" s="671" t="s">
        <v>506</v>
      </c>
      <c r="I535" s="671" t="s">
        <v>1708</v>
      </c>
      <c r="J535" s="671" t="s">
        <v>1709</v>
      </c>
      <c r="K535" s="671" t="s">
        <v>1710</v>
      </c>
      <c r="L535" s="705">
        <v>1000</v>
      </c>
      <c r="M535" s="705">
        <v>1000</v>
      </c>
      <c r="N535" s="671">
        <v>1</v>
      </c>
      <c r="O535" s="706">
        <v>1</v>
      </c>
      <c r="P535" s="705"/>
      <c r="Q535" s="682">
        <v>0</v>
      </c>
      <c r="R535" s="671"/>
      <c r="S535" s="682">
        <v>0</v>
      </c>
      <c r="T535" s="706"/>
      <c r="U535" s="242">
        <v>0</v>
      </c>
    </row>
    <row r="536" spans="1:21" ht="14.4" customHeight="1" x14ac:dyDescent="0.3">
      <c r="A536" s="680">
        <v>12</v>
      </c>
      <c r="B536" s="671" t="s">
        <v>507</v>
      </c>
      <c r="C536" s="671">
        <v>89301122</v>
      </c>
      <c r="D536" s="703" t="s">
        <v>2309</v>
      </c>
      <c r="E536" s="704" t="s">
        <v>1278</v>
      </c>
      <c r="F536" s="671" t="s">
        <v>1257</v>
      </c>
      <c r="G536" s="671" t="s">
        <v>1627</v>
      </c>
      <c r="H536" s="671" t="s">
        <v>506</v>
      </c>
      <c r="I536" s="671" t="s">
        <v>2019</v>
      </c>
      <c r="J536" s="671" t="s">
        <v>1712</v>
      </c>
      <c r="K536" s="671" t="s">
        <v>2020</v>
      </c>
      <c r="L536" s="705">
        <v>3000</v>
      </c>
      <c r="M536" s="705">
        <v>60000</v>
      </c>
      <c r="N536" s="671">
        <v>20</v>
      </c>
      <c r="O536" s="706">
        <v>6</v>
      </c>
      <c r="P536" s="705">
        <v>60000</v>
      </c>
      <c r="Q536" s="682">
        <v>1</v>
      </c>
      <c r="R536" s="671">
        <v>20</v>
      </c>
      <c r="S536" s="682">
        <v>1</v>
      </c>
      <c r="T536" s="706">
        <v>6</v>
      </c>
      <c r="U536" s="242">
        <v>1</v>
      </c>
    </row>
    <row r="537" spans="1:21" ht="14.4" customHeight="1" x14ac:dyDescent="0.3">
      <c r="A537" s="680">
        <v>12</v>
      </c>
      <c r="B537" s="671" t="s">
        <v>507</v>
      </c>
      <c r="C537" s="671">
        <v>89301122</v>
      </c>
      <c r="D537" s="703" t="s">
        <v>2309</v>
      </c>
      <c r="E537" s="704" t="s">
        <v>1278</v>
      </c>
      <c r="F537" s="671" t="s">
        <v>1257</v>
      </c>
      <c r="G537" s="671" t="s">
        <v>1627</v>
      </c>
      <c r="H537" s="671" t="s">
        <v>506</v>
      </c>
      <c r="I537" s="671" t="s">
        <v>2021</v>
      </c>
      <c r="J537" s="671" t="s">
        <v>1650</v>
      </c>
      <c r="K537" s="671" t="s">
        <v>2022</v>
      </c>
      <c r="L537" s="705">
        <v>3082.5</v>
      </c>
      <c r="M537" s="705">
        <v>9247.5</v>
      </c>
      <c r="N537" s="671">
        <v>3</v>
      </c>
      <c r="O537" s="706">
        <v>1</v>
      </c>
      <c r="P537" s="705">
        <v>9247.5</v>
      </c>
      <c r="Q537" s="682">
        <v>1</v>
      </c>
      <c r="R537" s="671">
        <v>3</v>
      </c>
      <c r="S537" s="682">
        <v>1</v>
      </c>
      <c r="T537" s="706">
        <v>1</v>
      </c>
      <c r="U537" s="242">
        <v>1</v>
      </c>
    </row>
    <row r="538" spans="1:21" ht="14.4" customHeight="1" x14ac:dyDescent="0.3">
      <c r="A538" s="680">
        <v>12</v>
      </c>
      <c r="B538" s="671" t="s">
        <v>507</v>
      </c>
      <c r="C538" s="671">
        <v>89301122</v>
      </c>
      <c r="D538" s="703" t="s">
        <v>2309</v>
      </c>
      <c r="E538" s="704" t="s">
        <v>1278</v>
      </c>
      <c r="F538" s="671" t="s">
        <v>1257</v>
      </c>
      <c r="G538" s="671" t="s">
        <v>1627</v>
      </c>
      <c r="H538" s="671" t="s">
        <v>506</v>
      </c>
      <c r="I538" s="671" t="s">
        <v>1649</v>
      </c>
      <c r="J538" s="671" t="s">
        <v>1650</v>
      </c>
      <c r="K538" s="671" t="s">
        <v>1651</v>
      </c>
      <c r="L538" s="705">
        <v>3082.5</v>
      </c>
      <c r="M538" s="705">
        <v>6165</v>
      </c>
      <c r="N538" s="671">
        <v>2</v>
      </c>
      <c r="O538" s="706">
        <v>1</v>
      </c>
      <c r="P538" s="705">
        <v>6165</v>
      </c>
      <c r="Q538" s="682">
        <v>1</v>
      </c>
      <c r="R538" s="671">
        <v>2</v>
      </c>
      <c r="S538" s="682">
        <v>1</v>
      </c>
      <c r="T538" s="706">
        <v>1</v>
      </c>
      <c r="U538" s="242">
        <v>1</v>
      </c>
    </row>
    <row r="539" spans="1:21" ht="14.4" customHeight="1" x14ac:dyDescent="0.3">
      <c r="A539" s="680">
        <v>12</v>
      </c>
      <c r="B539" s="671" t="s">
        <v>507</v>
      </c>
      <c r="C539" s="671">
        <v>89301122</v>
      </c>
      <c r="D539" s="703" t="s">
        <v>2309</v>
      </c>
      <c r="E539" s="704" t="s">
        <v>1278</v>
      </c>
      <c r="F539" s="671" t="s">
        <v>1257</v>
      </c>
      <c r="G539" s="671" t="s">
        <v>1627</v>
      </c>
      <c r="H539" s="671" t="s">
        <v>506</v>
      </c>
      <c r="I539" s="671" t="s">
        <v>2023</v>
      </c>
      <c r="J539" s="671" t="s">
        <v>1650</v>
      </c>
      <c r="K539" s="671" t="s">
        <v>2024</v>
      </c>
      <c r="L539" s="705">
        <v>3082.5</v>
      </c>
      <c r="M539" s="705">
        <v>9247.5</v>
      </c>
      <c r="N539" s="671">
        <v>3</v>
      </c>
      <c r="O539" s="706">
        <v>1</v>
      </c>
      <c r="P539" s="705">
        <v>9247.5</v>
      </c>
      <c r="Q539" s="682">
        <v>1</v>
      </c>
      <c r="R539" s="671">
        <v>3</v>
      </c>
      <c r="S539" s="682">
        <v>1</v>
      </c>
      <c r="T539" s="706">
        <v>1</v>
      </c>
      <c r="U539" s="242">
        <v>1</v>
      </c>
    </row>
    <row r="540" spans="1:21" ht="14.4" customHeight="1" x14ac:dyDescent="0.3">
      <c r="A540" s="680">
        <v>12</v>
      </c>
      <c r="B540" s="671" t="s">
        <v>507</v>
      </c>
      <c r="C540" s="671">
        <v>89301122</v>
      </c>
      <c r="D540" s="703" t="s">
        <v>2309</v>
      </c>
      <c r="E540" s="704" t="s">
        <v>1278</v>
      </c>
      <c r="F540" s="671" t="s">
        <v>1257</v>
      </c>
      <c r="G540" s="671" t="s">
        <v>1627</v>
      </c>
      <c r="H540" s="671" t="s">
        <v>506</v>
      </c>
      <c r="I540" s="671" t="s">
        <v>2025</v>
      </c>
      <c r="J540" s="671" t="s">
        <v>1653</v>
      </c>
      <c r="K540" s="671" t="s">
        <v>2026</v>
      </c>
      <c r="L540" s="705">
        <v>1101.95</v>
      </c>
      <c r="M540" s="705">
        <v>9917.5500000000011</v>
      </c>
      <c r="N540" s="671">
        <v>9</v>
      </c>
      <c r="O540" s="706">
        <v>1</v>
      </c>
      <c r="P540" s="705">
        <v>9917.5500000000011</v>
      </c>
      <c r="Q540" s="682">
        <v>1</v>
      </c>
      <c r="R540" s="671">
        <v>9</v>
      </c>
      <c r="S540" s="682">
        <v>1</v>
      </c>
      <c r="T540" s="706">
        <v>1</v>
      </c>
      <c r="U540" s="242">
        <v>1</v>
      </c>
    </row>
    <row r="541" spans="1:21" ht="14.4" customHeight="1" x14ac:dyDescent="0.3">
      <c r="A541" s="680">
        <v>12</v>
      </c>
      <c r="B541" s="671" t="s">
        <v>507</v>
      </c>
      <c r="C541" s="671">
        <v>89301122</v>
      </c>
      <c r="D541" s="703" t="s">
        <v>2309</v>
      </c>
      <c r="E541" s="704" t="s">
        <v>1278</v>
      </c>
      <c r="F541" s="671" t="s">
        <v>1257</v>
      </c>
      <c r="G541" s="671" t="s">
        <v>1627</v>
      </c>
      <c r="H541" s="671" t="s">
        <v>506</v>
      </c>
      <c r="I541" s="671" t="s">
        <v>1652</v>
      </c>
      <c r="J541" s="671" t="s">
        <v>1653</v>
      </c>
      <c r="K541" s="671" t="s">
        <v>1654</v>
      </c>
      <c r="L541" s="705">
        <v>1101.95</v>
      </c>
      <c r="M541" s="705">
        <v>2203.9</v>
      </c>
      <c r="N541" s="671">
        <v>2</v>
      </c>
      <c r="O541" s="706">
        <v>1</v>
      </c>
      <c r="P541" s="705">
        <v>2203.9</v>
      </c>
      <c r="Q541" s="682">
        <v>1</v>
      </c>
      <c r="R541" s="671">
        <v>2</v>
      </c>
      <c r="S541" s="682">
        <v>1</v>
      </c>
      <c r="T541" s="706">
        <v>1</v>
      </c>
      <c r="U541" s="242">
        <v>1</v>
      </c>
    </row>
    <row r="542" spans="1:21" ht="14.4" customHeight="1" x14ac:dyDescent="0.3">
      <c r="A542" s="680">
        <v>12</v>
      </c>
      <c r="B542" s="671" t="s">
        <v>507</v>
      </c>
      <c r="C542" s="671">
        <v>89301122</v>
      </c>
      <c r="D542" s="703" t="s">
        <v>2309</v>
      </c>
      <c r="E542" s="704" t="s">
        <v>1278</v>
      </c>
      <c r="F542" s="671" t="s">
        <v>1257</v>
      </c>
      <c r="G542" s="671" t="s">
        <v>1627</v>
      </c>
      <c r="H542" s="671" t="s">
        <v>506</v>
      </c>
      <c r="I542" s="671" t="s">
        <v>2027</v>
      </c>
      <c r="J542" s="671" t="s">
        <v>2028</v>
      </c>
      <c r="K542" s="671" t="s">
        <v>2029</v>
      </c>
      <c r="L542" s="705">
        <v>1027.5</v>
      </c>
      <c r="M542" s="705">
        <v>6165</v>
      </c>
      <c r="N542" s="671">
        <v>6</v>
      </c>
      <c r="O542" s="706">
        <v>2</v>
      </c>
      <c r="P542" s="705">
        <v>6165</v>
      </c>
      <c r="Q542" s="682">
        <v>1</v>
      </c>
      <c r="R542" s="671">
        <v>6</v>
      </c>
      <c r="S542" s="682">
        <v>1</v>
      </c>
      <c r="T542" s="706">
        <v>2</v>
      </c>
      <c r="U542" s="242">
        <v>1</v>
      </c>
    </row>
    <row r="543" spans="1:21" ht="14.4" customHeight="1" x14ac:dyDescent="0.3">
      <c r="A543" s="680">
        <v>12</v>
      </c>
      <c r="B543" s="671" t="s">
        <v>507</v>
      </c>
      <c r="C543" s="671">
        <v>89301122</v>
      </c>
      <c r="D543" s="703" t="s">
        <v>2309</v>
      </c>
      <c r="E543" s="704" t="s">
        <v>1278</v>
      </c>
      <c r="F543" s="671" t="s">
        <v>1257</v>
      </c>
      <c r="G543" s="671" t="s">
        <v>1627</v>
      </c>
      <c r="H543" s="671" t="s">
        <v>506</v>
      </c>
      <c r="I543" s="671" t="s">
        <v>1714</v>
      </c>
      <c r="J543" s="671" t="s">
        <v>1715</v>
      </c>
      <c r="K543" s="671" t="s">
        <v>1716</v>
      </c>
      <c r="L543" s="705">
        <v>300</v>
      </c>
      <c r="M543" s="705">
        <v>2700</v>
      </c>
      <c r="N543" s="671">
        <v>9</v>
      </c>
      <c r="O543" s="706">
        <v>4</v>
      </c>
      <c r="P543" s="705">
        <v>2700</v>
      </c>
      <c r="Q543" s="682">
        <v>1</v>
      </c>
      <c r="R543" s="671">
        <v>9</v>
      </c>
      <c r="S543" s="682">
        <v>1</v>
      </c>
      <c r="T543" s="706">
        <v>4</v>
      </c>
      <c r="U543" s="242">
        <v>1</v>
      </c>
    </row>
    <row r="544" spans="1:21" ht="14.4" customHeight="1" x14ac:dyDescent="0.3">
      <c r="A544" s="680">
        <v>12</v>
      </c>
      <c r="B544" s="671" t="s">
        <v>507</v>
      </c>
      <c r="C544" s="671">
        <v>89301122</v>
      </c>
      <c r="D544" s="703" t="s">
        <v>2309</v>
      </c>
      <c r="E544" s="704" t="s">
        <v>1278</v>
      </c>
      <c r="F544" s="671" t="s">
        <v>1257</v>
      </c>
      <c r="G544" s="671" t="s">
        <v>1627</v>
      </c>
      <c r="H544" s="671" t="s">
        <v>506</v>
      </c>
      <c r="I544" s="671" t="s">
        <v>2030</v>
      </c>
      <c r="J544" s="671" t="s">
        <v>2031</v>
      </c>
      <c r="K544" s="671" t="s">
        <v>1815</v>
      </c>
      <c r="L544" s="705">
        <v>625.5</v>
      </c>
      <c r="M544" s="705">
        <v>5629.5</v>
      </c>
      <c r="N544" s="671">
        <v>9</v>
      </c>
      <c r="O544" s="706">
        <v>1</v>
      </c>
      <c r="P544" s="705">
        <v>5629.5</v>
      </c>
      <c r="Q544" s="682">
        <v>1</v>
      </c>
      <c r="R544" s="671">
        <v>9</v>
      </c>
      <c r="S544" s="682">
        <v>1</v>
      </c>
      <c r="T544" s="706">
        <v>1</v>
      </c>
      <c r="U544" s="242">
        <v>1</v>
      </c>
    </row>
    <row r="545" spans="1:21" ht="14.4" customHeight="1" x14ac:dyDescent="0.3">
      <c r="A545" s="680">
        <v>12</v>
      </c>
      <c r="B545" s="671" t="s">
        <v>507</v>
      </c>
      <c r="C545" s="671">
        <v>89301122</v>
      </c>
      <c r="D545" s="703" t="s">
        <v>2309</v>
      </c>
      <c r="E545" s="704" t="s">
        <v>1278</v>
      </c>
      <c r="F545" s="671" t="s">
        <v>1257</v>
      </c>
      <c r="G545" s="671" t="s">
        <v>1627</v>
      </c>
      <c r="H545" s="671" t="s">
        <v>506</v>
      </c>
      <c r="I545" s="671" t="s">
        <v>2032</v>
      </c>
      <c r="J545" s="671" t="s">
        <v>2033</v>
      </c>
      <c r="K545" s="671" t="s">
        <v>2034</v>
      </c>
      <c r="L545" s="705">
        <v>625.5</v>
      </c>
      <c r="M545" s="705">
        <v>5629.5</v>
      </c>
      <c r="N545" s="671">
        <v>9</v>
      </c>
      <c r="O545" s="706">
        <v>1</v>
      </c>
      <c r="P545" s="705">
        <v>5629.5</v>
      </c>
      <c r="Q545" s="682">
        <v>1</v>
      </c>
      <c r="R545" s="671">
        <v>9</v>
      </c>
      <c r="S545" s="682">
        <v>1</v>
      </c>
      <c r="T545" s="706">
        <v>1</v>
      </c>
      <c r="U545" s="242">
        <v>1</v>
      </c>
    </row>
    <row r="546" spans="1:21" ht="14.4" customHeight="1" x14ac:dyDescent="0.3">
      <c r="A546" s="680">
        <v>12</v>
      </c>
      <c r="B546" s="671" t="s">
        <v>507</v>
      </c>
      <c r="C546" s="671">
        <v>89301122</v>
      </c>
      <c r="D546" s="703" t="s">
        <v>2309</v>
      </c>
      <c r="E546" s="704" t="s">
        <v>1278</v>
      </c>
      <c r="F546" s="671" t="s">
        <v>1257</v>
      </c>
      <c r="G546" s="671" t="s">
        <v>1627</v>
      </c>
      <c r="H546" s="671" t="s">
        <v>506</v>
      </c>
      <c r="I546" s="671" t="s">
        <v>2035</v>
      </c>
      <c r="J546" s="671" t="s">
        <v>1718</v>
      </c>
      <c r="K546" s="671" t="s">
        <v>2036</v>
      </c>
      <c r="L546" s="705">
        <v>1027.5</v>
      </c>
      <c r="M546" s="705">
        <v>33907.5</v>
      </c>
      <c r="N546" s="671">
        <v>33</v>
      </c>
      <c r="O546" s="706">
        <v>5</v>
      </c>
      <c r="P546" s="705">
        <v>33907.5</v>
      </c>
      <c r="Q546" s="682">
        <v>1</v>
      </c>
      <c r="R546" s="671">
        <v>33</v>
      </c>
      <c r="S546" s="682">
        <v>1</v>
      </c>
      <c r="T546" s="706">
        <v>5</v>
      </c>
      <c r="U546" s="242">
        <v>1</v>
      </c>
    </row>
    <row r="547" spans="1:21" ht="14.4" customHeight="1" x14ac:dyDescent="0.3">
      <c r="A547" s="680">
        <v>12</v>
      </c>
      <c r="B547" s="671" t="s">
        <v>507</v>
      </c>
      <c r="C547" s="671">
        <v>89301122</v>
      </c>
      <c r="D547" s="703" t="s">
        <v>2309</v>
      </c>
      <c r="E547" s="704" t="s">
        <v>1278</v>
      </c>
      <c r="F547" s="671" t="s">
        <v>1257</v>
      </c>
      <c r="G547" s="671" t="s">
        <v>1627</v>
      </c>
      <c r="H547" s="671" t="s">
        <v>506</v>
      </c>
      <c r="I547" s="671" t="s">
        <v>2037</v>
      </c>
      <c r="J547" s="671" t="s">
        <v>1718</v>
      </c>
      <c r="K547" s="671" t="s">
        <v>2038</v>
      </c>
      <c r="L547" s="705">
        <v>1027.5</v>
      </c>
      <c r="M547" s="705">
        <v>6165</v>
      </c>
      <c r="N547" s="671">
        <v>6</v>
      </c>
      <c r="O547" s="706">
        <v>1</v>
      </c>
      <c r="P547" s="705">
        <v>6165</v>
      </c>
      <c r="Q547" s="682">
        <v>1</v>
      </c>
      <c r="R547" s="671">
        <v>6</v>
      </c>
      <c r="S547" s="682">
        <v>1</v>
      </c>
      <c r="T547" s="706">
        <v>1</v>
      </c>
      <c r="U547" s="242">
        <v>1</v>
      </c>
    </row>
    <row r="548" spans="1:21" ht="14.4" customHeight="1" x14ac:dyDescent="0.3">
      <c r="A548" s="680">
        <v>12</v>
      </c>
      <c r="B548" s="671" t="s">
        <v>507</v>
      </c>
      <c r="C548" s="671">
        <v>89301122</v>
      </c>
      <c r="D548" s="703" t="s">
        <v>2309</v>
      </c>
      <c r="E548" s="704" t="s">
        <v>1278</v>
      </c>
      <c r="F548" s="671" t="s">
        <v>1257</v>
      </c>
      <c r="G548" s="671" t="s">
        <v>1627</v>
      </c>
      <c r="H548" s="671" t="s">
        <v>506</v>
      </c>
      <c r="I548" s="671" t="s">
        <v>1660</v>
      </c>
      <c r="J548" s="671" t="s">
        <v>1661</v>
      </c>
      <c r="K548" s="671" t="s">
        <v>1662</v>
      </c>
      <c r="L548" s="705">
        <v>198.08</v>
      </c>
      <c r="M548" s="705">
        <v>3961.6</v>
      </c>
      <c r="N548" s="671">
        <v>20</v>
      </c>
      <c r="O548" s="706">
        <v>6</v>
      </c>
      <c r="P548" s="705">
        <v>3961.6</v>
      </c>
      <c r="Q548" s="682">
        <v>1</v>
      </c>
      <c r="R548" s="671">
        <v>20</v>
      </c>
      <c r="S548" s="682">
        <v>1</v>
      </c>
      <c r="T548" s="706">
        <v>6</v>
      </c>
      <c r="U548" s="242">
        <v>1</v>
      </c>
    </row>
    <row r="549" spans="1:21" ht="14.4" customHeight="1" x14ac:dyDescent="0.3">
      <c r="A549" s="680">
        <v>12</v>
      </c>
      <c r="B549" s="671" t="s">
        <v>507</v>
      </c>
      <c r="C549" s="671">
        <v>89301122</v>
      </c>
      <c r="D549" s="703" t="s">
        <v>2309</v>
      </c>
      <c r="E549" s="704" t="s">
        <v>1278</v>
      </c>
      <c r="F549" s="671" t="s">
        <v>1257</v>
      </c>
      <c r="G549" s="671" t="s">
        <v>1304</v>
      </c>
      <c r="H549" s="671" t="s">
        <v>506</v>
      </c>
      <c r="I549" s="671" t="s">
        <v>1506</v>
      </c>
      <c r="J549" s="671" t="s">
        <v>1507</v>
      </c>
      <c r="K549" s="671" t="s">
        <v>1508</v>
      </c>
      <c r="L549" s="705">
        <v>112.5</v>
      </c>
      <c r="M549" s="705">
        <v>1350</v>
      </c>
      <c r="N549" s="671">
        <v>12</v>
      </c>
      <c r="O549" s="706">
        <v>1</v>
      </c>
      <c r="P549" s="705">
        <v>1350</v>
      </c>
      <c r="Q549" s="682">
        <v>1</v>
      </c>
      <c r="R549" s="671">
        <v>12</v>
      </c>
      <c r="S549" s="682">
        <v>1</v>
      </c>
      <c r="T549" s="706">
        <v>1</v>
      </c>
      <c r="U549" s="242">
        <v>1</v>
      </c>
    </row>
    <row r="550" spans="1:21" ht="14.4" customHeight="1" x14ac:dyDescent="0.3">
      <c r="A550" s="680">
        <v>12</v>
      </c>
      <c r="B550" s="671" t="s">
        <v>507</v>
      </c>
      <c r="C550" s="671">
        <v>89301122</v>
      </c>
      <c r="D550" s="703" t="s">
        <v>2309</v>
      </c>
      <c r="E550" s="704" t="s">
        <v>1278</v>
      </c>
      <c r="F550" s="671" t="s">
        <v>1257</v>
      </c>
      <c r="G550" s="671" t="s">
        <v>1304</v>
      </c>
      <c r="H550" s="671" t="s">
        <v>506</v>
      </c>
      <c r="I550" s="671" t="s">
        <v>1305</v>
      </c>
      <c r="J550" s="671" t="s">
        <v>1306</v>
      </c>
      <c r="K550" s="671" t="s">
        <v>1307</v>
      </c>
      <c r="L550" s="705">
        <v>500</v>
      </c>
      <c r="M550" s="705">
        <v>2500</v>
      </c>
      <c r="N550" s="671">
        <v>5</v>
      </c>
      <c r="O550" s="706">
        <v>3</v>
      </c>
      <c r="P550" s="705">
        <v>2500</v>
      </c>
      <c r="Q550" s="682">
        <v>1</v>
      </c>
      <c r="R550" s="671">
        <v>5</v>
      </c>
      <c r="S550" s="682">
        <v>1</v>
      </c>
      <c r="T550" s="706">
        <v>3</v>
      </c>
      <c r="U550" s="242">
        <v>1</v>
      </c>
    </row>
    <row r="551" spans="1:21" ht="14.4" customHeight="1" x14ac:dyDescent="0.3">
      <c r="A551" s="680">
        <v>12</v>
      </c>
      <c r="B551" s="671" t="s">
        <v>507</v>
      </c>
      <c r="C551" s="671">
        <v>89301122</v>
      </c>
      <c r="D551" s="703" t="s">
        <v>2309</v>
      </c>
      <c r="E551" s="704" t="s">
        <v>1278</v>
      </c>
      <c r="F551" s="671" t="s">
        <v>1257</v>
      </c>
      <c r="G551" s="671" t="s">
        <v>1304</v>
      </c>
      <c r="H551" s="671" t="s">
        <v>506</v>
      </c>
      <c r="I551" s="671" t="s">
        <v>2039</v>
      </c>
      <c r="J551" s="671" t="s">
        <v>2040</v>
      </c>
      <c r="K551" s="671" t="s">
        <v>2041</v>
      </c>
      <c r="L551" s="705">
        <v>448.57</v>
      </c>
      <c r="M551" s="705">
        <v>4485.7</v>
      </c>
      <c r="N551" s="671">
        <v>10</v>
      </c>
      <c r="O551" s="706">
        <v>1</v>
      </c>
      <c r="P551" s="705"/>
      <c r="Q551" s="682">
        <v>0</v>
      </c>
      <c r="R551" s="671"/>
      <c r="S551" s="682">
        <v>0</v>
      </c>
      <c r="T551" s="706"/>
      <c r="U551" s="242">
        <v>0</v>
      </c>
    </row>
    <row r="552" spans="1:21" ht="14.4" customHeight="1" x14ac:dyDescent="0.3">
      <c r="A552" s="680">
        <v>12</v>
      </c>
      <c r="B552" s="671" t="s">
        <v>507</v>
      </c>
      <c r="C552" s="671">
        <v>89301122</v>
      </c>
      <c r="D552" s="703" t="s">
        <v>2309</v>
      </c>
      <c r="E552" s="704" t="s">
        <v>1278</v>
      </c>
      <c r="F552" s="671" t="s">
        <v>1257</v>
      </c>
      <c r="G552" s="671" t="s">
        <v>1304</v>
      </c>
      <c r="H552" s="671" t="s">
        <v>506</v>
      </c>
      <c r="I552" s="671" t="s">
        <v>1311</v>
      </c>
      <c r="J552" s="671" t="s">
        <v>1312</v>
      </c>
      <c r="K552" s="671" t="s">
        <v>1313</v>
      </c>
      <c r="L552" s="705">
        <v>190</v>
      </c>
      <c r="M552" s="705">
        <v>5320</v>
      </c>
      <c r="N552" s="671">
        <v>28</v>
      </c>
      <c r="O552" s="706">
        <v>4</v>
      </c>
      <c r="P552" s="705">
        <v>2660</v>
      </c>
      <c r="Q552" s="682">
        <v>0.5</v>
      </c>
      <c r="R552" s="671">
        <v>14</v>
      </c>
      <c r="S552" s="682">
        <v>0.5</v>
      </c>
      <c r="T552" s="706">
        <v>2</v>
      </c>
      <c r="U552" s="242">
        <v>0.5</v>
      </c>
    </row>
    <row r="553" spans="1:21" ht="14.4" customHeight="1" x14ac:dyDescent="0.3">
      <c r="A553" s="680">
        <v>12</v>
      </c>
      <c r="B553" s="671" t="s">
        <v>507</v>
      </c>
      <c r="C553" s="671">
        <v>89301122</v>
      </c>
      <c r="D553" s="703" t="s">
        <v>2309</v>
      </c>
      <c r="E553" s="704" t="s">
        <v>1278</v>
      </c>
      <c r="F553" s="671" t="s">
        <v>1257</v>
      </c>
      <c r="G553" s="671" t="s">
        <v>1304</v>
      </c>
      <c r="H553" s="671" t="s">
        <v>506</v>
      </c>
      <c r="I553" s="671" t="s">
        <v>2042</v>
      </c>
      <c r="J553" s="671" t="s">
        <v>2043</v>
      </c>
      <c r="K553" s="671" t="s">
        <v>2044</v>
      </c>
      <c r="L553" s="705">
        <v>212.25</v>
      </c>
      <c r="M553" s="705">
        <v>424.5</v>
      </c>
      <c r="N553" s="671">
        <v>2</v>
      </c>
      <c r="O553" s="706">
        <v>1</v>
      </c>
      <c r="P553" s="705"/>
      <c r="Q553" s="682">
        <v>0</v>
      </c>
      <c r="R553" s="671"/>
      <c r="S553" s="682">
        <v>0</v>
      </c>
      <c r="T553" s="706"/>
      <c r="U553" s="242">
        <v>0</v>
      </c>
    </row>
    <row r="554" spans="1:21" ht="14.4" customHeight="1" x14ac:dyDescent="0.3">
      <c r="A554" s="680">
        <v>12</v>
      </c>
      <c r="B554" s="671" t="s">
        <v>507</v>
      </c>
      <c r="C554" s="671">
        <v>89301122</v>
      </c>
      <c r="D554" s="703" t="s">
        <v>2309</v>
      </c>
      <c r="E554" s="704" t="s">
        <v>1279</v>
      </c>
      <c r="F554" s="671" t="s">
        <v>1255</v>
      </c>
      <c r="G554" s="671" t="s">
        <v>1571</v>
      </c>
      <c r="H554" s="671" t="s">
        <v>506</v>
      </c>
      <c r="I554" s="671" t="s">
        <v>2045</v>
      </c>
      <c r="J554" s="671" t="s">
        <v>2046</v>
      </c>
      <c r="K554" s="671" t="s">
        <v>2047</v>
      </c>
      <c r="L554" s="705">
        <v>285.75</v>
      </c>
      <c r="M554" s="705">
        <v>285.75</v>
      </c>
      <c r="N554" s="671">
        <v>1</v>
      </c>
      <c r="O554" s="706">
        <v>0.5</v>
      </c>
      <c r="P554" s="705">
        <v>285.75</v>
      </c>
      <c r="Q554" s="682">
        <v>1</v>
      </c>
      <c r="R554" s="671">
        <v>1</v>
      </c>
      <c r="S554" s="682">
        <v>1</v>
      </c>
      <c r="T554" s="706">
        <v>0.5</v>
      </c>
      <c r="U554" s="242">
        <v>1</v>
      </c>
    </row>
    <row r="555" spans="1:21" ht="14.4" customHeight="1" x14ac:dyDescent="0.3">
      <c r="A555" s="680">
        <v>12</v>
      </c>
      <c r="B555" s="671" t="s">
        <v>507</v>
      </c>
      <c r="C555" s="671">
        <v>89301122</v>
      </c>
      <c r="D555" s="703" t="s">
        <v>2309</v>
      </c>
      <c r="E555" s="704" t="s">
        <v>1279</v>
      </c>
      <c r="F555" s="671" t="s">
        <v>1255</v>
      </c>
      <c r="G555" s="671" t="s">
        <v>2048</v>
      </c>
      <c r="H555" s="671" t="s">
        <v>506</v>
      </c>
      <c r="I555" s="671" t="s">
        <v>2049</v>
      </c>
      <c r="J555" s="671" t="s">
        <v>2050</v>
      </c>
      <c r="K555" s="671" t="s">
        <v>2051</v>
      </c>
      <c r="L555" s="705">
        <v>317.26</v>
      </c>
      <c r="M555" s="705">
        <v>951.78</v>
      </c>
      <c r="N555" s="671">
        <v>3</v>
      </c>
      <c r="O555" s="706">
        <v>0.5</v>
      </c>
      <c r="P555" s="705">
        <v>951.78</v>
      </c>
      <c r="Q555" s="682">
        <v>1</v>
      </c>
      <c r="R555" s="671">
        <v>3</v>
      </c>
      <c r="S555" s="682">
        <v>1</v>
      </c>
      <c r="T555" s="706">
        <v>0.5</v>
      </c>
      <c r="U555" s="242">
        <v>1</v>
      </c>
    </row>
    <row r="556" spans="1:21" ht="14.4" customHeight="1" x14ac:dyDescent="0.3">
      <c r="A556" s="680">
        <v>12</v>
      </c>
      <c r="B556" s="671" t="s">
        <v>507</v>
      </c>
      <c r="C556" s="671">
        <v>89301122</v>
      </c>
      <c r="D556" s="703" t="s">
        <v>2309</v>
      </c>
      <c r="E556" s="704" t="s">
        <v>1279</v>
      </c>
      <c r="F556" s="671" t="s">
        <v>1255</v>
      </c>
      <c r="G556" s="671" t="s">
        <v>1870</v>
      </c>
      <c r="H556" s="671" t="s">
        <v>867</v>
      </c>
      <c r="I556" s="671" t="s">
        <v>1871</v>
      </c>
      <c r="J556" s="671" t="s">
        <v>884</v>
      </c>
      <c r="K556" s="671" t="s">
        <v>1597</v>
      </c>
      <c r="L556" s="705">
        <v>146.63</v>
      </c>
      <c r="M556" s="705">
        <v>146.63</v>
      </c>
      <c r="N556" s="671">
        <v>1</v>
      </c>
      <c r="O556" s="706">
        <v>0.5</v>
      </c>
      <c r="P556" s="705">
        <v>146.63</v>
      </c>
      <c r="Q556" s="682">
        <v>1</v>
      </c>
      <c r="R556" s="671">
        <v>1</v>
      </c>
      <c r="S556" s="682">
        <v>1</v>
      </c>
      <c r="T556" s="706">
        <v>0.5</v>
      </c>
      <c r="U556" s="242">
        <v>1</v>
      </c>
    </row>
    <row r="557" spans="1:21" ht="14.4" customHeight="1" x14ac:dyDescent="0.3">
      <c r="A557" s="680">
        <v>12</v>
      </c>
      <c r="B557" s="671" t="s">
        <v>507</v>
      </c>
      <c r="C557" s="671">
        <v>89301122</v>
      </c>
      <c r="D557" s="703" t="s">
        <v>2309</v>
      </c>
      <c r="E557" s="704" t="s">
        <v>1279</v>
      </c>
      <c r="F557" s="671" t="s">
        <v>1255</v>
      </c>
      <c r="G557" s="671" t="s">
        <v>1370</v>
      </c>
      <c r="H557" s="671" t="s">
        <v>867</v>
      </c>
      <c r="I557" s="671" t="s">
        <v>1371</v>
      </c>
      <c r="J557" s="671" t="s">
        <v>1372</v>
      </c>
      <c r="K557" s="671" t="s">
        <v>1373</v>
      </c>
      <c r="L557" s="705">
        <v>1140.7</v>
      </c>
      <c r="M557" s="705">
        <v>36502.399999999994</v>
      </c>
      <c r="N557" s="671">
        <v>32</v>
      </c>
      <c r="O557" s="706">
        <v>10</v>
      </c>
      <c r="P557" s="705">
        <v>29658.199999999997</v>
      </c>
      <c r="Q557" s="682">
        <v>0.8125</v>
      </c>
      <c r="R557" s="671">
        <v>26</v>
      </c>
      <c r="S557" s="682">
        <v>0.8125</v>
      </c>
      <c r="T557" s="706">
        <v>8.5</v>
      </c>
      <c r="U557" s="242">
        <v>0.85</v>
      </c>
    </row>
    <row r="558" spans="1:21" ht="14.4" customHeight="1" x14ac:dyDescent="0.3">
      <c r="A558" s="680">
        <v>12</v>
      </c>
      <c r="B558" s="671" t="s">
        <v>507</v>
      </c>
      <c r="C558" s="671">
        <v>89301122</v>
      </c>
      <c r="D558" s="703" t="s">
        <v>2309</v>
      </c>
      <c r="E558" s="704" t="s">
        <v>1279</v>
      </c>
      <c r="F558" s="671" t="s">
        <v>1255</v>
      </c>
      <c r="G558" s="671" t="s">
        <v>1577</v>
      </c>
      <c r="H558" s="671" t="s">
        <v>506</v>
      </c>
      <c r="I558" s="671" t="s">
        <v>2052</v>
      </c>
      <c r="J558" s="671" t="s">
        <v>1578</v>
      </c>
      <c r="K558" s="671" t="s">
        <v>1579</v>
      </c>
      <c r="L558" s="705">
        <v>0</v>
      </c>
      <c r="M558" s="705">
        <v>0</v>
      </c>
      <c r="N558" s="671">
        <v>1</v>
      </c>
      <c r="O558" s="706">
        <v>1</v>
      </c>
      <c r="P558" s="705">
        <v>0</v>
      </c>
      <c r="Q558" s="682"/>
      <c r="R558" s="671">
        <v>1</v>
      </c>
      <c r="S558" s="682">
        <v>1</v>
      </c>
      <c r="T558" s="706">
        <v>1</v>
      </c>
      <c r="U558" s="242">
        <v>1</v>
      </c>
    </row>
    <row r="559" spans="1:21" ht="14.4" customHeight="1" x14ac:dyDescent="0.3">
      <c r="A559" s="680">
        <v>12</v>
      </c>
      <c r="B559" s="671" t="s">
        <v>507</v>
      </c>
      <c r="C559" s="671">
        <v>89301122</v>
      </c>
      <c r="D559" s="703" t="s">
        <v>2309</v>
      </c>
      <c r="E559" s="704" t="s">
        <v>1279</v>
      </c>
      <c r="F559" s="671" t="s">
        <v>1255</v>
      </c>
      <c r="G559" s="671" t="s">
        <v>1343</v>
      </c>
      <c r="H559" s="671" t="s">
        <v>506</v>
      </c>
      <c r="I559" s="671" t="s">
        <v>2053</v>
      </c>
      <c r="J559" s="671" t="s">
        <v>2054</v>
      </c>
      <c r="K559" s="671" t="s">
        <v>2055</v>
      </c>
      <c r="L559" s="705">
        <v>0</v>
      </c>
      <c r="M559" s="705">
        <v>0</v>
      </c>
      <c r="N559" s="671">
        <v>3</v>
      </c>
      <c r="O559" s="706">
        <v>0.5</v>
      </c>
      <c r="P559" s="705">
        <v>0</v>
      </c>
      <c r="Q559" s="682"/>
      <c r="R559" s="671">
        <v>3</v>
      </c>
      <c r="S559" s="682">
        <v>1</v>
      </c>
      <c r="T559" s="706">
        <v>0.5</v>
      </c>
      <c r="U559" s="242">
        <v>1</v>
      </c>
    </row>
    <row r="560" spans="1:21" ht="14.4" customHeight="1" x14ac:dyDescent="0.3">
      <c r="A560" s="680">
        <v>12</v>
      </c>
      <c r="B560" s="671" t="s">
        <v>507</v>
      </c>
      <c r="C560" s="671">
        <v>89301122</v>
      </c>
      <c r="D560" s="703" t="s">
        <v>2309</v>
      </c>
      <c r="E560" s="704" t="s">
        <v>1279</v>
      </c>
      <c r="F560" s="671" t="s">
        <v>1255</v>
      </c>
      <c r="G560" s="671" t="s">
        <v>1404</v>
      </c>
      <c r="H560" s="671" t="s">
        <v>506</v>
      </c>
      <c r="I560" s="671" t="s">
        <v>1543</v>
      </c>
      <c r="J560" s="671" t="s">
        <v>1406</v>
      </c>
      <c r="K560" s="671" t="s">
        <v>1544</v>
      </c>
      <c r="L560" s="705">
        <v>0</v>
      </c>
      <c r="M560" s="705">
        <v>0</v>
      </c>
      <c r="N560" s="671">
        <v>2</v>
      </c>
      <c r="O560" s="706">
        <v>1.5</v>
      </c>
      <c r="P560" s="705">
        <v>0</v>
      </c>
      <c r="Q560" s="682"/>
      <c r="R560" s="671">
        <v>1</v>
      </c>
      <c r="S560" s="682">
        <v>0.5</v>
      </c>
      <c r="T560" s="706">
        <v>0.5</v>
      </c>
      <c r="U560" s="242">
        <v>0.33333333333333331</v>
      </c>
    </row>
    <row r="561" spans="1:21" ht="14.4" customHeight="1" x14ac:dyDescent="0.3">
      <c r="A561" s="680">
        <v>12</v>
      </c>
      <c r="B561" s="671" t="s">
        <v>507</v>
      </c>
      <c r="C561" s="671">
        <v>89301122</v>
      </c>
      <c r="D561" s="703" t="s">
        <v>2309</v>
      </c>
      <c r="E561" s="704" t="s">
        <v>1279</v>
      </c>
      <c r="F561" s="671" t="s">
        <v>1255</v>
      </c>
      <c r="G561" s="671" t="s">
        <v>2056</v>
      </c>
      <c r="H561" s="671" t="s">
        <v>867</v>
      </c>
      <c r="I561" s="671" t="s">
        <v>2057</v>
      </c>
      <c r="J561" s="671" t="s">
        <v>2058</v>
      </c>
      <c r="K561" s="671" t="s">
        <v>2059</v>
      </c>
      <c r="L561" s="705">
        <v>4283.43</v>
      </c>
      <c r="M561" s="705">
        <v>4283.43</v>
      </c>
      <c r="N561" s="671">
        <v>1</v>
      </c>
      <c r="O561" s="706">
        <v>0.5</v>
      </c>
      <c r="P561" s="705">
        <v>4283.43</v>
      </c>
      <c r="Q561" s="682">
        <v>1</v>
      </c>
      <c r="R561" s="671">
        <v>1</v>
      </c>
      <c r="S561" s="682">
        <v>1</v>
      </c>
      <c r="T561" s="706">
        <v>0.5</v>
      </c>
      <c r="U561" s="242">
        <v>1</v>
      </c>
    </row>
    <row r="562" spans="1:21" ht="14.4" customHeight="1" x14ac:dyDescent="0.3">
      <c r="A562" s="680">
        <v>12</v>
      </c>
      <c r="B562" s="671" t="s">
        <v>507</v>
      </c>
      <c r="C562" s="671">
        <v>89301122</v>
      </c>
      <c r="D562" s="703" t="s">
        <v>2309</v>
      </c>
      <c r="E562" s="704" t="s">
        <v>1279</v>
      </c>
      <c r="F562" s="671" t="s">
        <v>1255</v>
      </c>
      <c r="G562" s="671" t="s">
        <v>2060</v>
      </c>
      <c r="H562" s="671" t="s">
        <v>506</v>
      </c>
      <c r="I562" s="671" t="s">
        <v>2061</v>
      </c>
      <c r="J562" s="671" t="s">
        <v>2062</v>
      </c>
      <c r="K562" s="671" t="s">
        <v>2063</v>
      </c>
      <c r="L562" s="705">
        <v>0</v>
      </c>
      <c r="M562" s="705">
        <v>0</v>
      </c>
      <c r="N562" s="671">
        <v>1</v>
      </c>
      <c r="O562" s="706">
        <v>0.5</v>
      </c>
      <c r="P562" s="705">
        <v>0</v>
      </c>
      <c r="Q562" s="682"/>
      <c r="R562" s="671">
        <v>1</v>
      </c>
      <c r="S562" s="682">
        <v>1</v>
      </c>
      <c r="T562" s="706">
        <v>0.5</v>
      </c>
      <c r="U562" s="242">
        <v>1</v>
      </c>
    </row>
    <row r="563" spans="1:21" ht="14.4" customHeight="1" x14ac:dyDescent="0.3">
      <c r="A563" s="680">
        <v>12</v>
      </c>
      <c r="B563" s="671" t="s">
        <v>507</v>
      </c>
      <c r="C563" s="671">
        <v>89301122</v>
      </c>
      <c r="D563" s="703" t="s">
        <v>2309</v>
      </c>
      <c r="E563" s="704" t="s">
        <v>1279</v>
      </c>
      <c r="F563" s="671" t="s">
        <v>1255</v>
      </c>
      <c r="G563" s="671" t="s">
        <v>1936</v>
      </c>
      <c r="H563" s="671" t="s">
        <v>506</v>
      </c>
      <c r="I563" s="671" t="s">
        <v>2064</v>
      </c>
      <c r="J563" s="671" t="s">
        <v>2065</v>
      </c>
      <c r="K563" s="671" t="s">
        <v>2066</v>
      </c>
      <c r="L563" s="705">
        <v>0</v>
      </c>
      <c r="M563" s="705">
        <v>0</v>
      </c>
      <c r="N563" s="671">
        <v>3</v>
      </c>
      <c r="O563" s="706">
        <v>0.5</v>
      </c>
      <c r="P563" s="705">
        <v>0</v>
      </c>
      <c r="Q563" s="682"/>
      <c r="R563" s="671">
        <v>3</v>
      </c>
      <c r="S563" s="682">
        <v>1</v>
      </c>
      <c r="T563" s="706">
        <v>0.5</v>
      </c>
      <c r="U563" s="242">
        <v>1</v>
      </c>
    </row>
    <row r="564" spans="1:21" ht="14.4" customHeight="1" x14ac:dyDescent="0.3">
      <c r="A564" s="680">
        <v>12</v>
      </c>
      <c r="B564" s="671" t="s">
        <v>507</v>
      </c>
      <c r="C564" s="671">
        <v>89301122</v>
      </c>
      <c r="D564" s="703" t="s">
        <v>2309</v>
      </c>
      <c r="E564" s="704" t="s">
        <v>1279</v>
      </c>
      <c r="F564" s="671" t="s">
        <v>1255</v>
      </c>
      <c r="G564" s="671" t="s">
        <v>1291</v>
      </c>
      <c r="H564" s="671" t="s">
        <v>867</v>
      </c>
      <c r="I564" s="671" t="s">
        <v>876</v>
      </c>
      <c r="J564" s="671" t="s">
        <v>877</v>
      </c>
      <c r="K564" s="671" t="s">
        <v>878</v>
      </c>
      <c r="L564" s="705">
        <v>937.93</v>
      </c>
      <c r="M564" s="705">
        <v>937.93</v>
      </c>
      <c r="N564" s="671">
        <v>1</v>
      </c>
      <c r="O564" s="706">
        <v>1</v>
      </c>
      <c r="P564" s="705">
        <v>937.93</v>
      </c>
      <c r="Q564" s="682">
        <v>1</v>
      </c>
      <c r="R564" s="671">
        <v>1</v>
      </c>
      <c r="S564" s="682">
        <v>1</v>
      </c>
      <c r="T564" s="706">
        <v>1</v>
      </c>
      <c r="U564" s="242">
        <v>1</v>
      </c>
    </row>
    <row r="565" spans="1:21" ht="14.4" customHeight="1" x14ac:dyDescent="0.3">
      <c r="A565" s="680">
        <v>12</v>
      </c>
      <c r="B565" s="671" t="s">
        <v>507</v>
      </c>
      <c r="C565" s="671">
        <v>89301122</v>
      </c>
      <c r="D565" s="703" t="s">
        <v>2309</v>
      </c>
      <c r="E565" s="704" t="s">
        <v>1279</v>
      </c>
      <c r="F565" s="671" t="s">
        <v>1255</v>
      </c>
      <c r="G565" s="671" t="s">
        <v>1292</v>
      </c>
      <c r="H565" s="671" t="s">
        <v>506</v>
      </c>
      <c r="I565" s="671" t="s">
        <v>973</v>
      </c>
      <c r="J565" s="671" t="s">
        <v>974</v>
      </c>
      <c r="K565" s="671" t="s">
        <v>975</v>
      </c>
      <c r="L565" s="705">
        <v>153.52000000000001</v>
      </c>
      <c r="M565" s="705">
        <v>614.08000000000004</v>
      </c>
      <c r="N565" s="671">
        <v>4</v>
      </c>
      <c r="O565" s="706">
        <v>1.5</v>
      </c>
      <c r="P565" s="705">
        <v>614.08000000000004</v>
      </c>
      <c r="Q565" s="682">
        <v>1</v>
      </c>
      <c r="R565" s="671">
        <v>4</v>
      </c>
      <c r="S565" s="682">
        <v>1</v>
      </c>
      <c r="T565" s="706">
        <v>1.5</v>
      </c>
      <c r="U565" s="242">
        <v>1</v>
      </c>
    </row>
    <row r="566" spans="1:21" ht="14.4" customHeight="1" x14ac:dyDescent="0.3">
      <c r="A566" s="680">
        <v>12</v>
      </c>
      <c r="B566" s="671" t="s">
        <v>507</v>
      </c>
      <c r="C566" s="671">
        <v>89301122</v>
      </c>
      <c r="D566" s="703" t="s">
        <v>2309</v>
      </c>
      <c r="E566" s="704" t="s">
        <v>1279</v>
      </c>
      <c r="F566" s="671" t="s">
        <v>1255</v>
      </c>
      <c r="G566" s="671" t="s">
        <v>1547</v>
      </c>
      <c r="H566" s="671" t="s">
        <v>506</v>
      </c>
      <c r="I566" s="671" t="s">
        <v>542</v>
      </c>
      <c r="J566" s="671" t="s">
        <v>1548</v>
      </c>
      <c r="K566" s="671" t="s">
        <v>1549</v>
      </c>
      <c r="L566" s="705">
        <v>22.88</v>
      </c>
      <c r="M566" s="705">
        <v>68.64</v>
      </c>
      <c r="N566" s="671">
        <v>3</v>
      </c>
      <c r="O566" s="706">
        <v>1</v>
      </c>
      <c r="P566" s="705">
        <v>68.64</v>
      </c>
      <c r="Q566" s="682">
        <v>1</v>
      </c>
      <c r="R566" s="671">
        <v>3</v>
      </c>
      <c r="S566" s="682">
        <v>1</v>
      </c>
      <c r="T566" s="706">
        <v>1</v>
      </c>
      <c r="U566" s="242">
        <v>1</v>
      </c>
    </row>
    <row r="567" spans="1:21" ht="14.4" customHeight="1" x14ac:dyDescent="0.3">
      <c r="A567" s="680">
        <v>12</v>
      </c>
      <c r="B567" s="671" t="s">
        <v>507</v>
      </c>
      <c r="C567" s="671">
        <v>89301122</v>
      </c>
      <c r="D567" s="703" t="s">
        <v>2309</v>
      </c>
      <c r="E567" s="704" t="s">
        <v>1279</v>
      </c>
      <c r="F567" s="671" t="s">
        <v>1255</v>
      </c>
      <c r="G567" s="671" t="s">
        <v>1446</v>
      </c>
      <c r="H567" s="671" t="s">
        <v>506</v>
      </c>
      <c r="I567" s="671" t="s">
        <v>2067</v>
      </c>
      <c r="J567" s="671" t="s">
        <v>2068</v>
      </c>
      <c r="K567" s="671" t="s">
        <v>2069</v>
      </c>
      <c r="L567" s="705">
        <v>0</v>
      </c>
      <c r="M567" s="705">
        <v>0</v>
      </c>
      <c r="N567" s="671">
        <v>1</v>
      </c>
      <c r="O567" s="706">
        <v>1</v>
      </c>
      <c r="P567" s="705"/>
      <c r="Q567" s="682"/>
      <c r="R567" s="671"/>
      <c r="S567" s="682">
        <v>0</v>
      </c>
      <c r="T567" s="706"/>
      <c r="U567" s="242">
        <v>0</v>
      </c>
    </row>
    <row r="568" spans="1:21" ht="14.4" customHeight="1" x14ac:dyDescent="0.3">
      <c r="A568" s="680">
        <v>12</v>
      </c>
      <c r="B568" s="671" t="s">
        <v>507</v>
      </c>
      <c r="C568" s="671">
        <v>89301122</v>
      </c>
      <c r="D568" s="703" t="s">
        <v>2309</v>
      </c>
      <c r="E568" s="704" t="s">
        <v>1279</v>
      </c>
      <c r="F568" s="671" t="s">
        <v>1255</v>
      </c>
      <c r="G568" s="671" t="s">
        <v>1335</v>
      </c>
      <c r="H568" s="671" t="s">
        <v>506</v>
      </c>
      <c r="I568" s="671" t="s">
        <v>588</v>
      </c>
      <c r="J568" s="671" t="s">
        <v>589</v>
      </c>
      <c r="K568" s="671" t="s">
        <v>1336</v>
      </c>
      <c r="L568" s="705">
        <v>127.5</v>
      </c>
      <c r="M568" s="705">
        <v>127.5</v>
      </c>
      <c r="N568" s="671">
        <v>1</v>
      </c>
      <c r="O568" s="706">
        <v>0.5</v>
      </c>
      <c r="P568" s="705"/>
      <c r="Q568" s="682">
        <v>0</v>
      </c>
      <c r="R568" s="671"/>
      <c r="S568" s="682">
        <v>0</v>
      </c>
      <c r="T568" s="706"/>
      <c r="U568" s="242">
        <v>0</v>
      </c>
    </row>
    <row r="569" spans="1:21" ht="14.4" customHeight="1" x14ac:dyDescent="0.3">
      <c r="A569" s="680">
        <v>12</v>
      </c>
      <c r="B569" s="671" t="s">
        <v>507</v>
      </c>
      <c r="C569" s="671">
        <v>89301122</v>
      </c>
      <c r="D569" s="703" t="s">
        <v>2309</v>
      </c>
      <c r="E569" s="704" t="s">
        <v>1279</v>
      </c>
      <c r="F569" s="671" t="s">
        <v>1255</v>
      </c>
      <c r="G569" s="671" t="s">
        <v>1293</v>
      </c>
      <c r="H569" s="671" t="s">
        <v>506</v>
      </c>
      <c r="I569" s="671" t="s">
        <v>1294</v>
      </c>
      <c r="J569" s="671" t="s">
        <v>982</v>
      </c>
      <c r="K569" s="671" t="s">
        <v>1295</v>
      </c>
      <c r="L569" s="705">
        <v>23.46</v>
      </c>
      <c r="M569" s="705">
        <v>234.60000000000002</v>
      </c>
      <c r="N569" s="671">
        <v>10</v>
      </c>
      <c r="O569" s="706">
        <v>5</v>
      </c>
      <c r="P569" s="705">
        <v>211.14000000000001</v>
      </c>
      <c r="Q569" s="682">
        <v>0.9</v>
      </c>
      <c r="R569" s="671">
        <v>9</v>
      </c>
      <c r="S569" s="682">
        <v>0.9</v>
      </c>
      <c r="T569" s="706">
        <v>4</v>
      </c>
      <c r="U569" s="242">
        <v>0.8</v>
      </c>
    </row>
    <row r="570" spans="1:21" ht="14.4" customHeight="1" x14ac:dyDescent="0.3">
      <c r="A570" s="680">
        <v>12</v>
      </c>
      <c r="B570" s="671" t="s">
        <v>507</v>
      </c>
      <c r="C570" s="671">
        <v>89301122</v>
      </c>
      <c r="D570" s="703" t="s">
        <v>2309</v>
      </c>
      <c r="E570" s="704" t="s">
        <v>1279</v>
      </c>
      <c r="F570" s="671" t="s">
        <v>1255</v>
      </c>
      <c r="G570" s="671" t="s">
        <v>1293</v>
      </c>
      <c r="H570" s="671" t="s">
        <v>506</v>
      </c>
      <c r="I570" s="671" t="s">
        <v>957</v>
      </c>
      <c r="J570" s="671" t="s">
        <v>958</v>
      </c>
      <c r="K570" s="671" t="s">
        <v>1295</v>
      </c>
      <c r="L570" s="705">
        <v>23.46</v>
      </c>
      <c r="M570" s="705">
        <v>46.92</v>
      </c>
      <c r="N570" s="671">
        <v>2</v>
      </c>
      <c r="O570" s="706">
        <v>1.5</v>
      </c>
      <c r="P570" s="705">
        <v>23.46</v>
      </c>
      <c r="Q570" s="682">
        <v>0.5</v>
      </c>
      <c r="R570" s="671">
        <v>1</v>
      </c>
      <c r="S570" s="682">
        <v>0.5</v>
      </c>
      <c r="T570" s="706">
        <v>1</v>
      </c>
      <c r="U570" s="242">
        <v>0.66666666666666663</v>
      </c>
    </row>
    <row r="571" spans="1:21" ht="14.4" customHeight="1" x14ac:dyDescent="0.3">
      <c r="A571" s="680">
        <v>12</v>
      </c>
      <c r="B571" s="671" t="s">
        <v>507</v>
      </c>
      <c r="C571" s="671">
        <v>89301122</v>
      </c>
      <c r="D571" s="703" t="s">
        <v>2309</v>
      </c>
      <c r="E571" s="704" t="s">
        <v>1279</v>
      </c>
      <c r="F571" s="671" t="s">
        <v>1255</v>
      </c>
      <c r="G571" s="671" t="s">
        <v>1532</v>
      </c>
      <c r="H571" s="671" t="s">
        <v>867</v>
      </c>
      <c r="I571" s="671" t="s">
        <v>1985</v>
      </c>
      <c r="J571" s="671" t="s">
        <v>1986</v>
      </c>
      <c r="K571" s="671" t="s">
        <v>1869</v>
      </c>
      <c r="L571" s="705">
        <v>257.35000000000002</v>
      </c>
      <c r="M571" s="705">
        <v>1286.75</v>
      </c>
      <c r="N571" s="671">
        <v>5</v>
      </c>
      <c r="O571" s="706">
        <v>4</v>
      </c>
      <c r="P571" s="705">
        <v>1029.4000000000001</v>
      </c>
      <c r="Q571" s="682">
        <v>0.8</v>
      </c>
      <c r="R571" s="671">
        <v>4</v>
      </c>
      <c r="S571" s="682">
        <v>0.8</v>
      </c>
      <c r="T571" s="706">
        <v>3.5</v>
      </c>
      <c r="U571" s="242">
        <v>0.875</v>
      </c>
    </row>
    <row r="572" spans="1:21" ht="14.4" customHeight="1" x14ac:dyDescent="0.3">
      <c r="A572" s="680">
        <v>12</v>
      </c>
      <c r="B572" s="671" t="s">
        <v>507</v>
      </c>
      <c r="C572" s="671">
        <v>89301122</v>
      </c>
      <c r="D572" s="703" t="s">
        <v>2309</v>
      </c>
      <c r="E572" s="704" t="s">
        <v>1279</v>
      </c>
      <c r="F572" s="671" t="s">
        <v>1255</v>
      </c>
      <c r="G572" s="671" t="s">
        <v>1348</v>
      </c>
      <c r="H572" s="671" t="s">
        <v>867</v>
      </c>
      <c r="I572" s="671" t="s">
        <v>1349</v>
      </c>
      <c r="J572" s="671" t="s">
        <v>1350</v>
      </c>
      <c r="K572" s="671" t="s">
        <v>1351</v>
      </c>
      <c r="L572" s="705">
        <v>164.15</v>
      </c>
      <c r="M572" s="705">
        <v>328.3</v>
      </c>
      <c r="N572" s="671">
        <v>2</v>
      </c>
      <c r="O572" s="706">
        <v>1</v>
      </c>
      <c r="P572" s="705">
        <v>328.3</v>
      </c>
      <c r="Q572" s="682">
        <v>1</v>
      </c>
      <c r="R572" s="671">
        <v>2</v>
      </c>
      <c r="S572" s="682">
        <v>1</v>
      </c>
      <c r="T572" s="706">
        <v>1</v>
      </c>
      <c r="U572" s="242">
        <v>1</v>
      </c>
    </row>
    <row r="573" spans="1:21" ht="14.4" customHeight="1" x14ac:dyDescent="0.3">
      <c r="A573" s="680">
        <v>12</v>
      </c>
      <c r="B573" s="671" t="s">
        <v>507</v>
      </c>
      <c r="C573" s="671">
        <v>89301122</v>
      </c>
      <c r="D573" s="703" t="s">
        <v>2309</v>
      </c>
      <c r="E573" s="704" t="s">
        <v>1279</v>
      </c>
      <c r="F573" s="671" t="s">
        <v>1255</v>
      </c>
      <c r="G573" s="671" t="s">
        <v>1348</v>
      </c>
      <c r="H573" s="671" t="s">
        <v>867</v>
      </c>
      <c r="I573" s="671" t="s">
        <v>1466</v>
      </c>
      <c r="J573" s="671" t="s">
        <v>1350</v>
      </c>
      <c r="K573" s="671" t="s">
        <v>1467</v>
      </c>
      <c r="L573" s="705">
        <v>492.45</v>
      </c>
      <c r="M573" s="705">
        <v>3447.15</v>
      </c>
      <c r="N573" s="671">
        <v>7</v>
      </c>
      <c r="O573" s="706">
        <v>6.5</v>
      </c>
      <c r="P573" s="705">
        <v>2462.25</v>
      </c>
      <c r="Q573" s="682">
        <v>0.7142857142857143</v>
      </c>
      <c r="R573" s="671">
        <v>5</v>
      </c>
      <c r="S573" s="682">
        <v>0.7142857142857143</v>
      </c>
      <c r="T573" s="706">
        <v>4.5</v>
      </c>
      <c r="U573" s="242">
        <v>0.69230769230769229</v>
      </c>
    </row>
    <row r="574" spans="1:21" ht="14.4" customHeight="1" x14ac:dyDescent="0.3">
      <c r="A574" s="680">
        <v>12</v>
      </c>
      <c r="B574" s="671" t="s">
        <v>507</v>
      </c>
      <c r="C574" s="671">
        <v>89301122</v>
      </c>
      <c r="D574" s="703" t="s">
        <v>2309</v>
      </c>
      <c r="E574" s="704" t="s">
        <v>1279</v>
      </c>
      <c r="F574" s="671" t="s">
        <v>1255</v>
      </c>
      <c r="G574" s="671" t="s">
        <v>1296</v>
      </c>
      <c r="H574" s="671" t="s">
        <v>506</v>
      </c>
      <c r="I574" s="671" t="s">
        <v>1297</v>
      </c>
      <c r="J574" s="671" t="s">
        <v>1298</v>
      </c>
      <c r="K574" s="671" t="s">
        <v>1299</v>
      </c>
      <c r="L574" s="705">
        <v>1660.2</v>
      </c>
      <c r="M574" s="705">
        <v>4980.6000000000004</v>
      </c>
      <c r="N574" s="671">
        <v>3</v>
      </c>
      <c r="O574" s="706">
        <v>3</v>
      </c>
      <c r="P574" s="705">
        <v>4980.6000000000004</v>
      </c>
      <c r="Q574" s="682">
        <v>1</v>
      </c>
      <c r="R574" s="671">
        <v>3</v>
      </c>
      <c r="S574" s="682">
        <v>1</v>
      </c>
      <c r="T574" s="706">
        <v>3</v>
      </c>
      <c r="U574" s="242">
        <v>1</v>
      </c>
    </row>
    <row r="575" spans="1:21" ht="14.4" customHeight="1" x14ac:dyDescent="0.3">
      <c r="A575" s="680">
        <v>12</v>
      </c>
      <c r="B575" s="671" t="s">
        <v>507</v>
      </c>
      <c r="C575" s="671">
        <v>89301122</v>
      </c>
      <c r="D575" s="703" t="s">
        <v>2309</v>
      </c>
      <c r="E575" s="704" t="s">
        <v>1279</v>
      </c>
      <c r="F575" s="671" t="s">
        <v>1255</v>
      </c>
      <c r="G575" s="671" t="s">
        <v>1468</v>
      </c>
      <c r="H575" s="671" t="s">
        <v>506</v>
      </c>
      <c r="I575" s="671" t="s">
        <v>2070</v>
      </c>
      <c r="J575" s="671" t="s">
        <v>2071</v>
      </c>
      <c r="K575" s="671" t="s">
        <v>2072</v>
      </c>
      <c r="L575" s="705">
        <v>0</v>
      </c>
      <c r="M575" s="705">
        <v>0</v>
      </c>
      <c r="N575" s="671">
        <v>1</v>
      </c>
      <c r="O575" s="706">
        <v>1</v>
      </c>
      <c r="P575" s="705">
        <v>0</v>
      </c>
      <c r="Q575" s="682"/>
      <c r="R575" s="671">
        <v>1</v>
      </c>
      <c r="S575" s="682">
        <v>1</v>
      </c>
      <c r="T575" s="706">
        <v>1</v>
      </c>
      <c r="U575" s="242">
        <v>1</v>
      </c>
    </row>
    <row r="576" spans="1:21" ht="14.4" customHeight="1" x14ac:dyDescent="0.3">
      <c r="A576" s="680">
        <v>12</v>
      </c>
      <c r="B576" s="671" t="s">
        <v>507</v>
      </c>
      <c r="C576" s="671">
        <v>89301122</v>
      </c>
      <c r="D576" s="703" t="s">
        <v>2309</v>
      </c>
      <c r="E576" s="704" t="s">
        <v>1279</v>
      </c>
      <c r="F576" s="671" t="s">
        <v>1255</v>
      </c>
      <c r="G576" s="671" t="s">
        <v>1468</v>
      </c>
      <c r="H576" s="671" t="s">
        <v>506</v>
      </c>
      <c r="I576" s="671" t="s">
        <v>2073</v>
      </c>
      <c r="J576" s="671" t="s">
        <v>2071</v>
      </c>
      <c r="K576" s="671" t="s">
        <v>2074</v>
      </c>
      <c r="L576" s="705">
        <v>250.07</v>
      </c>
      <c r="M576" s="705">
        <v>250.07</v>
      </c>
      <c r="N576" s="671">
        <v>1</v>
      </c>
      <c r="O576" s="706">
        <v>1</v>
      </c>
      <c r="P576" s="705">
        <v>250.07</v>
      </c>
      <c r="Q576" s="682">
        <v>1</v>
      </c>
      <c r="R576" s="671">
        <v>1</v>
      </c>
      <c r="S576" s="682">
        <v>1</v>
      </c>
      <c r="T576" s="706">
        <v>1</v>
      </c>
      <c r="U576" s="242">
        <v>1</v>
      </c>
    </row>
    <row r="577" spans="1:21" ht="14.4" customHeight="1" x14ac:dyDescent="0.3">
      <c r="A577" s="680">
        <v>12</v>
      </c>
      <c r="B577" s="671" t="s">
        <v>507</v>
      </c>
      <c r="C577" s="671">
        <v>89301122</v>
      </c>
      <c r="D577" s="703" t="s">
        <v>2309</v>
      </c>
      <c r="E577" s="704" t="s">
        <v>1279</v>
      </c>
      <c r="F577" s="671" t="s">
        <v>1255</v>
      </c>
      <c r="G577" s="671" t="s">
        <v>2075</v>
      </c>
      <c r="H577" s="671" t="s">
        <v>506</v>
      </c>
      <c r="I577" s="671" t="s">
        <v>2076</v>
      </c>
      <c r="J577" s="671" t="s">
        <v>2077</v>
      </c>
      <c r="K577" s="671" t="s">
        <v>694</v>
      </c>
      <c r="L577" s="705">
        <v>60.97</v>
      </c>
      <c r="M577" s="705">
        <v>182.91</v>
      </c>
      <c r="N577" s="671">
        <v>3</v>
      </c>
      <c r="O577" s="706">
        <v>0.5</v>
      </c>
      <c r="P577" s="705">
        <v>182.91</v>
      </c>
      <c r="Q577" s="682">
        <v>1</v>
      </c>
      <c r="R577" s="671">
        <v>3</v>
      </c>
      <c r="S577" s="682">
        <v>1</v>
      </c>
      <c r="T577" s="706">
        <v>0.5</v>
      </c>
      <c r="U577" s="242">
        <v>1</v>
      </c>
    </row>
    <row r="578" spans="1:21" ht="14.4" customHeight="1" x14ac:dyDescent="0.3">
      <c r="A578" s="680">
        <v>12</v>
      </c>
      <c r="B578" s="671" t="s">
        <v>507</v>
      </c>
      <c r="C578" s="671">
        <v>89301122</v>
      </c>
      <c r="D578" s="703" t="s">
        <v>2309</v>
      </c>
      <c r="E578" s="704" t="s">
        <v>1279</v>
      </c>
      <c r="F578" s="671" t="s">
        <v>1255</v>
      </c>
      <c r="G578" s="671" t="s">
        <v>1610</v>
      </c>
      <c r="H578" s="671" t="s">
        <v>506</v>
      </c>
      <c r="I578" s="671" t="s">
        <v>2078</v>
      </c>
      <c r="J578" s="671" t="s">
        <v>2079</v>
      </c>
      <c r="K578" s="671" t="s">
        <v>1460</v>
      </c>
      <c r="L578" s="705">
        <v>0</v>
      </c>
      <c r="M578" s="705">
        <v>0</v>
      </c>
      <c r="N578" s="671">
        <v>1</v>
      </c>
      <c r="O578" s="706">
        <v>0.5</v>
      </c>
      <c r="P578" s="705">
        <v>0</v>
      </c>
      <c r="Q578" s="682"/>
      <c r="R578" s="671">
        <v>1</v>
      </c>
      <c r="S578" s="682">
        <v>1</v>
      </c>
      <c r="T578" s="706">
        <v>0.5</v>
      </c>
      <c r="U578" s="242">
        <v>1</v>
      </c>
    </row>
    <row r="579" spans="1:21" ht="14.4" customHeight="1" x14ac:dyDescent="0.3">
      <c r="A579" s="680">
        <v>12</v>
      </c>
      <c r="B579" s="671" t="s">
        <v>507</v>
      </c>
      <c r="C579" s="671">
        <v>89301122</v>
      </c>
      <c r="D579" s="703" t="s">
        <v>2309</v>
      </c>
      <c r="E579" s="704" t="s">
        <v>1279</v>
      </c>
      <c r="F579" s="671" t="s">
        <v>1257</v>
      </c>
      <c r="G579" s="671" t="s">
        <v>1304</v>
      </c>
      <c r="H579" s="671" t="s">
        <v>506</v>
      </c>
      <c r="I579" s="671" t="s">
        <v>2080</v>
      </c>
      <c r="J579" s="671" t="s">
        <v>1569</v>
      </c>
      <c r="K579" s="671" t="s">
        <v>2081</v>
      </c>
      <c r="L579" s="705">
        <v>700</v>
      </c>
      <c r="M579" s="705">
        <v>2100</v>
      </c>
      <c r="N579" s="671">
        <v>3</v>
      </c>
      <c r="O579" s="706">
        <v>1</v>
      </c>
      <c r="P579" s="705">
        <v>2100</v>
      </c>
      <c r="Q579" s="682">
        <v>1</v>
      </c>
      <c r="R579" s="671">
        <v>3</v>
      </c>
      <c r="S579" s="682">
        <v>1</v>
      </c>
      <c r="T579" s="706">
        <v>1</v>
      </c>
      <c r="U579" s="242">
        <v>1</v>
      </c>
    </row>
    <row r="580" spans="1:21" ht="14.4" customHeight="1" x14ac:dyDescent="0.3">
      <c r="A580" s="680">
        <v>12</v>
      </c>
      <c r="B580" s="671" t="s">
        <v>507</v>
      </c>
      <c r="C580" s="671">
        <v>89301122</v>
      </c>
      <c r="D580" s="703" t="s">
        <v>2309</v>
      </c>
      <c r="E580" s="704" t="s">
        <v>1279</v>
      </c>
      <c r="F580" s="671" t="s">
        <v>1257</v>
      </c>
      <c r="G580" s="671" t="s">
        <v>1304</v>
      </c>
      <c r="H580" s="671" t="s">
        <v>506</v>
      </c>
      <c r="I580" s="671" t="s">
        <v>2082</v>
      </c>
      <c r="J580" s="671" t="s">
        <v>2083</v>
      </c>
      <c r="K580" s="671" t="s">
        <v>2084</v>
      </c>
      <c r="L580" s="705">
        <v>500</v>
      </c>
      <c r="M580" s="705">
        <v>1500</v>
      </c>
      <c r="N580" s="671">
        <v>3</v>
      </c>
      <c r="O580" s="706">
        <v>1</v>
      </c>
      <c r="P580" s="705">
        <v>1500</v>
      </c>
      <c r="Q580" s="682">
        <v>1</v>
      </c>
      <c r="R580" s="671">
        <v>3</v>
      </c>
      <c r="S580" s="682">
        <v>1</v>
      </c>
      <c r="T580" s="706">
        <v>1</v>
      </c>
      <c r="U580" s="242">
        <v>1</v>
      </c>
    </row>
    <row r="581" spans="1:21" ht="14.4" customHeight="1" x14ac:dyDescent="0.3">
      <c r="A581" s="680">
        <v>12</v>
      </c>
      <c r="B581" s="671" t="s">
        <v>507</v>
      </c>
      <c r="C581" s="671">
        <v>89301122</v>
      </c>
      <c r="D581" s="703" t="s">
        <v>2309</v>
      </c>
      <c r="E581" s="704" t="s">
        <v>1279</v>
      </c>
      <c r="F581" s="671" t="s">
        <v>1257</v>
      </c>
      <c r="G581" s="671" t="s">
        <v>1304</v>
      </c>
      <c r="H581" s="671" t="s">
        <v>506</v>
      </c>
      <c r="I581" s="671" t="s">
        <v>2085</v>
      </c>
      <c r="J581" s="671" t="s">
        <v>2086</v>
      </c>
      <c r="K581" s="671" t="s">
        <v>2087</v>
      </c>
      <c r="L581" s="705">
        <v>112.01</v>
      </c>
      <c r="M581" s="705">
        <v>1344.1200000000001</v>
      </c>
      <c r="N581" s="671">
        <v>12</v>
      </c>
      <c r="O581" s="706">
        <v>1</v>
      </c>
      <c r="P581" s="705"/>
      <c r="Q581" s="682">
        <v>0</v>
      </c>
      <c r="R581" s="671"/>
      <c r="S581" s="682">
        <v>0</v>
      </c>
      <c r="T581" s="706"/>
      <c r="U581" s="242">
        <v>0</v>
      </c>
    </row>
    <row r="582" spans="1:21" ht="14.4" customHeight="1" x14ac:dyDescent="0.3">
      <c r="A582" s="680">
        <v>12</v>
      </c>
      <c r="B582" s="671" t="s">
        <v>507</v>
      </c>
      <c r="C582" s="671">
        <v>89301122</v>
      </c>
      <c r="D582" s="703" t="s">
        <v>2309</v>
      </c>
      <c r="E582" s="704" t="s">
        <v>1280</v>
      </c>
      <c r="F582" s="671" t="s">
        <v>1255</v>
      </c>
      <c r="G582" s="671" t="s">
        <v>1384</v>
      </c>
      <c r="H582" s="671" t="s">
        <v>506</v>
      </c>
      <c r="I582" s="671" t="s">
        <v>1385</v>
      </c>
      <c r="J582" s="671" t="s">
        <v>1386</v>
      </c>
      <c r="K582" s="671" t="s">
        <v>1387</v>
      </c>
      <c r="L582" s="705">
        <v>0</v>
      </c>
      <c r="M582" s="705">
        <v>0</v>
      </c>
      <c r="N582" s="671">
        <v>1</v>
      </c>
      <c r="O582" s="706">
        <v>1</v>
      </c>
      <c r="P582" s="705">
        <v>0</v>
      </c>
      <c r="Q582" s="682"/>
      <c r="R582" s="671">
        <v>1</v>
      </c>
      <c r="S582" s="682">
        <v>1</v>
      </c>
      <c r="T582" s="706">
        <v>1</v>
      </c>
      <c r="U582" s="242">
        <v>1</v>
      </c>
    </row>
    <row r="583" spans="1:21" ht="14.4" customHeight="1" x14ac:dyDescent="0.3">
      <c r="A583" s="680">
        <v>12</v>
      </c>
      <c r="B583" s="671" t="s">
        <v>507</v>
      </c>
      <c r="C583" s="671">
        <v>89301122</v>
      </c>
      <c r="D583" s="703" t="s">
        <v>2309</v>
      </c>
      <c r="E583" s="704" t="s">
        <v>1280</v>
      </c>
      <c r="F583" s="671" t="s">
        <v>1255</v>
      </c>
      <c r="G583" s="671" t="s">
        <v>1538</v>
      </c>
      <c r="H583" s="671" t="s">
        <v>506</v>
      </c>
      <c r="I583" s="671" t="s">
        <v>752</v>
      </c>
      <c r="J583" s="671" t="s">
        <v>753</v>
      </c>
      <c r="K583" s="671" t="s">
        <v>1539</v>
      </c>
      <c r="L583" s="705">
        <v>35.380000000000003</v>
      </c>
      <c r="M583" s="705">
        <v>212.28000000000003</v>
      </c>
      <c r="N583" s="671">
        <v>6</v>
      </c>
      <c r="O583" s="706">
        <v>1</v>
      </c>
      <c r="P583" s="705">
        <v>212.28000000000003</v>
      </c>
      <c r="Q583" s="682">
        <v>1</v>
      </c>
      <c r="R583" s="671">
        <v>6</v>
      </c>
      <c r="S583" s="682">
        <v>1</v>
      </c>
      <c r="T583" s="706">
        <v>1</v>
      </c>
      <c r="U583" s="242">
        <v>1</v>
      </c>
    </row>
    <row r="584" spans="1:21" ht="14.4" customHeight="1" x14ac:dyDescent="0.3">
      <c r="A584" s="680">
        <v>12</v>
      </c>
      <c r="B584" s="671" t="s">
        <v>507</v>
      </c>
      <c r="C584" s="671">
        <v>89301122</v>
      </c>
      <c r="D584" s="703" t="s">
        <v>2309</v>
      </c>
      <c r="E584" s="704" t="s">
        <v>1280</v>
      </c>
      <c r="F584" s="671" t="s">
        <v>1255</v>
      </c>
      <c r="G584" s="671" t="s">
        <v>1370</v>
      </c>
      <c r="H584" s="671" t="s">
        <v>867</v>
      </c>
      <c r="I584" s="671" t="s">
        <v>1371</v>
      </c>
      <c r="J584" s="671" t="s">
        <v>1372</v>
      </c>
      <c r="K584" s="671" t="s">
        <v>1373</v>
      </c>
      <c r="L584" s="705">
        <v>1140.7</v>
      </c>
      <c r="M584" s="705">
        <v>6844.2000000000007</v>
      </c>
      <c r="N584" s="671">
        <v>6</v>
      </c>
      <c r="O584" s="706">
        <v>2</v>
      </c>
      <c r="P584" s="705">
        <v>6844.2000000000007</v>
      </c>
      <c r="Q584" s="682">
        <v>1</v>
      </c>
      <c r="R584" s="671">
        <v>6</v>
      </c>
      <c r="S584" s="682">
        <v>1</v>
      </c>
      <c r="T584" s="706">
        <v>2</v>
      </c>
      <c r="U584" s="242">
        <v>1</v>
      </c>
    </row>
    <row r="585" spans="1:21" ht="14.4" customHeight="1" x14ac:dyDescent="0.3">
      <c r="A585" s="680">
        <v>12</v>
      </c>
      <c r="B585" s="671" t="s">
        <v>507</v>
      </c>
      <c r="C585" s="671">
        <v>89301122</v>
      </c>
      <c r="D585" s="703" t="s">
        <v>2309</v>
      </c>
      <c r="E585" s="704" t="s">
        <v>1280</v>
      </c>
      <c r="F585" s="671" t="s">
        <v>1255</v>
      </c>
      <c r="G585" s="671" t="s">
        <v>1288</v>
      </c>
      <c r="H585" s="671" t="s">
        <v>867</v>
      </c>
      <c r="I585" s="671" t="s">
        <v>1359</v>
      </c>
      <c r="J585" s="671" t="s">
        <v>1360</v>
      </c>
      <c r="K585" s="671" t="s">
        <v>1361</v>
      </c>
      <c r="L585" s="705">
        <v>138.16</v>
      </c>
      <c r="M585" s="705">
        <v>552.64</v>
      </c>
      <c r="N585" s="671">
        <v>4</v>
      </c>
      <c r="O585" s="706">
        <v>2.5</v>
      </c>
      <c r="P585" s="705"/>
      <c r="Q585" s="682">
        <v>0</v>
      </c>
      <c r="R585" s="671"/>
      <c r="S585" s="682">
        <v>0</v>
      </c>
      <c r="T585" s="706"/>
      <c r="U585" s="242">
        <v>0</v>
      </c>
    </row>
    <row r="586" spans="1:21" ht="14.4" customHeight="1" x14ac:dyDescent="0.3">
      <c r="A586" s="680">
        <v>12</v>
      </c>
      <c r="B586" s="671" t="s">
        <v>507</v>
      </c>
      <c r="C586" s="671">
        <v>89301122</v>
      </c>
      <c r="D586" s="703" t="s">
        <v>2309</v>
      </c>
      <c r="E586" s="704" t="s">
        <v>1280</v>
      </c>
      <c r="F586" s="671" t="s">
        <v>1255</v>
      </c>
      <c r="G586" s="671" t="s">
        <v>1288</v>
      </c>
      <c r="H586" s="671" t="s">
        <v>867</v>
      </c>
      <c r="I586" s="671" t="s">
        <v>998</v>
      </c>
      <c r="J586" s="671" t="s">
        <v>999</v>
      </c>
      <c r="K586" s="671" t="s">
        <v>1223</v>
      </c>
      <c r="L586" s="705">
        <v>184.22</v>
      </c>
      <c r="M586" s="705">
        <v>921.1</v>
      </c>
      <c r="N586" s="671">
        <v>5</v>
      </c>
      <c r="O586" s="706">
        <v>3.5</v>
      </c>
      <c r="P586" s="705">
        <v>184.22</v>
      </c>
      <c r="Q586" s="682">
        <v>0.19999999999999998</v>
      </c>
      <c r="R586" s="671">
        <v>1</v>
      </c>
      <c r="S586" s="682">
        <v>0.2</v>
      </c>
      <c r="T586" s="706">
        <v>1</v>
      </c>
      <c r="U586" s="242">
        <v>0.2857142857142857</v>
      </c>
    </row>
    <row r="587" spans="1:21" ht="14.4" customHeight="1" x14ac:dyDescent="0.3">
      <c r="A587" s="680">
        <v>12</v>
      </c>
      <c r="B587" s="671" t="s">
        <v>507</v>
      </c>
      <c r="C587" s="671">
        <v>89301122</v>
      </c>
      <c r="D587" s="703" t="s">
        <v>2309</v>
      </c>
      <c r="E587" s="704" t="s">
        <v>1280</v>
      </c>
      <c r="F587" s="671" t="s">
        <v>1255</v>
      </c>
      <c r="G587" s="671" t="s">
        <v>2088</v>
      </c>
      <c r="H587" s="671" t="s">
        <v>506</v>
      </c>
      <c r="I587" s="671" t="s">
        <v>2089</v>
      </c>
      <c r="J587" s="671" t="s">
        <v>2090</v>
      </c>
      <c r="K587" s="671" t="s">
        <v>1819</v>
      </c>
      <c r="L587" s="705">
        <v>137.74</v>
      </c>
      <c r="M587" s="705">
        <v>275.48</v>
      </c>
      <c r="N587" s="671">
        <v>2</v>
      </c>
      <c r="O587" s="706">
        <v>2</v>
      </c>
      <c r="P587" s="705">
        <v>275.48</v>
      </c>
      <c r="Q587" s="682">
        <v>1</v>
      </c>
      <c r="R587" s="671">
        <v>2</v>
      </c>
      <c r="S587" s="682">
        <v>1</v>
      </c>
      <c r="T587" s="706">
        <v>2</v>
      </c>
      <c r="U587" s="242">
        <v>1</v>
      </c>
    </row>
    <row r="588" spans="1:21" ht="14.4" customHeight="1" x14ac:dyDescent="0.3">
      <c r="A588" s="680">
        <v>12</v>
      </c>
      <c r="B588" s="671" t="s">
        <v>507</v>
      </c>
      <c r="C588" s="671">
        <v>89301122</v>
      </c>
      <c r="D588" s="703" t="s">
        <v>2309</v>
      </c>
      <c r="E588" s="704" t="s">
        <v>1280</v>
      </c>
      <c r="F588" s="671" t="s">
        <v>1255</v>
      </c>
      <c r="G588" s="671" t="s">
        <v>1343</v>
      </c>
      <c r="H588" s="671" t="s">
        <v>506</v>
      </c>
      <c r="I588" s="671" t="s">
        <v>2091</v>
      </c>
      <c r="J588" s="671" t="s">
        <v>2092</v>
      </c>
      <c r="K588" s="671" t="s">
        <v>2093</v>
      </c>
      <c r="L588" s="705">
        <v>84.78</v>
      </c>
      <c r="M588" s="705">
        <v>169.56</v>
      </c>
      <c r="N588" s="671">
        <v>2</v>
      </c>
      <c r="O588" s="706">
        <v>1</v>
      </c>
      <c r="P588" s="705">
        <v>169.56</v>
      </c>
      <c r="Q588" s="682">
        <v>1</v>
      </c>
      <c r="R588" s="671">
        <v>2</v>
      </c>
      <c r="S588" s="682">
        <v>1</v>
      </c>
      <c r="T588" s="706">
        <v>1</v>
      </c>
      <c r="U588" s="242">
        <v>1</v>
      </c>
    </row>
    <row r="589" spans="1:21" ht="14.4" customHeight="1" x14ac:dyDescent="0.3">
      <c r="A589" s="680">
        <v>12</v>
      </c>
      <c r="B589" s="671" t="s">
        <v>507</v>
      </c>
      <c r="C589" s="671">
        <v>89301122</v>
      </c>
      <c r="D589" s="703" t="s">
        <v>2309</v>
      </c>
      <c r="E589" s="704" t="s">
        <v>1280</v>
      </c>
      <c r="F589" s="671" t="s">
        <v>1255</v>
      </c>
      <c r="G589" s="671" t="s">
        <v>1674</v>
      </c>
      <c r="H589" s="671" t="s">
        <v>506</v>
      </c>
      <c r="I589" s="671" t="s">
        <v>2094</v>
      </c>
      <c r="J589" s="671" t="s">
        <v>1676</v>
      </c>
      <c r="K589" s="671" t="s">
        <v>2095</v>
      </c>
      <c r="L589" s="705">
        <v>164.15</v>
      </c>
      <c r="M589" s="705">
        <v>164.15</v>
      </c>
      <c r="N589" s="671">
        <v>1</v>
      </c>
      <c r="O589" s="706">
        <v>0.5</v>
      </c>
      <c r="P589" s="705">
        <v>164.15</v>
      </c>
      <c r="Q589" s="682">
        <v>1</v>
      </c>
      <c r="R589" s="671">
        <v>1</v>
      </c>
      <c r="S589" s="682">
        <v>1</v>
      </c>
      <c r="T589" s="706">
        <v>0.5</v>
      </c>
      <c r="U589" s="242">
        <v>1</v>
      </c>
    </row>
    <row r="590" spans="1:21" ht="14.4" customHeight="1" x14ac:dyDescent="0.3">
      <c r="A590" s="680">
        <v>12</v>
      </c>
      <c r="B590" s="671" t="s">
        <v>507</v>
      </c>
      <c r="C590" s="671">
        <v>89301122</v>
      </c>
      <c r="D590" s="703" t="s">
        <v>2309</v>
      </c>
      <c r="E590" s="704" t="s">
        <v>1280</v>
      </c>
      <c r="F590" s="671" t="s">
        <v>1255</v>
      </c>
      <c r="G590" s="671" t="s">
        <v>1674</v>
      </c>
      <c r="H590" s="671" t="s">
        <v>506</v>
      </c>
      <c r="I590" s="671" t="s">
        <v>2096</v>
      </c>
      <c r="J590" s="671" t="s">
        <v>1676</v>
      </c>
      <c r="K590" s="671" t="s">
        <v>2097</v>
      </c>
      <c r="L590" s="705">
        <v>547.16999999999996</v>
      </c>
      <c r="M590" s="705">
        <v>547.16999999999996</v>
      </c>
      <c r="N590" s="671">
        <v>1</v>
      </c>
      <c r="O590" s="706">
        <v>1</v>
      </c>
      <c r="P590" s="705"/>
      <c r="Q590" s="682">
        <v>0</v>
      </c>
      <c r="R590" s="671"/>
      <c r="S590" s="682">
        <v>0</v>
      </c>
      <c r="T590" s="706"/>
      <c r="U590" s="242">
        <v>0</v>
      </c>
    </row>
    <row r="591" spans="1:21" ht="14.4" customHeight="1" x14ac:dyDescent="0.3">
      <c r="A591" s="680">
        <v>12</v>
      </c>
      <c r="B591" s="671" t="s">
        <v>507</v>
      </c>
      <c r="C591" s="671">
        <v>89301122</v>
      </c>
      <c r="D591" s="703" t="s">
        <v>2309</v>
      </c>
      <c r="E591" s="704" t="s">
        <v>1280</v>
      </c>
      <c r="F591" s="671" t="s">
        <v>1255</v>
      </c>
      <c r="G591" s="671" t="s">
        <v>1674</v>
      </c>
      <c r="H591" s="671" t="s">
        <v>867</v>
      </c>
      <c r="I591" s="671" t="s">
        <v>1725</v>
      </c>
      <c r="J591" s="671" t="s">
        <v>1726</v>
      </c>
      <c r="K591" s="671" t="s">
        <v>1727</v>
      </c>
      <c r="L591" s="705">
        <v>492.45</v>
      </c>
      <c r="M591" s="705">
        <v>492.45</v>
      </c>
      <c r="N591" s="671">
        <v>1</v>
      </c>
      <c r="O591" s="706">
        <v>1</v>
      </c>
      <c r="P591" s="705">
        <v>492.45</v>
      </c>
      <c r="Q591" s="682">
        <v>1</v>
      </c>
      <c r="R591" s="671">
        <v>1</v>
      </c>
      <c r="S591" s="682">
        <v>1</v>
      </c>
      <c r="T591" s="706">
        <v>1</v>
      </c>
      <c r="U591" s="242">
        <v>1</v>
      </c>
    </row>
    <row r="592" spans="1:21" ht="14.4" customHeight="1" x14ac:dyDescent="0.3">
      <c r="A592" s="680">
        <v>12</v>
      </c>
      <c r="B592" s="671" t="s">
        <v>507</v>
      </c>
      <c r="C592" s="671">
        <v>89301122</v>
      </c>
      <c r="D592" s="703" t="s">
        <v>2309</v>
      </c>
      <c r="E592" s="704" t="s">
        <v>1280</v>
      </c>
      <c r="F592" s="671" t="s">
        <v>1255</v>
      </c>
      <c r="G592" s="671" t="s">
        <v>1674</v>
      </c>
      <c r="H592" s="671" t="s">
        <v>506</v>
      </c>
      <c r="I592" s="671" t="s">
        <v>2098</v>
      </c>
      <c r="J592" s="671" t="s">
        <v>2099</v>
      </c>
      <c r="K592" s="671" t="s">
        <v>1845</v>
      </c>
      <c r="L592" s="705">
        <v>164.15</v>
      </c>
      <c r="M592" s="705">
        <v>492.45000000000005</v>
      </c>
      <c r="N592" s="671">
        <v>3</v>
      </c>
      <c r="O592" s="706">
        <v>1</v>
      </c>
      <c r="P592" s="705"/>
      <c r="Q592" s="682">
        <v>0</v>
      </c>
      <c r="R592" s="671"/>
      <c r="S592" s="682">
        <v>0</v>
      </c>
      <c r="T592" s="706"/>
      <c r="U592" s="242">
        <v>0</v>
      </c>
    </row>
    <row r="593" spans="1:21" ht="14.4" customHeight="1" x14ac:dyDescent="0.3">
      <c r="A593" s="680">
        <v>12</v>
      </c>
      <c r="B593" s="671" t="s">
        <v>507</v>
      </c>
      <c r="C593" s="671">
        <v>89301122</v>
      </c>
      <c r="D593" s="703" t="s">
        <v>2309</v>
      </c>
      <c r="E593" s="704" t="s">
        <v>1280</v>
      </c>
      <c r="F593" s="671" t="s">
        <v>1255</v>
      </c>
      <c r="G593" s="671" t="s">
        <v>1768</v>
      </c>
      <c r="H593" s="671" t="s">
        <v>506</v>
      </c>
      <c r="I593" s="671" t="s">
        <v>1769</v>
      </c>
      <c r="J593" s="671" t="s">
        <v>1770</v>
      </c>
      <c r="K593" s="671" t="s">
        <v>1771</v>
      </c>
      <c r="L593" s="705">
        <v>83.09</v>
      </c>
      <c r="M593" s="705">
        <v>83.09</v>
      </c>
      <c r="N593" s="671">
        <v>1</v>
      </c>
      <c r="O593" s="706">
        <v>1</v>
      </c>
      <c r="P593" s="705">
        <v>83.09</v>
      </c>
      <c r="Q593" s="682">
        <v>1</v>
      </c>
      <c r="R593" s="671">
        <v>1</v>
      </c>
      <c r="S593" s="682">
        <v>1</v>
      </c>
      <c r="T593" s="706">
        <v>1</v>
      </c>
      <c r="U593" s="242">
        <v>1</v>
      </c>
    </row>
    <row r="594" spans="1:21" ht="14.4" customHeight="1" x14ac:dyDescent="0.3">
      <c r="A594" s="680">
        <v>12</v>
      </c>
      <c r="B594" s="671" t="s">
        <v>507</v>
      </c>
      <c r="C594" s="671">
        <v>89301122</v>
      </c>
      <c r="D594" s="703" t="s">
        <v>2309</v>
      </c>
      <c r="E594" s="704" t="s">
        <v>1280</v>
      </c>
      <c r="F594" s="671" t="s">
        <v>1255</v>
      </c>
      <c r="G594" s="671" t="s">
        <v>2100</v>
      </c>
      <c r="H594" s="671" t="s">
        <v>506</v>
      </c>
      <c r="I594" s="671" t="s">
        <v>2101</v>
      </c>
      <c r="J594" s="671" t="s">
        <v>2102</v>
      </c>
      <c r="K594" s="671" t="s">
        <v>1616</v>
      </c>
      <c r="L594" s="705">
        <v>0</v>
      </c>
      <c r="M594" s="705">
        <v>0</v>
      </c>
      <c r="N594" s="671">
        <v>1</v>
      </c>
      <c r="O594" s="706">
        <v>1</v>
      </c>
      <c r="P594" s="705">
        <v>0</v>
      </c>
      <c r="Q594" s="682"/>
      <c r="R594" s="671">
        <v>1</v>
      </c>
      <c r="S594" s="682">
        <v>1</v>
      </c>
      <c r="T594" s="706">
        <v>1</v>
      </c>
      <c r="U594" s="242">
        <v>1</v>
      </c>
    </row>
    <row r="595" spans="1:21" ht="14.4" customHeight="1" x14ac:dyDescent="0.3">
      <c r="A595" s="680">
        <v>12</v>
      </c>
      <c r="B595" s="671" t="s">
        <v>507</v>
      </c>
      <c r="C595" s="671">
        <v>89301122</v>
      </c>
      <c r="D595" s="703" t="s">
        <v>2309</v>
      </c>
      <c r="E595" s="704" t="s">
        <v>1280</v>
      </c>
      <c r="F595" s="671" t="s">
        <v>1255</v>
      </c>
      <c r="G595" s="671" t="s">
        <v>1913</v>
      </c>
      <c r="H595" s="671" t="s">
        <v>506</v>
      </c>
      <c r="I595" s="671" t="s">
        <v>1914</v>
      </c>
      <c r="J595" s="671" t="s">
        <v>1915</v>
      </c>
      <c r="K595" s="671" t="s">
        <v>1916</v>
      </c>
      <c r="L595" s="705">
        <v>219.03</v>
      </c>
      <c r="M595" s="705">
        <v>219.03</v>
      </c>
      <c r="N595" s="671">
        <v>1</v>
      </c>
      <c r="O595" s="706">
        <v>1</v>
      </c>
      <c r="P595" s="705"/>
      <c r="Q595" s="682">
        <v>0</v>
      </c>
      <c r="R595" s="671"/>
      <c r="S595" s="682">
        <v>0</v>
      </c>
      <c r="T595" s="706"/>
      <c r="U595" s="242">
        <v>0</v>
      </c>
    </row>
    <row r="596" spans="1:21" ht="14.4" customHeight="1" x14ac:dyDescent="0.3">
      <c r="A596" s="680">
        <v>12</v>
      </c>
      <c r="B596" s="671" t="s">
        <v>507</v>
      </c>
      <c r="C596" s="671">
        <v>89301122</v>
      </c>
      <c r="D596" s="703" t="s">
        <v>2309</v>
      </c>
      <c r="E596" s="704" t="s">
        <v>1280</v>
      </c>
      <c r="F596" s="671" t="s">
        <v>1255</v>
      </c>
      <c r="G596" s="671" t="s">
        <v>1404</v>
      </c>
      <c r="H596" s="671" t="s">
        <v>506</v>
      </c>
      <c r="I596" s="671" t="s">
        <v>1405</v>
      </c>
      <c r="J596" s="671" t="s">
        <v>1406</v>
      </c>
      <c r="K596" s="671" t="s">
        <v>1407</v>
      </c>
      <c r="L596" s="705">
        <v>1500.42</v>
      </c>
      <c r="M596" s="705">
        <v>7502.1</v>
      </c>
      <c r="N596" s="671">
        <v>5</v>
      </c>
      <c r="O596" s="706">
        <v>4.5</v>
      </c>
      <c r="P596" s="705">
        <v>4501.26</v>
      </c>
      <c r="Q596" s="682">
        <v>0.6</v>
      </c>
      <c r="R596" s="671">
        <v>3</v>
      </c>
      <c r="S596" s="682">
        <v>0.6</v>
      </c>
      <c r="T596" s="706">
        <v>2.5</v>
      </c>
      <c r="U596" s="242">
        <v>0.55555555555555558</v>
      </c>
    </row>
    <row r="597" spans="1:21" ht="14.4" customHeight="1" x14ac:dyDescent="0.3">
      <c r="A597" s="680">
        <v>12</v>
      </c>
      <c r="B597" s="671" t="s">
        <v>507</v>
      </c>
      <c r="C597" s="671">
        <v>89301122</v>
      </c>
      <c r="D597" s="703" t="s">
        <v>2309</v>
      </c>
      <c r="E597" s="704" t="s">
        <v>1280</v>
      </c>
      <c r="F597" s="671" t="s">
        <v>1255</v>
      </c>
      <c r="G597" s="671" t="s">
        <v>1404</v>
      </c>
      <c r="H597" s="671" t="s">
        <v>506</v>
      </c>
      <c r="I597" s="671" t="s">
        <v>1408</v>
      </c>
      <c r="J597" s="671" t="s">
        <v>1409</v>
      </c>
      <c r="K597" s="671" t="s">
        <v>1410</v>
      </c>
      <c r="L597" s="705">
        <v>750.21</v>
      </c>
      <c r="M597" s="705">
        <v>2250.63</v>
      </c>
      <c r="N597" s="671">
        <v>3</v>
      </c>
      <c r="O597" s="706">
        <v>2</v>
      </c>
      <c r="P597" s="705">
        <v>1500.42</v>
      </c>
      <c r="Q597" s="682">
        <v>0.66666666666666663</v>
      </c>
      <c r="R597" s="671">
        <v>2</v>
      </c>
      <c r="S597" s="682">
        <v>0.66666666666666663</v>
      </c>
      <c r="T597" s="706">
        <v>1.5</v>
      </c>
      <c r="U597" s="242">
        <v>0.75</v>
      </c>
    </row>
    <row r="598" spans="1:21" ht="14.4" customHeight="1" x14ac:dyDescent="0.3">
      <c r="A598" s="680">
        <v>12</v>
      </c>
      <c r="B598" s="671" t="s">
        <v>507</v>
      </c>
      <c r="C598" s="671">
        <v>89301122</v>
      </c>
      <c r="D598" s="703" t="s">
        <v>2309</v>
      </c>
      <c r="E598" s="704" t="s">
        <v>1280</v>
      </c>
      <c r="F598" s="671" t="s">
        <v>1255</v>
      </c>
      <c r="G598" s="671" t="s">
        <v>1728</v>
      </c>
      <c r="H598" s="671" t="s">
        <v>867</v>
      </c>
      <c r="I598" s="671" t="s">
        <v>2103</v>
      </c>
      <c r="J598" s="671" t="s">
        <v>1730</v>
      </c>
      <c r="K598" s="671" t="s">
        <v>1819</v>
      </c>
      <c r="L598" s="705">
        <v>273.48</v>
      </c>
      <c r="M598" s="705">
        <v>1640.88</v>
      </c>
      <c r="N598" s="671">
        <v>6</v>
      </c>
      <c r="O598" s="706">
        <v>2</v>
      </c>
      <c r="P598" s="705">
        <v>820.44</v>
      </c>
      <c r="Q598" s="682">
        <v>0.5</v>
      </c>
      <c r="R598" s="671">
        <v>3</v>
      </c>
      <c r="S598" s="682">
        <v>0.5</v>
      </c>
      <c r="T598" s="706">
        <v>1</v>
      </c>
      <c r="U598" s="242">
        <v>0.5</v>
      </c>
    </row>
    <row r="599" spans="1:21" ht="14.4" customHeight="1" x14ac:dyDescent="0.3">
      <c r="A599" s="680">
        <v>12</v>
      </c>
      <c r="B599" s="671" t="s">
        <v>507</v>
      </c>
      <c r="C599" s="671">
        <v>89301122</v>
      </c>
      <c r="D599" s="703" t="s">
        <v>2309</v>
      </c>
      <c r="E599" s="704" t="s">
        <v>1280</v>
      </c>
      <c r="F599" s="671" t="s">
        <v>1255</v>
      </c>
      <c r="G599" s="671" t="s">
        <v>1321</v>
      </c>
      <c r="H599" s="671" t="s">
        <v>506</v>
      </c>
      <c r="I599" s="671" t="s">
        <v>730</v>
      </c>
      <c r="J599" s="671" t="s">
        <v>731</v>
      </c>
      <c r="K599" s="671" t="s">
        <v>1322</v>
      </c>
      <c r="L599" s="705">
        <v>63.67</v>
      </c>
      <c r="M599" s="705">
        <v>127.34</v>
      </c>
      <c r="N599" s="671">
        <v>2</v>
      </c>
      <c r="O599" s="706">
        <v>2</v>
      </c>
      <c r="P599" s="705">
        <v>63.67</v>
      </c>
      <c r="Q599" s="682">
        <v>0.5</v>
      </c>
      <c r="R599" s="671">
        <v>1</v>
      </c>
      <c r="S599" s="682">
        <v>0.5</v>
      </c>
      <c r="T599" s="706">
        <v>1</v>
      </c>
      <c r="U599" s="242">
        <v>0.5</v>
      </c>
    </row>
    <row r="600" spans="1:21" ht="14.4" customHeight="1" x14ac:dyDescent="0.3">
      <c r="A600" s="680">
        <v>12</v>
      </c>
      <c r="B600" s="671" t="s">
        <v>507</v>
      </c>
      <c r="C600" s="671">
        <v>89301122</v>
      </c>
      <c r="D600" s="703" t="s">
        <v>2309</v>
      </c>
      <c r="E600" s="704" t="s">
        <v>1280</v>
      </c>
      <c r="F600" s="671" t="s">
        <v>1255</v>
      </c>
      <c r="G600" s="671" t="s">
        <v>1423</v>
      </c>
      <c r="H600" s="671" t="s">
        <v>506</v>
      </c>
      <c r="I600" s="671" t="s">
        <v>1876</v>
      </c>
      <c r="J600" s="671" t="s">
        <v>1425</v>
      </c>
      <c r="K600" s="671" t="s">
        <v>1877</v>
      </c>
      <c r="L600" s="705">
        <v>967.58</v>
      </c>
      <c r="M600" s="705">
        <v>1935.16</v>
      </c>
      <c r="N600" s="671">
        <v>2</v>
      </c>
      <c r="O600" s="706">
        <v>1.5</v>
      </c>
      <c r="P600" s="705">
        <v>967.58</v>
      </c>
      <c r="Q600" s="682">
        <v>0.5</v>
      </c>
      <c r="R600" s="671">
        <v>1</v>
      </c>
      <c r="S600" s="682">
        <v>0.5</v>
      </c>
      <c r="T600" s="706">
        <v>0.5</v>
      </c>
      <c r="U600" s="242">
        <v>0.33333333333333331</v>
      </c>
    </row>
    <row r="601" spans="1:21" ht="14.4" customHeight="1" x14ac:dyDescent="0.3">
      <c r="A601" s="680">
        <v>12</v>
      </c>
      <c r="B601" s="671" t="s">
        <v>507</v>
      </c>
      <c r="C601" s="671">
        <v>89301122</v>
      </c>
      <c r="D601" s="703" t="s">
        <v>2309</v>
      </c>
      <c r="E601" s="704" t="s">
        <v>1280</v>
      </c>
      <c r="F601" s="671" t="s">
        <v>1255</v>
      </c>
      <c r="G601" s="671" t="s">
        <v>1292</v>
      </c>
      <c r="H601" s="671" t="s">
        <v>506</v>
      </c>
      <c r="I601" s="671" t="s">
        <v>973</v>
      </c>
      <c r="J601" s="671" t="s">
        <v>974</v>
      </c>
      <c r="K601" s="671" t="s">
        <v>975</v>
      </c>
      <c r="L601" s="705">
        <v>153.52000000000001</v>
      </c>
      <c r="M601" s="705">
        <v>4145.04</v>
      </c>
      <c r="N601" s="671">
        <v>27</v>
      </c>
      <c r="O601" s="706">
        <v>18.5</v>
      </c>
      <c r="P601" s="705">
        <v>2149.2800000000002</v>
      </c>
      <c r="Q601" s="682">
        <v>0.5185185185185186</v>
      </c>
      <c r="R601" s="671">
        <v>14</v>
      </c>
      <c r="S601" s="682">
        <v>0.51851851851851849</v>
      </c>
      <c r="T601" s="706">
        <v>9</v>
      </c>
      <c r="U601" s="242">
        <v>0.48648648648648651</v>
      </c>
    </row>
    <row r="602" spans="1:21" ht="14.4" customHeight="1" x14ac:dyDescent="0.3">
      <c r="A602" s="680">
        <v>12</v>
      </c>
      <c r="B602" s="671" t="s">
        <v>507</v>
      </c>
      <c r="C602" s="671">
        <v>89301122</v>
      </c>
      <c r="D602" s="703" t="s">
        <v>2309</v>
      </c>
      <c r="E602" s="704" t="s">
        <v>1280</v>
      </c>
      <c r="F602" s="671" t="s">
        <v>1255</v>
      </c>
      <c r="G602" s="671" t="s">
        <v>1364</v>
      </c>
      <c r="H602" s="671" t="s">
        <v>867</v>
      </c>
      <c r="I602" s="671" t="s">
        <v>1005</v>
      </c>
      <c r="J602" s="671" t="s">
        <v>1006</v>
      </c>
      <c r="K602" s="671" t="s">
        <v>1229</v>
      </c>
      <c r="L602" s="705">
        <v>69.86</v>
      </c>
      <c r="M602" s="705">
        <v>558.88</v>
      </c>
      <c r="N602" s="671">
        <v>8</v>
      </c>
      <c r="O602" s="706">
        <v>5</v>
      </c>
      <c r="P602" s="705">
        <v>279.44</v>
      </c>
      <c r="Q602" s="682">
        <v>0.5</v>
      </c>
      <c r="R602" s="671">
        <v>4</v>
      </c>
      <c r="S602" s="682">
        <v>0.5</v>
      </c>
      <c r="T602" s="706">
        <v>2.5</v>
      </c>
      <c r="U602" s="242">
        <v>0.5</v>
      </c>
    </row>
    <row r="603" spans="1:21" ht="14.4" customHeight="1" x14ac:dyDescent="0.3">
      <c r="A603" s="680">
        <v>12</v>
      </c>
      <c r="B603" s="671" t="s">
        <v>507</v>
      </c>
      <c r="C603" s="671">
        <v>89301122</v>
      </c>
      <c r="D603" s="703" t="s">
        <v>2309</v>
      </c>
      <c r="E603" s="704" t="s">
        <v>1280</v>
      </c>
      <c r="F603" s="671" t="s">
        <v>1255</v>
      </c>
      <c r="G603" s="671" t="s">
        <v>1732</v>
      </c>
      <c r="H603" s="671" t="s">
        <v>506</v>
      </c>
      <c r="I603" s="671" t="s">
        <v>1733</v>
      </c>
      <c r="J603" s="671" t="s">
        <v>1734</v>
      </c>
      <c r="K603" s="671" t="s">
        <v>1735</v>
      </c>
      <c r="L603" s="705">
        <v>257.22000000000003</v>
      </c>
      <c r="M603" s="705">
        <v>1028.8800000000001</v>
      </c>
      <c r="N603" s="671">
        <v>4</v>
      </c>
      <c r="O603" s="706">
        <v>1</v>
      </c>
      <c r="P603" s="705">
        <v>514.44000000000005</v>
      </c>
      <c r="Q603" s="682">
        <v>0.5</v>
      </c>
      <c r="R603" s="671">
        <v>2</v>
      </c>
      <c r="S603" s="682">
        <v>0.5</v>
      </c>
      <c r="T603" s="706">
        <v>0.5</v>
      </c>
      <c r="U603" s="242">
        <v>0.5</v>
      </c>
    </row>
    <row r="604" spans="1:21" ht="14.4" customHeight="1" x14ac:dyDescent="0.3">
      <c r="A604" s="680">
        <v>12</v>
      </c>
      <c r="B604" s="671" t="s">
        <v>507</v>
      </c>
      <c r="C604" s="671">
        <v>89301122</v>
      </c>
      <c r="D604" s="703" t="s">
        <v>2309</v>
      </c>
      <c r="E604" s="704" t="s">
        <v>1280</v>
      </c>
      <c r="F604" s="671" t="s">
        <v>1255</v>
      </c>
      <c r="G604" s="671" t="s">
        <v>1732</v>
      </c>
      <c r="H604" s="671" t="s">
        <v>506</v>
      </c>
      <c r="I604" s="671" t="s">
        <v>1947</v>
      </c>
      <c r="J604" s="671" t="s">
        <v>1887</v>
      </c>
      <c r="K604" s="671" t="s">
        <v>897</v>
      </c>
      <c r="L604" s="705">
        <v>128.61000000000001</v>
      </c>
      <c r="M604" s="705">
        <v>1157.4900000000002</v>
      </c>
      <c r="N604" s="671">
        <v>9</v>
      </c>
      <c r="O604" s="706">
        <v>1.5</v>
      </c>
      <c r="P604" s="705">
        <v>1157.4900000000002</v>
      </c>
      <c r="Q604" s="682">
        <v>1</v>
      </c>
      <c r="R604" s="671">
        <v>9</v>
      </c>
      <c r="S604" s="682">
        <v>1</v>
      </c>
      <c r="T604" s="706">
        <v>1.5</v>
      </c>
      <c r="U604" s="242">
        <v>1</v>
      </c>
    </row>
    <row r="605" spans="1:21" ht="14.4" customHeight="1" x14ac:dyDescent="0.3">
      <c r="A605" s="680">
        <v>12</v>
      </c>
      <c r="B605" s="671" t="s">
        <v>507</v>
      </c>
      <c r="C605" s="671">
        <v>89301122</v>
      </c>
      <c r="D605" s="703" t="s">
        <v>2309</v>
      </c>
      <c r="E605" s="704" t="s">
        <v>1280</v>
      </c>
      <c r="F605" s="671" t="s">
        <v>1255</v>
      </c>
      <c r="G605" s="671" t="s">
        <v>1326</v>
      </c>
      <c r="H605" s="671" t="s">
        <v>506</v>
      </c>
      <c r="I605" s="671" t="s">
        <v>607</v>
      </c>
      <c r="J605" s="671" t="s">
        <v>608</v>
      </c>
      <c r="K605" s="671" t="s">
        <v>609</v>
      </c>
      <c r="L605" s="705">
        <v>56.69</v>
      </c>
      <c r="M605" s="705">
        <v>56.69</v>
      </c>
      <c r="N605" s="671">
        <v>1</v>
      </c>
      <c r="O605" s="706">
        <v>1</v>
      </c>
      <c r="P605" s="705"/>
      <c r="Q605" s="682">
        <v>0</v>
      </c>
      <c r="R605" s="671"/>
      <c r="S605" s="682">
        <v>0</v>
      </c>
      <c r="T605" s="706"/>
      <c r="U605" s="242">
        <v>0</v>
      </c>
    </row>
    <row r="606" spans="1:21" ht="14.4" customHeight="1" x14ac:dyDescent="0.3">
      <c r="A606" s="680">
        <v>12</v>
      </c>
      <c r="B606" s="671" t="s">
        <v>507</v>
      </c>
      <c r="C606" s="671">
        <v>89301122</v>
      </c>
      <c r="D606" s="703" t="s">
        <v>2309</v>
      </c>
      <c r="E606" s="704" t="s">
        <v>1280</v>
      </c>
      <c r="F606" s="671" t="s">
        <v>1255</v>
      </c>
      <c r="G606" s="671" t="s">
        <v>1547</v>
      </c>
      <c r="H606" s="671" t="s">
        <v>506</v>
      </c>
      <c r="I606" s="671" t="s">
        <v>762</v>
      </c>
      <c r="J606" s="671" t="s">
        <v>1792</v>
      </c>
      <c r="K606" s="671" t="s">
        <v>1793</v>
      </c>
      <c r="L606" s="705">
        <v>91.52</v>
      </c>
      <c r="M606" s="705">
        <v>91.52</v>
      </c>
      <c r="N606" s="671">
        <v>1</v>
      </c>
      <c r="O606" s="706">
        <v>1</v>
      </c>
      <c r="P606" s="705"/>
      <c r="Q606" s="682">
        <v>0</v>
      </c>
      <c r="R606" s="671"/>
      <c r="S606" s="682">
        <v>0</v>
      </c>
      <c r="T606" s="706"/>
      <c r="U606" s="242">
        <v>0</v>
      </c>
    </row>
    <row r="607" spans="1:21" ht="14.4" customHeight="1" x14ac:dyDescent="0.3">
      <c r="A607" s="680">
        <v>12</v>
      </c>
      <c r="B607" s="671" t="s">
        <v>507</v>
      </c>
      <c r="C607" s="671">
        <v>89301122</v>
      </c>
      <c r="D607" s="703" t="s">
        <v>2309</v>
      </c>
      <c r="E607" s="704" t="s">
        <v>1280</v>
      </c>
      <c r="F607" s="671" t="s">
        <v>1255</v>
      </c>
      <c r="G607" s="671" t="s">
        <v>1327</v>
      </c>
      <c r="H607" s="671" t="s">
        <v>506</v>
      </c>
      <c r="I607" s="671" t="s">
        <v>1328</v>
      </c>
      <c r="J607" s="671" t="s">
        <v>1329</v>
      </c>
      <c r="K607" s="671" t="s">
        <v>1330</v>
      </c>
      <c r="L607" s="705">
        <v>181.41</v>
      </c>
      <c r="M607" s="705">
        <v>544.23</v>
      </c>
      <c r="N607" s="671">
        <v>3</v>
      </c>
      <c r="O607" s="706">
        <v>1</v>
      </c>
      <c r="P607" s="705"/>
      <c r="Q607" s="682">
        <v>0</v>
      </c>
      <c r="R607" s="671"/>
      <c r="S607" s="682">
        <v>0</v>
      </c>
      <c r="T607" s="706"/>
      <c r="U607" s="242">
        <v>0</v>
      </c>
    </row>
    <row r="608" spans="1:21" ht="14.4" customHeight="1" x14ac:dyDescent="0.3">
      <c r="A608" s="680">
        <v>12</v>
      </c>
      <c r="B608" s="671" t="s">
        <v>507</v>
      </c>
      <c r="C608" s="671">
        <v>89301122</v>
      </c>
      <c r="D608" s="703" t="s">
        <v>2309</v>
      </c>
      <c r="E608" s="704" t="s">
        <v>1280</v>
      </c>
      <c r="F608" s="671" t="s">
        <v>1255</v>
      </c>
      <c r="G608" s="671" t="s">
        <v>2104</v>
      </c>
      <c r="H608" s="671" t="s">
        <v>506</v>
      </c>
      <c r="I608" s="671" t="s">
        <v>2105</v>
      </c>
      <c r="J608" s="671" t="s">
        <v>2106</v>
      </c>
      <c r="K608" s="671" t="s">
        <v>2107</v>
      </c>
      <c r="L608" s="705">
        <v>32.869999999999997</v>
      </c>
      <c r="M608" s="705">
        <v>65.739999999999995</v>
      </c>
      <c r="N608" s="671">
        <v>2</v>
      </c>
      <c r="O608" s="706">
        <v>0.5</v>
      </c>
      <c r="P608" s="705">
        <v>65.739999999999995</v>
      </c>
      <c r="Q608" s="682">
        <v>1</v>
      </c>
      <c r="R608" s="671">
        <v>2</v>
      </c>
      <c r="S608" s="682">
        <v>1</v>
      </c>
      <c r="T608" s="706">
        <v>0.5</v>
      </c>
      <c r="U608" s="242">
        <v>1</v>
      </c>
    </row>
    <row r="609" spans="1:21" ht="14.4" customHeight="1" x14ac:dyDescent="0.3">
      <c r="A609" s="680">
        <v>12</v>
      </c>
      <c r="B609" s="671" t="s">
        <v>507</v>
      </c>
      <c r="C609" s="671">
        <v>89301122</v>
      </c>
      <c r="D609" s="703" t="s">
        <v>2309</v>
      </c>
      <c r="E609" s="704" t="s">
        <v>1280</v>
      </c>
      <c r="F609" s="671" t="s">
        <v>1255</v>
      </c>
      <c r="G609" s="671" t="s">
        <v>1846</v>
      </c>
      <c r="H609" s="671" t="s">
        <v>506</v>
      </c>
      <c r="I609" s="671" t="s">
        <v>1847</v>
      </c>
      <c r="J609" s="671" t="s">
        <v>1848</v>
      </c>
      <c r="K609" s="671" t="s">
        <v>1849</v>
      </c>
      <c r="L609" s="705">
        <v>326.37</v>
      </c>
      <c r="M609" s="705">
        <v>3916.44</v>
      </c>
      <c r="N609" s="671">
        <v>12</v>
      </c>
      <c r="O609" s="706">
        <v>5</v>
      </c>
      <c r="P609" s="705">
        <v>2937.33</v>
      </c>
      <c r="Q609" s="682">
        <v>0.75</v>
      </c>
      <c r="R609" s="671">
        <v>9</v>
      </c>
      <c r="S609" s="682">
        <v>0.75</v>
      </c>
      <c r="T609" s="706">
        <v>4</v>
      </c>
      <c r="U609" s="242">
        <v>0.8</v>
      </c>
    </row>
    <row r="610" spans="1:21" ht="14.4" customHeight="1" x14ac:dyDescent="0.3">
      <c r="A610" s="680">
        <v>12</v>
      </c>
      <c r="B610" s="671" t="s">
        <v>507</v>
      </c>
      <c r="C610" s="671">
        <v>89301122</v>
      </c>
      <c r="D610" s="703" t="s">
        <v>2309</v>
      </c>
      <c r="E610" s="704" t="s">
        <v>1280</v>
      </c>
      <c r="F610" s="671" t="s">
        <v>1255</v>
      </c>
      <c r="G610" s="671" t="s">
        <v>2108</v>
      </c>
      <c r="H610" s="671" t="s">
        <v>506</v>
      </c>
      <c r="I610" s="671" t="s">
        <v>660</v>
      </c>
      <c r="J610" s="671" t="s">
        <v>2109</v>
      </c>
      <c r="K610" s="671" t="s">
        <v>2110</v>
      </c>
      <c r="L610" s="705">
        <v>0</v>
      </c>
      <c r="M610" s="705">
        <v>0</v>
      </c>
      <c r="N610" s="671">
        <v>1</v>
      </c>
      <c r="O610" s="706">
        <v>1</v>
      </c>
      <c r="P610" s="705">
        <v>0</v>
      </c>
      <c r="Q610" s="682"/>
      <c r="R610" s="671">
        <v>1</v>
      </c>
      <c r="S610" s="682">
        <v>1</v>
      </c>
      <c r="T610" s="706">
        <v>1</v>
      </c>
      <c r="U610" s="242">
        <v>1</v>
      </c>
    </row>
    <row r="611" spans="1:21" ht="14.4" customHeight="1" x14ac:dyDescent="0.3">
      <c r="A611" s="680">
        <v>12</v>
      </c>
      <c r="B611" s="671" t="s">
        <v>507</v>
      </c>
      <c r="C611" s="671">
        <v>89301122</v>
      </c>
      <c r="D611" s="703" t="s">
        <v>2309</v>
      </c>
      <c r="E611" s="704" t="s">
        <v>1280</v>
      </c>
      <c r="F611" s="671" t="s">
        <v>1255</v>
      </c>
      <c r="G611" s="671" t="s">
        <v>1446</v>
      </c>
      <c r="H611" s="671" t="s">
        <v>506</v>
      </c>
      <c r="I611" s="671" t="s">
        <v>2111</v>
      </c>
      <c r="J611" s="671" t="s">
        <v>2112</v>
      </c>
      <c r="K611" s="671" t="s">
        <v>1449</v>
      </c>
      <c r="L611" s="705">
        <v>0</v>
      </c>
      <c r="M611" s="705">
        <v>0</v>
      </c>
      <c r="N611" s="671">
        <v>1</v>
      </c>
      <c r="O611" s="706">
        <v>1</v>
      </c>
      <c r="P611" s="705"/>
      <c r="Q611" s="682"/>
      <c r="R611" s="671"/>
      <c r="S611" s="682">
        <v>0</v>
      </c>
      <c r="T611" s="706"/>
      <c r="U611" s="242">
        <v>0</v>
      </c>
    </row>
    <row r="612" spans="1:21" ht="14.4" customHeight="1" x14ac:dyDescent="0.3">
      <c r="A612" s="680">
        <v>12</v>
      </c>
      <c r="B612" s="671" t="s">
        <v>507</v>
      </c>
      <c r="C612" s="671">
        <v>89301122</v>
      </c>
      <c r="D612" s="703" t="s">
        <v>2309</v>
      </c>
      <c r="E612" s="704" t="s">
        <v>1280</v>
      </c>
      <c r="F612" s="671" t="s">
        <v>1255</v>
      </c>
      <c r="G612" s="671" t="s">
        <v>1446</v>
      </c>
      <c r="H612" s="671" t="s">
        <v>506</v>
      </c>
      <c r="I612" s="671" t="s">
        <v>1555</v>
      </c>
      <c r="J612" s="671" t="s">
        <v>1554</v>
      </c>
      <c r="K612" s="671" t="s">
        <v>1556</v>
      </c>
      <c r="L612" s="705">
        <v>0</v>
      </c>
      <c r="M612" s="705">
        <v>0</v>
      </c>
      <c r="N612" s="671">
        <v>5</v>
      </c>
      <c r="O612" s="706">
        <v>3.5</v>
      </c>
      <c r="P612" s="705">
        <v>0</v>
      </c>
      <c r="Q612" s="682"/>
      <c r="R612" s="671">
        <v>5</v>
      </c>
      <c r="S612" s="682">
        <v>1</v>
      </c>
      <c r="T612" s="706">
        <v>3.5</v>
      </c>
      <c r="U612" s="242">
        <v>1</v>
      </c>
    </row>
    <row r="613" spans="1:21" ht="14.4" customHeight="1" x14ac:dyDescent="0.3">
      <c r="A613" s="680">
        <v>12</v>
      </c>
      <c r="B613" s="671" t="s">
        <v>507</v>
      </c>
      <c r="C613" s="671">
        <v>89301122</v>
      </c>
      <c r="D613" s="703" t="s">
        <v>2309</v>
      </c>
      <c r="E613" s="704" t="s">
        <v>1280</v>
      </c>
      <c r="F613" s="671" t="s">
        <v>1255</v>
      </c>
      <c r="G613" s="671" t="s">
        <v>1446</v>
      </c>
      <c r="H613" s="671" t="s">
        <v>506</v>
      </c>
      <c r="I613" s="671" t="s">
        <v>1447</v>
      </c>
      <c r="J613" s="671" t="s">
        <v>1448</v>
      </c>
      <c r="K613" s="671" t="s">
        <v>1449</v>
      </c>
      <c r="L613" s="705">
        <v>0</v>
      </c>
      <c r="M613" s="705">
        <v>0</v>
      </c>
      <c r="N613" s="671">
        <v>2</v>
      </c>
      <c r="O613" s="706">
        <v>2</v>
      </c>
      <c r="P613" s="705">
        <v>0</v>
      </c>
      <c r="Q613" s="682"/>
      <c r="R613" s="671">
        <v>1</v>
      </c>
      <c r="S613" s="682">
        <v>0.5</v>
      </c>
      <c r="T613" s="706">
        <v>1</v>
      </c>
      <c r="U613" s="242">
        <v>0.5</v>
      </c>
    </row>
    <row r="614" spans="1:21" ht="14.4" customHeight="1" x14ac:dyDescent="0.3">
      <c r="A614" s="680">
        <v>12</v>
      </c>
      <c r="B614" s="671" t="s">
        <v>507</v>
      </c>
      <c r="C614" s="671">
        <v>89301122</v>
      </c>
      <c r="D614" s="703" t="s">
        <v>2309</v>
      </c>
      <c r="E614" s="704" t="s">
        <v>1280</v>
      </c>
      <c r="F614" s="671" t="s">
        <v>1255</v>
      </c>
      <c r="G614" s="671" t="s">
        <v>1446</v>
      </c>
      <c r="H614" s="671" t="s">
        <v>506</v>
      </c>
      <c r="I614" s="671" t="s">
        <v>1452</v>
      </c>
      <c r="J614" s="671" t="s">
        <v>1448</v>
      </c>
      <c r="K614" s="671" t="s">
        <v>1453</v>
      </c>
      <c r="L614" s="705">
        <v>0</v>
      </c>
      <c r="M614" s="705">
        <v>0</v>
      </c>
      <c r="N614" s="671">
        <v>1</v>
      </c>
      <c r="O614" s="706">
        <v>1</v>
      </c>
      <c r="P614" s="705"/>
      <c r="Q614" s="682"/>
      <c r="R614" s="671"/>
      <c r="S614" s="682">
        <v>0</v>
      </c>
      <c r="T614" s="706"/>
      <c r="U614" s="242">
        <v>0</v>
      </c>
    </row>
    <row r="615" spans="1:21" ht="14.4" customHeight="1" x14ac:dyDescent="0.3">
      <c r="A615" s="680">
        <v>12</v>
      </c>
      <c r="B615" s="671" t="s">
        <v>507</v>
      </c>
      <c r="C615" s="671">
        <v>89301122</v>
      </c>
      <c r="D615" s="703" t="s">
        <v>2309</v>
      </c>
      <c r="E615" s="704" t="s">
        <v>1280</v>
      </c>
      <c r="F615" s="671" t="s">
        <v>1255</v>
      </c>
      <c r="G615" s="671" t="s">
        <v>1972</v>
      </c>
      <c r="H615" s="671" t="s">
        <v>506</v>
      </c>
      <c r="I615" s="671" t="s">
        <v>2113</v>
      </c>
      <c r="J615" s="671" t="s">
        <v>1974</v>
      </c>
      <c r="K615" s="671" t="s">
        <v>2114</v>
      </c>
      <c r="L615" s="705">
        <v>164.15</v>
      </c>
      <c r="M615" s="705">
        <v>492.45000000000005</v>
      </c>
      <c r="N615" s="671">
        <v>3</v>
      </c>
      <c r="O615" s="706">
        <v>1</v>
      </c>
      <c r="P615" s="705">
        <v>492.45000000000005</v>
      </c>
      <c r="Q615" s="682">
        <v>1</v>
      </c>
      <c r="R615" s="671">
        <v>3</v>
      </c>
      <c r="S615" s="682">
        <v>1</v>
      </c>
      <c r="T615" s="706">
        <v>1</v>
      </c>
      <c r="U615" s="242">
        <v>1</v>
      </c>
    </row>
    <row r="616" spans="1:21" ht="14.4" customHeight="1" x14ac:dyDescent="0.3">
      <c r="A616" s="680">
        <v>12</v>
      </c>
      <c r="B616" s="671" t="s">
        <v>507</v>
      </c>
      <c r="C616" s="671">
        <v>89301122</v>
      </c>
      <c r="D616" s="703" t="s">
        <v>2309</v>
      </c>
      <c r="E616" s="704" t="s">
        <v>1280</v>
      </c>
      <c r="F616" s="671" t="s">
        <v>1255</v>
      </c>
      <c r="G616" s="671" t="s">
        <v>1335</v>
      </c>
      <c r="H616" s="671" t="s">
        <v>506</v>
      </c>
      <c r="I616" s="671" t="s">
        <v>588</v>
      </c>
      <c r="J616" s="671" t="s">
        <v>589</v>
      </c>
      <c r="K616" s="671" t="s">
        <v>1336</v>
      </c>
      <c r="L616" s="705">
        <v>127.5</v>
      </c>
      <c r="M616" s="705">
        <v>1275</v>
      </c>
      <c r="N616" s="671">
        <v>10</v>
      </c>
      <c r="O616" s="706">
        <v>5</v>
      </c>
      <c r="P616" s="705">
        <v>765</v>
      </c>
      <c r="Q616" s="682">
        <v>0.6</v>
      </c>
      <c r="R616" s="671">
        <v>6</v>
      </c>
      <c r="S616" s="682">
        <v>0.6</v>
      </c>
      <c r="T616" s="706">
        <v>3</v>
      </c>
      <c r="U616" s="242">
        <v>0.6</v>
      </c>
    </row>
    <row r="617" spans="1:21" ht="14.4" customHeight="1" x14ac:dyDescent="0.3">
      <c r="A617" s="680">
        <v>12</v>
      </c>
      <c r="B617" s="671" t="s">
        <v>507</v>
      </c>
      <c r="C617" s="671">
        <v>89301122</v>
      </c>
      <c r="D617" s="703" t="s">
        <v>2309</v>
      </c>
      <c r="E617" s="704" t="s">
        <v>1280</v>
      </c>
      <c r="F617" s="671" t="s">
        <v>1255</v>
      </c>
      <c r="G617" s="671" t="s">
        <v>1308</v>
      </c>
      <c r="H617" s="671" t="s">
        <v>506</v>
      </c>
      <c r="I617" s="671" t="s">
        <v>611</v>
      </c>
      <c r="J617" s="671" t="s">
        <v>1309</v>
      </c>
      <c r="K617" s="671" t="s">
        <v>1310</v>
      </c>
      <c r="L617" s="705">
        <v>0</v>
      </c>
      <c r="M617" s="705">
        <v>0</v>
      </c>
      <c r="N617" s="671">
        <v>3</v>
      </c>
      <c r="O617" s="706">
        <v>1</v>
      </c>
      <c r="P617" s="705">
        <v>0</v>
      </c>
      <c r="Q617" s="682"/>
      <c r="R617" s="671">
        <v>3</v>
      </c>
      <c r="S617" s="682">
        <v>1</v>
      </c>
      <c r="T617" s="706">
        <v>1</v>
      </c>
      <c r="U617" s="242">
        <v>1</v>
      </c>
    </row>
    <row r="618" spans="1:21" ht="14.4" customHeight="1" x14ac:dyDescent="0.3">
      <c r="A618" s="680">
        <v>12</v>
      </c>
      <c r="B618" s="671" t="s">
        <v>507</v>
      </c>
      <c r="C618" s="671">
        <v>89301122</v>
      </c>
      <c r="D618" s="703" t="s">
        <v>2309</v>
      </c>
      <c r="E618" s="704" t="s">
        <v>1280</v>
      </c>
      <c r="F618" s="671" t="s">
        <v>1255</v>
      </c>
      <c r="G618" s="671" t="s">
        <v>1454</v>
      </c>
      <c r="H618" s="671" t="s">
        <v>506</v>
      </c>
      <c r="I618" s="671" t="s">
        <v>1455</v>
      </c>
      <c r="J618" s="671" t="s">
        <v>1456</v>
      </c>
      <c r="K618" s="671" t="s">
        <v>1457</v>
      </c>
      <c r="L618" s="705">
        <v>893.1</v>
      </c>
      <c r="M618" s="705">
        <v>893.1</v>
      </c>
      <c r="N618" s="671">
        <v>1</v>
      </c>
      <c r="O618" s="706">
        <v>1</v>
      </c>
      <c r="P618" s="705">
        <v>893.1</v>
      </c>
      <c r="Q618" s="682">
        <v>1</v>
      </c>
      <c r="R618" s="671">
        <v>1</v>
      </c>
      <c r="S618" s="682">
        <v>1</v>
      </c>
      <c r="T618" s="706">
        <v>1</v>
      </c>
      <c r="U618" s="242">
        <v>1</v>
      </c>
    </row>
    <row r="619" spans="1:21" ht="14.4" customHeight="1" x14ac:dyDescent="0.3">
      <c r="A619" s="680">
        <v>12</v>
      </c>
      <c r="B619" s="671" t="s">
        <v>507</v>
      </c>
      <c r="C619" s="671">
        <v>89301122</v>
      </c>
      <c r="D619" s="703" t="s">
        <v>2309</v>
      </c>
      <c r="E619" s="704" t="s">
        <v>1280</v>
      </c>
      <c r="F619" s="671" t="s">
        <v>1255</v>
      </c>
      <c r="G619" s="671" t="s">
        <v>1454</v>
      </c>
      <c r="H619" s="671" t="s">
        <v>506</v>
      </c>
      <c r="I619" s="671" t="s">
        <v>1461</v>
      </c>
      <c r="J619" s="671" t="s">
        <v>1456</v>
      </c>
      <c r="K619" s="671" t="s">
        <v>1457</v>
      </c>
      <c r="L619" s="705">
        <v>893.1</v>
      </c>
      <c r="M619" s="705">
        <v>2679.3</v>
      </c>
      <c r="N619" s="671">
        <v>3</v>
      </c>
      <c r="O619" s="706">
        <v>3</v>
      </c>
      <c r="P619" s="705">
        <v>893.1</v>
      </c>
      <c r="Q619" s="682">
        <v>0.33333333333333331</v>
      </c>
      <c r="R619" s="671">
        <v>1</v>
      </c>
      <c r="S619" s="682">
        <v>0.33333333333333331</v>
      </c>
      <c r="T619" s="706">
        <v>1</v>
      </c>
      <c r="U619" s="242">
        <v>0.33333333333333331</v>
      </c>
    </row>
    <row r="620" spans="1:21" ht="14.4" customHeight="1" x14ac:dyDescent="0.3">
      <c r="A620" s="680">
        <v>12</v>
      </c>
      <c r="B620" s="671" t="s">
        <v>507</v>
      </c>
      <c r="C620" s="671">
        <v>89301122</v>
      </c>
      <c r="D620" s="703" t="s">
        <v>2309</v>
      </c>
      <c r="E620" s="704" t="s">
        <v>1280</v>
      </c>
      <c r="F620" s="671" t="s">
        <v>1255</v>
      </c>
      <c r="G620" s="671" t="s">
        <v>1454</v>
      </c>
      <c r="H620" s="671" t="s">
        <v>506</v>
      </c>
      <c r="I620" s="671" t="s">
        <v>1689</v>
      </c>
      <c r="J620" s="671" t="s">
        <v>1459</v>
      </c>
      <c r="K620" s="671" t="s">
        <v>1146</v>
      </c>
      <c r="L620" s="705">
        <v>535.87</v>
      </c>
      <c r="M620" s="705">
        <v>3215.2200000000003</v>
      </c>
      <c r="N620" s="671">
        <v>6</v>
      </c>
      <c r="O620" s="706">
        <v>1.5</v>
      </c>
      <c r="P620" s="705">
        <v>1607.6100000000001</v>
      </c>
      <c r="Q620" s="682">
        <v>0.5</v>
      </c>
      <c r="R620" s="671">
        <v>3</v>
      </c>
      <c r="S620" s="682">
        <v>0.5</v>
      </c>
      <c r="T620" s="706">
        <v>0.5</v>
      </c>
      <c r="U620" s="242">
        <v>0.33333333333333331</v>
      </c>
    </row>
    <row r="621" spans="1:21" ht="14.4" customHeight="1" x14ac:dyDescent="0.3">
      <c r="A621" s="680">
        <v>12</v>
      </c>
      <c r="B621" s="671" t="s">
        <v>507</v>
      </c>
      <c r="C621" s="671">
        <v>89301122</v>
      </c>
      <c r="D621" s="703" t="s">
        <v>2309</v>
      </c>
      <c r="E621" s="704" t="s">
        <v>1280</v>
      </c>
      <c r="F621" s="671" t="s">
        <v>1255</v>
      </c>
      <c r="G621" s="671" t="s">
        <v>1454</v>
      </c>
      <c r="H621" s="671" t="s">
        <v>506</v>
      </c>
      <c r="I621" s="671" t="s">
        <v>1462</v>
      </c>
      <c r="J621" s="671" t="s">
        <v>1459</v>
      </c>
      <c r="K621" s="671" t="s">
        <v>1460</v>
      </c>
      <c r="L621" s="705">
        <v>1786.21</v>
      </c>
      <c r="M621" s="705">
        <v>3572.42</v>
      </c>
      <c r="N621" s="671">
        <v>2</v>
      </c>
      <c r="O621" s="706">
        <v>1.5</v>
      </c>
      <c r="P621" s="705">
        <v>3572.42</v>
      </c>
      <c r="Q621" s="682">
        <v>1</v>
      </c>
      <c r="R621" s="671">
        <v>2</v>
      </c>
      <c r="S621" s="682">
        <v>1</v>
      </c>
      <c r="T621" s="706">
        <v>1.5</v>
      </c>
      <c r="U621" s="242">
        <v>1</v>
      </c>
    </row>
    <row r="622" spans="1:21" ht="14.4" customHeight="1" x14ac:dyDescent="0.3">
      <c r="A622" s="680">
        <v>12</v>
      </c>
      <c r="B622" s="671" t="s">
        <v>507</v>
      </c>
      <c r="C622" s="671">
        <v>89301122</v>
      </c>
      <c r="D622" s="703" t="s">
        <v>2309</v>
      </c>
      <c r="E622" s="704" t="s">
        <v>1280</v>
      </c>
      <c r="F622" s="671" t="s">
        <v>1255</v>
      </c>
      <c r="G622" s="671" t="s">
        <v>1293</v>
      </c>
      <c r="H622" s="671" t="s">
        <v>506</v>
      </c>
      <c r="I622" s="671" t="s">
        <v>1294</v>
      </c>
      <c r="J622" s="671" t="s">
        <v>982</v>
      </c>
      <c r="K622" s="671" t="s">
        <v>1295</v>
      </c>
      <c r="L622" s="705">
        <v>23.46</v>
      </c>
      <c r="M622" s="705">
        <v>961.86000000000013</v>
      </c>
      <c r="N622" s="671">
        <v>41</v>
      </c>
      <c r="O622" s="706">
        <v>18</v>
      </c>
      <c r="P622" s="705">
        <v>609.96000000000015</v>
      </c>
      <c r="Q622" s="682">
        <v>0.63414634146341475</v>
      </c>
      <c r="R622" s="671">
        <v>26</v>
      </c>
      <c r="S622" s="682">
        <v>0.63414634146341464</v>
      </c>
      <c r="T622" s="706">
        <v>10.5</v>
      </c>
      <c r="U622" s="242">
        <v>0.58333333333333337</v>
      </c>
    </row>
    <row r="623" spans="1:21" ht="14.4" customHeight="1" x14ac:dyDescent="0.3">
      <c r="A623" s="680">
        <v>12</v>
      </c>
      <c r="B623" s="671" t="s">
        <v>507</v>
      </c>
      <c r="C623" s="671">
        <v>89301122</v>
      </c>
      <c r="D623" s="703" t="s">
        <v>2309</v>
      </c>
      <c r="E623" s="704" t="s">
        <v>1280</v>
      </c>
      <c r="F623" s="671" t="s">
        <v>1255</v>
      </c>
      <c r="G623" s="671" t="s">
        <v>1348</v>
      </c>
      <c r="H623" s="671" t="s">
        <v>867</v>
      </c>
      <c r="I623" s="671" t="s">
        <v>1349</v>
      </c>
      <c r="J623" s="671" t="s">
        <v>1350</v>
      </c>
      <c r="K623" s="671" t="s">
        <v>1351</v>
      </c>
      <c r="L623" s="705">
        <v>164.15</v>
      </c>
      <c r="M623" s="705">
        <v>1149.05</v>
      </c>
      <c r="N623" s="671">
        <v>7</v>
      </c>
      <c r="O623" s="706">
        <v>5.5</v>
      </c>
      <c r="P623" s="705">
        <v>820.75</v>
      </c>
      <c r="Q623" s="682">
        <v>0.7142857142857143</v>
      </c>
      <c r="R623" s="671">
        <v>5</v>
      </c>
      <c r="S623" s="682">
        <v>0.7142857142857143</v>
      </c>
      <c r="T623" s="706">
        <v>4.5</v>
      </c>
      <c r="U623" s="242">
        <v>0.81818181818181823</v>
      </c>
    </row>
    <row r="624" spans="1:21" ht="14.4" customHeight="1" x14ac:dyDescent="0.3">
      <c r="A624" s="680">
        <v>12</v>
      </c>
      <c r="B624" s="671" t="s">
        <v>507</v>
      </c>
      <c r="C624" s="671">
        <v>89301122</v>
      </c>
      <c r="D624" s="703" t="s">
        <v>2309</v>
      </c>
      <c r="E624" s="704" t="s">
        <v>1280</v>
      </c>
      <c r="F624" s="671" t="s">
        <v>1255</v>
      </c>
      <c r="G624" s="671" t="s">
        <v>1348</v>
      </c>
      <c r="H624" s="671" t="s">
        <v>506</v>
      </c>
      <c r="I624" s="671" t="s">
        <v>1463</v>
      </c>
      <c r="J624" s="671" t="s">
        <v>1464</v>
      </c>
      <c r="K624" s="671" t="s">
        <v>1465</v>
      </c>
      <c r="L624" s="705">
        <v>547.16999999999996</v>
      </c>
      <c r="M624" s="705">
        <v>4377.3599999999997</v>
      </c>
      <c r="N624" s="671">
        <v>8</v>
      </c>
      <c r="O624" s="706">
        <v>7.5</v>
      </c>
      <c r="P624" s="705">
        <v>3830.19</v>
      </c>
      <c r="Q624" s="682">
        <v>0.87500000000000011</v>
      </c>
      <c r="R624" s="671">
        <v>7</v>
      </c>
      <c r="S624" s="682">
        <v>0.875</v>
      </c>
      <c r="T624" s="706">
        <v>6.5</v>
      </c>
      <c r="U624" s="242">
        <v>0.8666666666666667</v>
      </c>
    </row>
    <row r="625" spans="1:21" ht="14.4" customHeight="1" x14ac:dyDescent="0.3">
      <c r="A625" s="680">
        <v>12</v>
      </c>
      <c r="B625" s="671" t="s">
        <v>507</v>
      </c>
      <c r="C625" s="671">
        <v>89301122</v>
      </c>
      <c r="D625" s="703" t="s">
        <v>2309</v>
      </c>
      <c r="E625" s="704" t="s">
        <v>1280</v>
      </c>
      <c r="F625" s="671" t="s">
        <v>1255</v>
      </c>
      <c r="G625" s="671" t="s">
        <v>1348</v>
      </c>
      <c r="H625" s="671" t="s">
        <v>867</v>
      </c>
      <c r="I625" s="671" t="s">
        <v>1466</v>
      </c>
      <c r="J625" s="671" t="s">
        <v>1350</v>
      </c>
      <c r="K625" s="671" t="s">
        <v>1467</v>
      </c>
      <c r="L625" s="705">
        <v>492.45</v>
      </c>
      <c r="M625" s="705">
        <v>17728.200000000004</v>
      </c>
      <c r="N625" s="671">
        <v>36</v>
      </c>
      <c r="O625" s="706">
        <v>32.5</v>
      </c>
      <c r="P625" s="705">
        <v>12311.250000000004</v>
      </c>
      <c r="Q625" s="682">
        <v>0.69444444444444453</v>
      </c>
      <c r="R625" s="671">
        <v>25</v>
      </c>
      <c r="S625" s="682">
        <v>0.69444444444444442</v>
      </c>
      <c r="T625" s="706">
        <v>22</v>
      </c>
      <c r="U625" s="242">
        <v>0.67692307692307696</v>
      </c>
    </row>
    <row r="626" spans="1:21" ht="14.4" customHeight="1" x14ac:dyDescent="0.3">
      <c r="A626" s="680">
        <v>12</v>
      </c>
      <c r="B626" s="671" t="s">
        <v>507</v>
      </c>
      <c r="C626" s="671">
        <v>89301122</v>
      </c>
      <c r="D626" s="703" t="s">
        <v>2309</v>
      </c>
      <c r="E626" s="704" t="s">
        <v>1280</v>
      </c>
      <c r="F626" s="671" t="s">
        <v>1255</v>
      </c>
      <c r="G626" s="671" t="s">
        <v>1296</v>
      </c>
      <c r="H626" s="671" t="s">
        <v>506</v>
      </c>
      <c r="I626" s="671" t="s">
        <v>1891</v>
      </c>
      <c r="J626" s="671" t="s">
        <v>1298</v>
      </c>
      <c r="K626" s="671" t="s">
        <v>1892</v>
      </c>
      <c r="L626" s="705">
        <v>553.4</v>
      </c>
      <c r="M626" s="705">
        <v>553.4</v>
      </c>
      <c r="N626" s="671">
        <v>1</v>
      </c>
      <c r="O626" s="706">
        <v>1</v>
      </c>
      <c r="P626" s="705">
        <v>553.4</v>
      </c>
      <c r="Q626" s="682">
        <v>1</v>
      </c>
      <c r="R626" s="671">
        <v>1</v>
      </c>
      <c r="S626" s="682">
        <v>1</v>
      </c>
      <c r="T626" s="706">
        <v>1</v>
      </c>
      <c r="U626" s="242">
        <v>1</v>
      </c>
    </row>
    <row r="627" spans="1:21" ht="14.4" customHeight="1" x14ac:dyDescent="0.3">
      <c r="A627" s="680">
        <v>12</v>
      </c>
      <c r="B627" s="671" t="s">
        <v>507</v>
      </c>
      <c r="C627" s="671">
        <v>89301122</v>
      </c>
      <c r="D627" s="703" t="s">
        <v>2309</v>
      </c>
      <c r="E627" s="704" t="s">
        <v>1280</v>
      </c>
      <c r="F627" s="671" t="s">
        <v>1255</v>
      </c>
      <c r="G627" s="671" t="s">
        <v>1296</v>
      </c>
      <c r="H627" s="671" t="s">
        <v>506</v>
      </c>
      <c r="I627" s="671" t="s">
        <v>1297</v>
      </c>
      <c r="J627" s="671" t="s">
        <v>1298</v>
      </c>
      <c r="K627" s="671" t="s">
        <v>1299</v>
      </c>
      <c r="L627" s="705">
        <v>1660.2</v>
      </c>
      <c r="M627" s="705">
        <v>38184.600000000013</v>
      </c>
      <c r="N627" s="671">
        <v>23</v>
      </c>
      <c r="O627" s="706">
        <v>22.5</v>
      </c>
      <c r="P627" s="705">
        <v>31543.80000000001</v>
      </c>
      <c r="Q627" s="682">
        <v>0.82608695652173914</v>
      </c>
      <c r="R627" s="671">
        <v>19</v>
      </c>
      <c r="S627" s="682">
        <v>0.82608695652173914</v>
      </c>
      <c r="T627" s="706">
        <v>18.5</v>
      </c>
      <c r="U627" s="242">
        <v>0.82222222222222219</v>
      </c>
    </row>
    <row r="628" spans="1:21" ht="14.4" customHeight="1" x14ac:dyDescent="0.3">
      <c r="A628" s="680">
        <v>12</v>
      </c>
      <c r="B628" s="671" t="s">
        <v>507</v>
      </c>
      <c r="C628" s="671">
        <v>89301122</v>
      </c>
      <c r="D628" s="703" t="s">
        <v>2309</v>
      </c>
      <c r="E628" s="704" t="s">
        <v>1280</v>
      </c>
      <c r="F628" s="671" t="s">
        <v>1255</v>
      </c>
      <c r="G628" s="671" t="s">
        <v>1468</v>
      </c>
      <c r="H628" s="671" t="s">
        <v>867</v>
      </c>
      <c r="I628" s="671" t="s">
        <v>1469</v>
      </c>
      <c r="J628" s="671" t="s">
        <v>1470</v>
      </c>
      <c r="K628" s="671" t="s">
        <v>1471</v>
      </c>
      <c r="L628" s="705">
        <v>104.45</v>
      </c>
      <c r="M628" s="705">
        <v>940.05000000000007</v>
      </c>
      <c r="N628" s="671">
        <v>9</v>
      </c>
      <c r="O628" s="706">
        <v>1.5</v>
      </c>
      <c r="P628" s="705">
        <v>940.05000000000007</v>
      </c>
      <c r="Q628" s="682">
        <v>1</v>
      </c>
      <c r="R628" s="671">
        <v>9</v>
      </c>
      <c r="S628" s="682">
        <v>1</v>
      </c>
      <c r="T628" s="706">
        <v>1.5</v>
      </c>
      <c r="U628" s="242">
        <v>1</v>
      </c>
    </row>
    <row r="629" spans="1:21" ht="14.4" customHeight="1" x14ac:dyDescent="0.3">
      <c r="A629" s="680">
        <v>12</v>
      </c>
      <c r="B629" s="671" t="s">
        <v>507</v>
      </c>
      <c r="C629" s="671">
        <v>89301122</v>
      </c>
      <c r="D629" s="703" t="s">
        <v>2309</v>
      </c>
      <c r="E629" s="704" t="s">
        <v>1280</v>
      </c>
      <c r="F629" s="671" t="s">
        <v>1255</v>
      </c>
      <c r="G629" s="671" t="s">
        <v>1472</v>
      </c>
      <c r="H629" s="671" t="s">
        <v>506</v>
      </c>
      <c r="I629" s="671" t="s">
        <v>1476</v>
      </c>
      <c r="J629" s="671" t="s">
        <v>1477</v>
      </c>
      <c r="K629" s="671" t="s">
        <v>1478</v>
      </c>
      <c r="L629" s="705">
        <v>146.84</v>
      </c>
      <c r="M629" s="705">
        <v>1615.24</v>
      </c>
      <c r="N629" s="671">
        <v>11</v>
      </c>
      <c r="O629" s="706">
        <v>3</v>
      </c>
      <c r="P629" s="705">
        <v>734.2</v>
      </c>
      <c r="Q629" s="682">
        <v>0.45454545454545459</v>
      </c>
      <c r="R629" s="671">
        <v>5</v>
      </c>
      <c r="S629" s="682">
        <v>0.45454545454545453</v>
      </c>
      <c r="T629" s="706">
        <v>2</v>
      </c>
      <c r="U629" s="242">
        <v>0.66666666666666663</v>
      </c>
    </row>
    <row r="630" spans="1:21" ht="14.4" customHeight="1" x14ac:dyDescent="0.3">
      <c r="A630" s="680">
        <v>12</v>
      </c>
      <c r="B630" s="671" t="s">
        <v>507</v>
      </c>
      <c r="C630" s="671">
        <v>89301122</v>
      </c>
      <c r="D630" s="703" t="s">
        <v>2309</v>
      </c>
      <c r="E630" s="704" t="s">
        <v>1280</v>
      </c>
      <c r="F630" s="671" t="s">
        <v>1256</v>
      </c>
      <c r="G630" s="671" t="s">
        <v>1617</v>
      </c>
      <c r="H630" s="671" t="s">
        <v>506</v>
      </c>
      <c r="I630" s="671" t="s">
        <v>1618</v>
      </c>
      <c r="J630" s="671" t="s">
        <v>1619</v>
      </c>
      <c r="K630" s="671"/>
      <c r="L630" s="705">
        <v>0</v>
      </c>
      <c r="M630" s="705">
        <v>0</v>
      </c>
      <c r="N630" s="671">
        <v>1</v>
      </c>
      <c r="O630" s="706"/>
      <c r="P630" s="705">
        <v>0</v>
      </c>
      <c r="Q630" s="682"/>
      <c r="R630" s="671">
        <v>1</v>
      </c>
      <c r="S630" s="682">
        <v>1</v>
      </c>
      <c r="T630" s="706"/>
      <c r="U630" s="242"/>
    </row>
    <row r="631" spans="1:21" ht="14.4" customHeight="1" x14ac:dyDescent="0.3">
      <c r="A631" s="680">
        <v>12</v>
      </c>
      <c r="B631" s="671" t="s">
        <v>507</v>
      </c>
      <c r="C631" s="671">
        <v>89301122</v>
      </c>
      <c r="D631" s="703" t="s">
        <v>2309</v>
      </c>
      <c r="E631" s="704" t="s">
        <v>1280</v>
      </c>
      <c r="F631" s="671" t="s">
        <v>1256</v>
      </c>
      <c r="G631" s="671" t="s">
        <v>1617</v>
      </c>
      <c r="H631" s="671" t="s">
        <v>506</v>
      </c>
      <c r="I631" s="671" t="s">
        <v>2115</v>
      </c>
      <c r="J631" s="671" t="s">
        <v>1619</v>
      </c>
      <c r="K631" s="671"/>
      <c r="L631" s="705">
        <v>0</v>
      </c>
      <c r="M631" s="705">
        <v>0</v>
      </c>
      <c r="N631" s="671">
        <v>1</v>
      </c>
      <c r="O631" s="706">
        <v>1</v>
      </c>
      <c r="P631" s="705"/>
      <c r="Q631" s="682"/>
      <c r="R631" s="671"/>
      <c r="S631" s="682">
        <v>0</v>
      </c>
      <c r="T631" s="706"/>
      <c r="U631" s="242">
        <v>0</v>
      </c>
    </row>
    <row r="632" spans="1:21" ht="14.4" customHeight="1" x14ac:dyDescent="0.3">
      <c r="A632" s="680">
        <v>12</v>
      </c>
      <c r="B632" s="671" t="s">
        <v>507</v>
      </c>
      <c r="C632" s="671">
        <v>89301122</v>
      </c>
      <c r="D632" s="703" t="s">
        <v>2309</v>
      </c>
      <c r="E632" s="704" t="s">
        <v>1280</v>
      </c>
      <c r="F632" s="671" t="s">
        <v>1256</v>
      </c>
      <c r="G632" s="671" t="s">
        <v>1617</v>
      </c>
      <c r="H632" s="671" t="s">
        <v>506</v>
      </c>
      <c r="I632" s="671" t="s">
        <v>2007</v>
      </c>
      <c r="J632" s="671" t="s">
        <v>1619</v>
      </c>
      <c r="K632" s="671"/>
      <c r="L632" s="705">
        <v>0</v>
      </c>
      <c r="M632" s="705">
        <v>0</v>
      </c>
      <c r="N632" s="671">
        <v>5</v>
      </c>
      <c r="O632" s="706">
        <v>5</v>
      </c>
      <c r="P632" s="705">
        <v>0</v>
      </c>
      <c r="Q632" s="682"/>
      <c r="R632" s="671">
        <v>3</v>
      </c>
      <c r="S632" s="682">
        <v>0.6</v>
      </c>
      <c r="T632" s="706">
        <v>3</v>
      </c>
      <c r="U632" s="242">
        <v>0.6</v>
      </c>
    </row>
    <row r="633" spans="1:21" ht="14.4" customHeight="1" x14ac:dyDescent="0.3">
      <c r="A633" s="680">
        <v>12</v>
      </c>
      <c r="B633" s="671" t="s">
        <v>507</v>
      </c>
      <c r="C633" s="671">
        <v>89301122</v>
      </c>
      <c r="D633" s="703" t="s">
        <v>2309</v>
      </c>
      <c r="E633" s="704" t="s">
        <v>1280</v>
      </c>
      <c r="F633" s="671" t="s">
        <v>1257</v>
      </c>
      <c r="G633" s="671" t="s">
        <v>1488</v>
      </c>
      <c r="H633" s="671" t="s">
        <v>506</v>
      </c>
      <c r="I633" s="671" t="s">
        <v>2008</v>
      </c>
      <c r="J633" s="671" t="s">
        <v>2009</v>
      </c>
      <c r="K633" s="671" t="s">
        <v>2010</v>
      </c>
      <c r="L633" s="705">
        <v>9.0399999999999991</v>
      </c>
      <c r="M633" s="705">
        <v>6779.9999999999991</v>
      </c>
      <c r="N633" s="671">
        <v>750</v>
      </c>
      <c r="O633" s="706">
        <v>2</v>
      </c>
      <c r="P633" s="705">
        <v>2711.9999999999995</v>
      </c>
      <c r="Q633" s="682">
        <v>0.39999999999999997</v>
      </c>
      <c r="R633" s="671">
        <v>300</v>
      </c>
      <c r="S633" s="682">
        <v>0.4</v>
      </c>
      <c r="T633" s="706">
        <v>1</v>
      </c>
      <c r="U633" s="242">
        <v>0.5</v>
      </c>
    </row>
    <row r="634" spans="1:21" ht="14.4" customHeight="1" x14ac:dyDescent="0.3">
      <c r="A634" s="680">
        <v>12</v>
      </c>
      <c r="B634" s="671" t="s">
        <v>507</v>
      </c>
      <c r="C634" s="671">
        <v>89301122</v>
      </c>
      <c r="D634" s="703" t="s">
        <v>2309</v>
      </c>
      <c r="E634" s="704" t="s">
        <v>1280</v>
      </c>
      <c r="F634" s="671" t="s">
        <v>1257</v>
      </c>
      <c r="G634" s="671" t="s">
        <v>1488</v>
      </c>
      <c r="H634" s="671" t="s">
        <v>506</v>
      </c>
      <c r="I634" s="671" t="s">
        <v>2116</v>
      </c>
      <c r="J634" s="671" t="s">
        <v>2117</v>
      </c>
      <c r="K634" s="671" t="s">
        <v>2118</v>
      </c>
      <c r="L634" s="705">
        <v>6.69</v>
      </c>
      <c r="M634" s="705">
        <v>4014.0000000000005</v>
      </c>
      <c r="N634" s="671">
        <v>600</v>
      </c>
      <c r="O634" s="706">
        <v>2</v>
      </c>
      <c r="P634" s="705">
        <v>4014.0000000000005</v>
      </c>
      <c r="Q634" s="682">
        <v>1</v>
      </c>
      <c r="R634" s="671">
        <v>600</v>
      </c>
      <c r="S634" s="682">
        <v>1</v>
      </c>
      <c r="T634" s="706">
        <v>2</v>
      </c>
      <c r="U634" s="242">
        <v>1</v>
      </c>
    </row>
    <row r="635" spans="1:21" ht="14.4" customHeight="1" x14ac:dyDescent="0.3">
      <c r="A635" s="680">
        <v>12</v>
      </c>
      <c r="B635" s="671" t="s">
        <v>507</v>
      </c>
      <c r="C635" s="671">
        <v>89301122</v>
      </c>
      <c r="D635" s="703" t="s">
        <v>2309</v>
      </c>
      <c r="E635" s="704" t="s">
        <v>1280</v>
      </c>
      <c r="F635" s="671" t="s">
        <v>1257</v>
      </c>
      <c r="G635" s="671" t="s">
        <v>1488</v>
      </c>
      <c r="H635" s="671" t="s">
        <v>506</v>
      </c>
      <c r="I635" s="671" t="s">
        <v>1495</v>
      </c>
      <c r="J635" s="671" t="s">
        <v>1496</v>
      </c>
      <c r="K635" s="671" t="s">
        <v>1497</v>
      </c>
      <c r="L635" s="705">
        <v>1500</v>
      </c>
      <c r="M635" s="705">
        <v>15000</v>
      </c>
      <c r="N635" s="671">
        <v>10</v>
      </c>
      <c r="O635" s="706">
        <v>1</v>
      </c>
      <c r="P635" s="705"/>
      <c r="Q635" s="682">
        <v>0</v>
      </c>
      <c r="R635" s="671"/>
      <c r="S635" s="682">
        <v>0</v>
      </c>
      <c r="T635" s="706"/>
      <c r="U635" s="242">
        <v>0</v>
      </c>
    </row>
    <row r="636" spans="1:21" ht="14.4" customHeight="1" x14ac:dyDescent="0.3">
      <c r="A636" s="680">
        <v>12</v>
      </c>
      <c r="B636" s="671" t="s">
        <v>507</v>
      </c>
      <c r="C636" s="671">
        <v>89301122</v>
      </c>
      <c r="D636" s="703" t="s">
        <v>2309</v>
      </c>
      <c r="E636" s="704" t="s">
        <v>1280</v>
      </c>
      <c r="F636" s="671" t="s">
        <v>1257</v>
      </c>
      <c r="G636" s="671" t="s">
        <v>1488</v>
      </c>
      <c r="H636" s="671" t="s">
        <v>506</v>
      </c>
      <c r="I636" s="671" t="s">
        <v>2119</v>
      </c>
      <c r="J636" s="671" t="s">
        <v>1504</v>
      </c>
      <c r="K636" s="671" t="s">
        <v>2120</v>
      </c>
      <c r="L636" s="705">
        <v>1500</v>
      </c>
      <c r="M636" s="705">
        <v>1284000</v>
      </c>
      <c r="N636" s="671">
        <v>856</v>
      </c>
      <c r="O636" s="706">
        <v>3</v>
      </c>
      <c r="P636" s="705">
        <v>1284000</v>
      </c>
      <c r="Q636" s="682">
        <v>1</v>
      </c>
      <c r="R636" s="671">
        <v>856</v>
      </c>
      <c r="S636" s="682">
        <v>1</v>
      </c>
      <c r="T636" s="706">
        <v>3</v>
      </c>
      <c r="U636" s="242">
        <v>1</v>
      </c>
    </row>
    <row r="637" spans="1:21" ht="14.4" customHeight="1" x14ac:dyDescent="0.3">
      <c r="A637" s="680">
        <v>12</v>
      </c>
      <c r="B637" s="671" t="s">
        <v>507</v>
      </c>
      <c r="C637" s="671">
        <v>89301122</v>
      </c>
      <c r="D637" s="703" t="s">
        <v>2309</v>
      </c>
      <c r="E637" s="704" t="s">
        <v>1280</v>
      </c>
      <c r="F637" s="671" t="s">
        <v>1257</v>
      </c>
      <c r="G637" s="671" t="s">
        <v>1488</v>
      </c>
      <c r="H637" s="671" t="s">
        <v>506</v>
      </c>
      <c r="I637" s="671" t="s">
        <v>2121</v>
      </c>
      <c r="J637" s="671" t="s">
        <v>1493</v>
      </c>
      <c r="K637" s="671" t="s">
        <v>2122</v>
      </c>
      <c r="L637" s="705">
        <v>1500</v>
      </c>
      <c r="M637" s="705">
        <v>1500</v>
      </c>
      <c r="N637" s="671">
        <v>1</v>
      </c>
      <c r="O637" s="706">
        <v>1</v>
      </c>
      <c r="P637" s="705"/>
      <c r="Q637" s="682">
        <v>0</v>
      </c>
      <c r="R637" s="671"/>
      <c r="S637" s="682">
        <v>0</v>
      </c>
      <c r="T637" s="706"/>
      <c r="U637" s="242">
        <v>0</v>
      </c>
    </row>
    <row r="638" spans="1:21" ht="14.4" customHeight="1" x14ac:dyDescent="0.3">
      <c r="A638" s="680">
        <v>12</v>
      </c>
      <c r="B638" s="671" t="s">
        <v>507</v>
      </c>
      <c r="C638" s="671">
        <v>89301122</v>
      </c>
      <c r="D638" s="703" t="s">
        <v>2309</v>
      </c>
      <c r="E638" s="704" t="s">
        <v>1280</v>
      </c>
      <c r="F638" s="671" t="s">
        <v>1257</v>
      </c>
      <c r="G638" s="671" t="s">
        <v>1627</v>
      </c>
      <c r="H638" s="671" t="s">
        <v>506</v>
      </c>
      <c r="I638" s="671" t="s">
        <v>1695</v>
      </c>
      <c r="J638" s="671" t="s">
        <v>1696</v>
      </c>
      <c r="K638" s="671" t="s">
        <v>1697</v>
      </c>
      <c r="L638" s="705">
        <v>124</v>
      </c>
      <c r="M638" s="705">
        <v>124</v>
      </c>
      <c r="N638" s="671">
        <v>1</v>
      </c>
      <c r="O638" s="706">
        <v>1</v>
      </c>
      <c r="P638" s="705">
        <v>124</v>
      </c>
      <c r="Q638" s="682">
        <v>1</v>
      </c>
      <c r="R638" s="671">
        <v>1</v>
      </c>
      <c r="S638" s="682">
        <v>1</v>
      </c>
      <c r="T638" s="706">
        <v>1</v>
      </c>
      <c r="U638" s="242">
        <v>1</v>
      </c>
    </row>
    <row r="639" spans="1:21" ht="14.4" customHeight="1" x14ac:dyDescent="0.3">
      <c r="A639" s="680">
        <v>12</v>
      </c>
      <c r="B639" s="671" t="s">
        <v>507</v>
      </c>
      <c r="C639" s="671">
        <v>89301122</v>
      </c>
      <c r="D639" s="703" t="s">
        <v>2309</v>
      </c>
      <c r="E639" s="704" t="s">
        <v>1280</v>
      </c>
      <c r="F639" s="671" t="s">
        <v>1257</v>
      </c>
      <c r="G639" s="671" t="s">
        <v>1627</v>
      </c>
      <c r="H639" s="671" t="s">
        <v>506</v>
      </c>
      <c r="I639" s="671" t="s">
        <v>2123</v>
      </c>
      <c r="J639" s="671" t="s">
        <v>2124</v>
      </c>
      <c r="K639" s="671" t="s">
        <v>2125</v>
      </c>
      <c r="L639" s="705">
        <v>609.38</v>
      </c>
      <c r="M639" s="705">
        <v>3656.2799999999997</v>
      </c>
      <c r="N639" s="671">
        <v>6</v>
      </c>
      <c r="O639" s="706">
        <v>1</v>
      </c>
      <c r="P639" s="705">
        <v>3656.2799999999997</v>
      </c>
      <c r="Q639" s="682">
        <v>1</v>
      </c>
      <c r="R639" s="671">
        <v>6</v>
      </c>
      <c r="S639" s="682">
        <v>1</v>
      </c>
      <c r="T639" s="706">
        <v>1</v>
      </c>
      <c r="U639" s="242">
        <v>1</v>
      </c>
    </row>
    <row r="640" spans="1:21" ht="14.4" customHeight="1" x14ac:dyDescent="0.3">
      <c r="A640" s="680">
        <v>12</v>
      </c>
      <c r="B640" s="671" t="s">
        <v>507</v>
      </c>
      <c r="C640" s="671">
        <v>89301122</v>
      </c>
      <c r="D640" s="703" t="s">
        <v>2309</v>
      </c>
      <c r="E640" s="704" t="s">
        <v>1280</v>
      </c>
      <c r="F640" s="671" t="s">
        <v>1257</v>
      </c>
      <c r="G640" s="671" t="s">
        <v>1627</v>
      </c>
      <c r="H640" s="671" t="s">
        <v>506</v>
      </c>
      <c r="I640" s="671" t="s">
        <v>1628</v>
      </c>
      <c r="J640" s="671" t="s">
        <v>1629</v>
      </c>
      <c r="K640" s="671" t="s">
        <v>1630</v>
      </c>
      <c r="L640" s="705">
        <v>484.6</v>
      </c>
      <c r="M640" s="705">
        <v>484.6</v>
      </c>
      <c r="N640" s="671">
        <v>1</v>
      </c>
      <c r="O640" s="706">
        <v>1</v>
      </c>
      <c r="P640" s="705">
        <v>484.6</v>
      </c>
      <c r="Q640" s="682">
        <v>1</v>
      </c>
      <c r="R640" s="671">
        <v>1</v>
      </c>
      <c r="S640" s="682">
        <v>1</v>
      </c>
      <c r="T640" s="706">
        <v>1</v>
      </c>
      <c r="U640" s="242">
        <v>1</v>
      </c>
    </row>
    <row r="641" spans="1:21" ht="14.4" customHeight="1" x14ac:dyDescent="0.3">
      <c r="A641" s="680">
        <v>12</v>
      </c>
      <c r="B641" s="671" t="s">
        <v>507</v>
      </c>
      <c r="C641" s="671">
        <v>89301122</v>
      </c>
      <c r="D641" s="703" t="s">
        <v>2309</v>
      </c>
      <c r="E641" s="704" t="s">
        <v>1280</v>
      </c>
      <c r="F641" s="671" t="s">
        <v>1257</v>
      </c>
      <c r="G641" s="671" t="s">
        <v>1627</v>
      </c>
      <c r="H641" s="671" t="s">
        <v>506</v>
      </c>
      <c r="I641" s="671" t="s">
        <v>1631</v>
      </c>
      <c r="J641" s="671" t="s">
        <v>1632</v>
      </c>
      <c r="K641" s="671" t="s">
        <v>1630</v>
      </c>
      <c r="L641" s="705">
        <v>291.2</v>
      </c>
      <c r="M641" s="705">
        <v>582.4</v>
      </c>
      <c r="N641" s="671">
        <v>2</v>
      </c>
      <c r="O641" s="706">
        <v>1</v>
      </c>
      <c r="P641" s="705">
        <v>582.4</v>
      </c>
      <c r="Q641" s="682">
        <v>1</v>
      </c>
      <c r="R641" s="671">
        <v>2</v>
      </c>
      <c r="S641" s="682">
        <v>1</v>
      </c>
      <c r="T641" s="706">
        <v>1</v>
      </c>
      <c r="U641" s="242">
        <v>1</v>
      </c>
    </row>
    <row r="642" spans="1:21" ht="14.4" customHeight="1" x14ac:dyDescent="0.3">
      <c r="A642" s="680">
        <v>12</v>
      </c>
      <c r="B642" s="671" t="s">
        <v>507</v>
      </c>
      <c r="C642" s="671">
        <v>89301122</v>
      </c>
      <c r="D642" s="703" t="s">
        <v>2309</v>
      </c>
      <c r="E642" s="704" t="s">
        <v>1280</v>
      </c>
      <c r="F642" s="671" t="s">
        <v>1257</v>
      </c>
      <c r="G642" s="671" t="s">
        <v>1627</v>
      </c>
      <c r="H642" s="671" t="s">
        <v>506</v>
      </c>
      <c r="I642" s="671" t="s">
        <v>1698</v>
      </c>
      <c r="J642" s="671" t="s">
        <v>1699</v>
      </c>
      <c r="K642" s="671" t="s">
        <v>1635</v>
      </c>
      <c r="L642" s="705">
        <v>161</v>
      </c>
      <c r="M642" s="705">
        <v>322</v>
      </c>
      <c r="N642" s="671">
        <v>2</v>
      </c>
      <c r="O642" s="706">
        <v>1</v>
      </c>
      <c r="P642" s="705">
        <v>322</v>
      </c>
      <c r="Q642" s="682">
        <v>1</v>
      </c>
      <c r="R642" s="671">
        <v>2</v>
      </c>
      <c r="S642" s="682">
        <v>1</v>
      </c>
      <c r="T642" s="706">
        <v>1</v>
      </c>
      <c r="U642" s="242">
        <v>1</v>
      </c>
    </row>
    <row r="643" spans="1:21" ht="14.4" customHeight="1" x14ac:dyDescent="0.3">
      <c r="A643" s="680">
        <v>12</v>
      </c>
      <c r="B643" s="671" t="s">
        <v>507</v>
      </c>
      <c r="C643" s="671">
        <v>89301122</v>
      </c>
      <c r="D643" s="703" t="s">
        <v>2309</v>
      </c>
      <c r="E643" s="704" t="s">
        <v>1280</v>
      </c>
      <c r="F643" s="671" t="s">
        <v>1257</v>
      </c>
      <c r="G643" s="671" t="s">
        <v>1627</v>
      </c>
      <c r="H643" s="671" t="s">
        <v>506</v>
      </c>
      <c r="I643" s="671" t="s">
        <v>1700</v>
      </c>
      <c r="J643" s="671" t="s">
        <v>1701</v>
      </c>
      <c r="K643" s="671" t="s">
        <v>1671</v>
      </c>
      <c r="L643" s="705">
        <v>500</v>
      </c>
      <c r="M643" s="705">
        <v>500</v>
      </c>
      <c r="N643" s="671">
        <v>1</v>
      </c>
      <c r="O643" s="706">
        <v>1</v>
      </c>
      <c r="P643" s="705">
        <v>500</v>
      </c>
      <c r="Q643" s="682">
        <v>1</v>
      </c>
      <c r="R643" s="671">
        <v>1</v>
      </c>
      <c r="S643" s="682">
        <v>1</v>
      </c>
      <c r="T643" s="706">
        <v>1</v>
      </c>
      <c r="U643" s="242">
        <v>1</v>
      </c>
    </row>
    <row r="644" spans="1:21" ht="14.4" customHeight="1" x14ac:dyDescent="0.3">
      <c r="A644" s="680">
        <v>12</v>
      </c>
      <c r="B644" s="671" t="s">
        <v>507</v>
      </c>
      <c r="C644" s="671">
        <v>89301122</v>
      </c>
      <c r="D644" s="703" t="s">
        <v>2309</v>
      </c>
      <c r="E644" s="704" t="s">
        <v>1280</v>
      </c>
      <c r="F644" s="671" t="s">
        <v>1257</v>
      </c>
      <c r="G644" s="671" t="s">
        <v>1627</v>
      </c>
      <c r="H644" s="671" t="s">
        <v>506</v>
      </c>
      <c r="I644" s="671" t="s">
        <v>1702</v>
      </c>
      <c r="J644" s="671" t="s">
        <v>1703</v>
      </c>
      <c r="K644" s="671" t="s">
        <v>1704</v>
      </c>
      <c r="L644" s="705">
        <v>579</v>
      </c>
      <c r="M644" s="705">
        <v>2316</v>
      </c>
      <c r="N644" s="671">
        <v>4</v>
      </c>
      <c r="O644" s="706">
        <v>3</v>
      </c>
      <c r="P644" s="705">
        <v>2316</v>
      </c>
      <c r="Q644" s="682">
        <v>1</v>
      </c>
      <c r="R644" s="671">
        <v>4</v>
      </c>
      <c r="S644" s="682">
        <v>1</v>
      </c>
      <c r="T644" s="706">
        <v>3</v>
      </c>
      <c r="U644" s="242">
        <v>1</v>
      </c>
    </row>
    <row r="645" spans="1:21" ht="14.4" customHeight="1" x14ac:dyDescent="0.3">
      <c r="A645" s="680">
        <v>12</v>
      </c>
      <c r="B645" s="671" t="s">
        <v>507</v>
      </c>
      <c r="C645" s="671">
        <v>89301122</v>
      </c>
      <c r="D645" s="703" t="s">
        <v>2309</v>
      </c>
      <c r="E645" s="704" t="s">
        <v>1280</v>
      </c>
      <c r="F645" s="671" t="s">
        <v>1257</v>
      </c>
      <c r="G645" s="671" t="s">
        <v>1627</v>
      </c>
      <c r="H645" s="671" t="s">
        <v>506</v>
      </c>
      <c r="I645" s="671" t="s">
        <v>1705</v>
      </c>
      <c r="J645" s="671" t="s">
        <v>1706</v>
      </c>
      <c r="K645" s="671" t="s">
        <v>1707</v>
      </c>
      <c r="L645" s="705">
        <v>513.75</v>
      </c>
      <c r="M645" s="705">
        <v>6165</v>
      </c>
      <c r="N645" s="671">
        <v>12</v>
      </c>
      <c r="O645" s="706">
        <v>3</v>
      </c>
      <c r="P645" s="705">
        <v>6165</v>
      </c>
      <c r="Q645" s="682">
        <v>1</v>
      </c>
      <c r="R645" s="671">
        <v>12</v>
      </c>
      <c r="S645" s="682">
        <v>1</v>
      </c>
      <c r="T645" s="706">
        <v>3</v>
      </c>
      <c r="U645" s="242">
        <v>1</v>
      </c>
    </row>
    <row r="646" spans="1:21" ht="14.4" customHeight="1" x14ac:dyDescent="0.3">
      <c r="A646" s="680">
        <v>12</v>
      </c>
      <c r="B646" s="671" t="s">
        <v>507</v>
      </c>
      <c r="C646" s="671">
        <v>89301122</v>
      </c>
      <c r="D646" s="703" t="s">
        <v>2309</v>
      </c>
      <c r="E646" s="704" t="s">
        <v>1280</v>
      </c>
      <c r="F646" s="671" t="s">
        <v>1257</v>
      </c>
      <c r="G646" s="671" t="s">
        <v>1627</v>
      </c>
      <c r="H646" s="671" t="s">
        <v>506</v>
      </c>
      <c r="I646" s="671" t="s">
        <v>1804</v>
      </c>
      <c r="J646" s="671" t="s">
        <v>1805</v>
      </c>
      <c r="K646" s="671" t="s">
        <v>1806</v>
      </c>
      <c r="L646" s="705">
        <v>1000</v>
      </c>
      <c r="M646" s="705">
        <v>1000</v>
      </c>
      <c r="N646" s="671">
        <v>1</v>
      </c>
      <c r="O646" s="706">
        <v>1</v>
      </c>
      <c r="P646" s="705">
        <v>1000</v>
      </c>
      <c r="Q646" s="682">
        <v>1</v>
      </c>
      <c r="R646" s="671">
        <v>1</v>
      </c>
      <c r="S646" s="682">
        <v>1</v>
      </c>
      <c r="T646" s="706">
        <v>1</v>
      </c>
      <c r="U646" s="242">
        <v>1</v>
      </c>
    </row>
    <row r="647" spans="1:21" ht="14.4" customHeight="1" x14ac:dyDescent="0.3">
      <c r="A647" s="680">
        <v>12</v>
      </c>
      <c r="B647" s="671" t="s">
        <v>507</v>
      </c>
      <c r="C647" s="671">
        <v>89301122</v>
      </c>
      <c r="D647" s="703" t="s">
        <v>2309</v>
      </c>
      <c r="E647" s="704" t="s">
        <v>1280</v>
      </c>
      <c r="F647" s="671" t="s">
        <v>1257</v>
      </c>
      <c r="G647" s="671" t="s">
        <v>1627</v>
      </c>
      <c r="H647" s="671" t="s">
        <v>506</v>
      </c>
      <c r="I647" s="671" t="s">
        <v>2126</v>
      </c>
      <c r="J647" s="671" t="s">
        <v>2127</v>
      </c>
      <c r="K647" s="671" t="s">
        <v>2128</v>
      </c>
      <c r="L647" s="705">
        <v>1832.09</v>
      </c>
      <c r="M647" s="705">
        <v>16488.809999999998</v>
      </c>
      <c r="N647" s="671">
        <v>9</v>
      </c>
      <c r="O647" s="706">
        <v>2</v>
      </c>
      <c r="P647" s="705">
        <v>16488.809999999998</v>
      </c>
      <c r="Q647" s="682">
        <v>1</v>
      </c>
      <c r="R647" s="671">
        <v>9</v>
      </c>
      <c r="S647" s="682">
        <v>1</v>
      </c>
      <c r="T647" s="706">
        <v>2</v>
      </c>
      <c r="U647" s="242">
        <v>1</v>
      </c>
    </row>
    <row r="648" spans="1:21" ht="14.4" customHeight="1" x14ac:dyDescent="0.3">
      <c r="A648" s="680">
        <v>12</v>
      </c>
      <c r="B648" s="671" t="s">
        <v>507</v>
      </c>
      <c r="C648" s="671">
        <v>89301122</v>
      </c>
      <c r="D648" s="703" t="s">
        <v>2309</v>
      </c>
      <c r="E648" s="704" t="s">
        <v>1280</v>
      </c>
      <c r="F648" s="671" t="s">
        <v>1257</v>
      </c>
      <c r="G648" s="671" t="s">
        <v>1627</v>
      </c>
      <c r="H648" s="671" t="s">
        <v>506</v>
      </c>
      <c r="I648" s="671" t="s">
        <v>1641</v>
      </c>
      <c r="J648" s="671" t="s">
        <v>1642</v>
      </c>
      <c r="K648" s="671" t="s">
        <v>1643</v>
      </c>
      <c r="L648" s="705">
        <v>320</v>
      </c>
      <c r="M648" s="705">
        <v>640</v>
      </c>
      <c r="N648" s="671">
        <v>2</v>
      </c>
      <c r="O648" s="706">
        <v>1</v>
      </c>
      <c r="P648" s="705">
        <v>640</v>
      </c>
      <c r="Q648" s="682">
        <v>1</v>
      </c>
      <c r="R648" s="671">
        <v>2</v>
      </c>
      <c r="S648" s="682">
        <v>1</v>
      </c>
      <c r="T648" s="706">
        <v>1</v>
      </c>
      <c r="U648" s="242">
        <v>1</v>
      </c>
    </row>
    <row r="649" spans="1:21" ht="14.4" customHeight="1" x14ac:dyDescent="0.3">
      <c r="A649" s="680">
        <v>12</v>
      </c>
      <c r="B649" s="671" t="s">
        <v>507</v>
      </c>
      <c r="C649" s="671">
        <v>89301122</v>
      </c>
      <c r="D649" s="703" t="s">
        <v>2309</v>
      </c>
      <c r="E649" s="704" t="s">
        <v>1280</v>
      </c>
      <c r="F649" s="671" t="s">
        <v>1257</v>
      </c>
      <c r="G649" s="671" t="s">
        <v>1627</v>
      </c>
      <c r="H649" s="671" t="s">
        <v>506</v>
      </c>
      <c r="I649" s="671" t="s">
        <v>1644</v>
      </c>
      <c r="J649" s="671" t="s">
        <v>1645</v>
      </c>
      <c r="K649" s="671" t="s">
        <v>1646</v>
      </c>
      <c r="L649" s="705">
        <v>498</v>
      </c>
      <c r="M649" s="705">
        <v>2490</v>
      </c>
      <c r="N649" s="671">
        <v>5</v>
      </c>
      <c r="O649" s="706">
        <v>3</v>
      </c>
      <c r="P649" s="705">
        <v>1992</v>
      </c>
      <c r="Q649" s="682">
        <v>0.8</v>
      </c>
      <c r="R649" s="671">
        <v>4</v>
      </c>
      <c r="S649" s="682">
        <v>0.8</v>
      </c>
      <c r="T649" s="706">
        <v>2</v>
      </c>
      <c r="U649" s="242">
        <v>0.66666666666666663</v>
      </c>
    </row>
    <row r="650" spans="1:21" ht="14.4" customHeight="1" x14ac:dyDescent="0.3">
      <c r="A650" s="680">
        <v>12</v>
      </c>
      <c r="B650" s="671" t="s">
        <v>507</v>
      </c>
      <c r="C650" s="671">
        <v>89301122</v>
      </c>
      <c r="D650" s="703" t="s">
        <v>2309</v>
      </c>
      <c r="E650" s="704" t="s">
        <v>1280</v>
      </c>
      <c r="F650" s="671" t="s">
        <v>1257</v>
      </c>
      <c r="G650" s="671" t="s">
        <v>1627</v>
      </c>
      <c r="H650" s="671" t="s">
        <v>506</v>
      </c>
      <c r="I650" s="671" t="s">
        <v>1807</v>
      </c>
      <c r="J650" s="671" t="s">
        <v>1808</v>
      </c>
      <c r="K650" s="671" t="s">
        <v>1809</v>
      </c>
      <c r="L650" s="705">
        <v>500</v>
      </c>
      <c r="M650" s="705">
        <v>1500</v>
      </c>
      <c r="N650" s="671">
        <v>3</v>
      </c>
      <c r="O650" s="706">
        <v>1</v>
      </c>
      <c r="P650" s="705">
        <v>1500</v>
      </c>
      <c r="Q650" s="682">
        <v>1</v>
      </c>
      <c r="R650" s="671">
        <v>3</v>
      </c>
      <c r="S650" s="682">
        <v>1</v>
      </c>
      <c r="T650" s="706">
        <v>1</v>
      </c>
      <c r="U650" s="242">
        <v>1</v>
      </c>
    </row>
    <row r="651" spans="1:21" ht="14.4" customHeight="1" x14ac:dyDescent="0.3">
      <c r="A651" s="680">
        <v>12</v>
      </c>
      <c r="B651" s="671" t="s">
        <v>507</v>
      </c>
      <c r="C651" s="671">
        <v>89301122</v>
      </c>
      <c r="D651" s="703" t="s">
        <v>2309</v>
      </c>
      <c r="E651" s="704" t="s">
        <v>1280</v>
      </c>
      <c r="F651" s="671" t="s">
        <v>1257</v>
      </c>
      <c r="G651" s="671" t="s">
        <v>1627</v>
      </c>
      <c r="H651" s="671" t="s">
        <v>506</v>
      </c>
      <c r="I651" s="671" t="s">
        <v>1856</v>
      </c>
      <c r="J651" s="671" t="s">
        <v>1857</v>
      </c>
      <c r="K651" s="671" t="s">
        <v>1710</v>
      </c>
      <c r="L651" s="705">
        <v>600</v>
      </c>
      <c r="M651" s="705">
        <v>600</v>
      </c>
      <c r="N651" s="671">
        <v>1</v>
      </c>
      <c r="O651" s="706">
        <v>1</v>
      </c>
      <c r="P651" s="705">
        <v>600</v>
      </c>
      <c r="Q651" s="682">
        <v>1</v>
      </c>
      <c r="R651" s="671">
        <v>1</v>
      </c>
      <c r="S651" s="682">
        <v>1</v>
      </c>
      <c r="T651" s="706">
        <v>1</v>
      </c>
      <c r="U651" s="242">
        <v>1</v>
      </c>
    </row>
    <row r="652" spans="1:21" ht="14.4" customHeight="1" x14ac:dyDescent="0.3">
      <c r="A652" s="680">
        <v>12</v>
      </c>
      <c r="B652" s="671" t="s">
        <v>507</v>
      </c>
      <c r="C652" s="671">
        <v>89301122</v>
      </c>
      <c r="D652" s="703" t="s">
        <v>2309</v>
      </c>
      <c r="E652" s="704" t="s">
        <v>1280</v>
      </c>
      <c r="F652" s="671" t="s">
        <v>1257</v>
      </c>
      <c r="G652" s="671" t="s">
        <v>1627</v>
      </c>
      <c r="H652" s="671" t="s">
        <v>506</v>
      </c>
      <c r="I652" s="671" t="s">
        <v>1708</v>
      </c>
      <c r="J652" s="671" t="s">
        <v>1709</v>
      </c>
      <c r="K652" s="671" t="s">
        <v>1710</v>
      </c>
      <c r="L652" s="705">
        <v>1000</v>
      </c>
      <c r="M652" s="705">
        <v>2000</v>
      </c>
      <c r="N652" s="671">
        <v>2</v>
      </c>
      <c r="O652" s="706">
        <v>2</v>
      </c>
      <c r="P652" s="705">
        <v>2000</v>
      </c>
      <c r="Q652" s="682">
        <v>1</v>
      </c>
      <c r="R652" s="671">
        <v>2</v>
      </c>
      <c r="S652" s="682">
        <v>1</v>
      </c>
      <c r="T652" s="706">
        <v>2</v>
      </c>
      <c r="U652" s="242">
        <v>1</v>
      </c>
    </row>
    <row r="653" spans="1:21" ht="14.4" customHeight="1" x14ac:dyDescent="0.3">
      <c r="A653" s="680">
        <v>12</v>
      </c>
      <c r="B653" s="671" t="s">
        <v>507</v>
      </c>
      <c r="C653" s="671">
        <v>89301122</v>
      </c>
      <c r="D653" s="703" t="s">
        <v>2309</v>
      </c>
      <c r="E653" s="704" t="s">
        <v>1280</v>
      </c>
      <c r="F653" s="671" t="s">
        <v>1257</v>
      </c>
      <c r="G653" s="671" t="s">
        <v>1627</v>
      </c>
      <c r="H653" s="671" t="s">
        <v>506</v>
      </c>
      <c r="I653" s="671" t="s">
        <v>2019</v>
      </c>
      <c r="J653" s="671" t="s">
        <v>1712</v>
      </c>
      <c r="K653" s="671" t="s">
        <v>2020</v>
      </c>
      <c r="L653" s="705">
        <v>3000</v>
      </c>
      <c r="M653" s="705">
        <v>24000</v>
      </c>
      <c r="N653" s="671">
        <v>8</v>
      </c>
      <c r="O653" s="706">
        <v>3</v>
      </c>
      <c r="P653" s="705">
        <v>24000</v>
      </c>
      <c r="Q653" s="682">
        <v>1</v>
      </c>
      <c r="R653" s="671">
        <v>8</v>
      </c>
      <c r="S653" s="682">
        <v>1</v>
      </c>
      <c r="T653" s="706">
        <v>3</v>
      </c>
      <c r="U653" s="242">
        <v>1</v>
      </c>
    </row>
    <row r="654" spans="1:21" ht="14.4" customHeight="1" x14ac:dyDescent="0.3">
      <c r="A654" s="680">
        <v>12</v>
      </c>
      <c r="B654" s="671" t="s">
        <v>507</v>
      </c>
      <c r="C654" s="671">
        <v>89301122</v>
      </c>
      <c r="D654" s="703" t="s">
        <v>2309</v>
      </c>
      <c r="E654" s="704" t="s">
        <v>1280</v>
      </c>
      <c r="F654" s="671" t="s">
        <v>1257</v>
      </c>
      <c r="G654" s="671" t="s">
        <v>1627</v>
      </c>
      <c r="H654" s="671" t="s">
        <v>506</v>
      </c>
      <c r="I654" s="671" t="s">
        <v>1649</v>
      </c>
      <c r="J654" s="671" t="s">
        <v>1650</v>
      </c>
      <c r="K654" s="671" t="s">
        <v>1651</v>
      </c>
      <c r="L654" s="705">
        <v>3082.5</v>
      </c>
      <c r="M654" s="705">
        <v>9247.5</v>
      </c>
      <c r="N654" s="671">
        <v>3</v>
      </c>
      <c r="O654" s="706">
        <v>1</v>
      </c>
      <c r="P654" s="705">
        <v>9247.5</v>
      </c>
      <c r="Q654" s="682">
        <v>1</v>
      </c>
      <c r="R654" s="671">
        <v>3</v>
      </c>
      <c r="S654" s="682">
        <v>1</v>
      </c>
      <c r="T654" s="706">
        <v>1</v>
      </c>
      <c r="U654" s="242">
        <v>1</v>
      </c>
    </row>
    <row r="655" spans="1:21" ht="14.4" customHeight="1" x14ac:dyDescent="0.3">
      <c r="A655" s="680">
        <v>12</v>
      </c>
      <c r="B655" s="671" t="s">
        <v>507</v>
      </c>
      <c r="C655" s="671">
        <v>89301122</v>
      </c>
      <c r="D655" s="703" t="s">
        <v>2309</v>
      </c>
      <c r="E655" s="704" t="s">
        <v>1280</v>
      </c>
      <c r="F655" s="671" t="s">
        <v>1257</v>
      </c>
      <c r="G655" s="671" t="s">
        <v>1627</v>
      </c>
      <c r="H655" s="671" t="s">
        <v>506</v>
      </c>
      <c r="I655" s="671" t="s">
        <v>1652</v>
      </c>
      <c r="J655" s="671" t="s">
        <v>1653</v>
      </c>
      <c r="K655" s="671" t="s">
        <v>1654</v>
      </c>
      <c r="L655" s="705">
        <v>1101.95</v>
      </c>
      <c r="M655" s="705">
        <v>9917.5500000000011</v>
      </c>
      <c r="N655" s="671">
        <v>9</v>
      </c>
      <c r="O655" s="706">
        <v>1</v>
      </c>
      <c r="P655" s="705">
        <v>9917.5500000000011</v>
      </c>
      <c r="Q655" s="682">
        <v>1</v>
      </c>
      <c r="R655" s="671">
        <v>9</v>
      </c>
      <c r="S655" s="682">
        <v>1</v>
      </c>
      <c r="T655" s="706">
        <v>1</v>
      </c>
      <c r="U655" s="242">
        <v>1</v>
      </c>
    </row>
    <row r="656" spans="1:21" ht="14.4" customHeight="1" x14ac:dyDescent="0.3">
      <c r="A656" s="680">
        <v>12</v>
      </c>
      <c r="B656" s="671" t="s">
        <v>507</v>
      </c>
      <c r="C656" s="671">
        <v>89301122</v>
      </c>
      <c r="D656" s="703" t="s">
        <v>2309</v>
      </c>
      <c r="E656" s="704" t="s">
        <v>1280</v>
      </c>
      <c r="F656" s="671" t="s">
        <v>1257</v>
      </c>
      <c r="G656" s="671" t="s">
        <v>1627</v>
      </c>
      <c r="H656" s="671" t="s">
        <v>506</v>
      </c>
      <c r="I656" s="671" t="s">
        <v>2027</v>
      </c>
      <c r="J656" s="671" t="s">
        <v>2028</v>
      </c>
      <c r="K656" s="671" t="s">
        <v>2029</v>
      </c>
      <c r="L656" s="705">
        <v>1027.5</v>
      </c>
      <c r="M656" s="705">
        <v>3082.5</v>
      </c>
      <c r="N656" s="671">
        <v>3</v>
      </c>
      <c r="O656" s="706">
        <v>1</v>
      </c>
      <c r="P656" s="705">
        <v>3082.5</v>
      </c>
      <c r="Q656" s="682">
        <v>1</v>
      </c>
      <c r="R656" s="671">
        <v>3</v>
      </c>
      <c r="S656" s="682">
        <v>1</v>
      </c>
      <c r="T656" s="706">
        <v>1</v>
      </c>
      <c r="U656" s="242">
        <v>1</v>
      </c>
    </row>
    <row r="657" spans="1:21" ht="14.4" customHeight="1" x14ac:dyDescent="0.3">
      <c r="A657" s="680">
        <v>12</v>
      </c>
      <c r="B657" s="671" t="s">
        <v>507</v>
      </c>
      <c r="C657" s="671">
        <v>89301122</v>
      </c>
      <c r="D657" s="703" t="s">
        <v>2309</v>
      </c>
      <c r="E657" s="704" t="s">
        <v>1280</v>
      </c>
      <c r="F657" s="671" t="s">
        <v>1257</v>
      </c>
      <c r="G657" s="671" t="s">
        <v>1627</v>
      </c>
      <c r="H657" s="671" t="s">
        <v>506</v>
      </c>
      <c r="I657" s="671" t="s">
        <v>1714</v>
      </c>
      <c r="J657" s="671" t="s">
        <v>1715</v>
      </c>
      <c r="K657" s="671" t="s">
        <v>1716</v>
      </c>
      <c r="L657" s="705">
        <v>300</v>
      </c>
      <c r="M657" s="705">
        <v>2100</v>
      </c>
      <c r="N657" s="671">
        <v>7</v>
      </c>
      <c r="O657" s="706">
        <v>4</v>
      </c>
      <c r="P657" s="705">
        <v>2100</v>
      </c>
      <c r="Q657" s="682">
        <v>1</v>
      </c>
      <c r="R657" s="671">
        <v>7</v>
      </c>
      <c r="S657" s="682">
        <v>1</v>
      </c>
      <c r="T657" s="706">
        <v>4</v>
      </c>
      <c r="U657" s="242">
        <v>1</v>
      </c>
    </row>
    <row r="658" spans="1:21" ht="14.4" customHeight="1" x14ac:dyDescent="0.3">
      <c r="A658" s="680">
        <v>12</v>
      </c>
      <c r="B658" s="671" t="s">
        <v>507</v>
      </c>
      <c r="C658" s="671">
        <v>89301122</v>
      </c>
      <c r="D658" s="703" t="s">
        <v>2309</v>
      </c>
      <c r="E658" s="704" t="s">
        <v>1280</v>
      </c>
      <c r="F658" s="671" t="s">
        <v>1257</v>
      </c>
      <c r="G658" s="671" t="s">
        <v>1627</v>
      </c>
      <c r="H658" s="671" t="s">
        <v>506</v>
      </c>
      <c r="I658" s="671" t="s">
        <v>2129</v>
      </c>
      <c r="J658" s="671" t="s">
        <v>2130</v>
      </c>
      <c r="K658" s="671" t="s">
        <v>1630</v>
      </c>
      <c r="L658" s="705">
        <v>300</v>
      </c>
      <c r="M658" s="705">
        <v>600</v>
      </c>
      <c r="N658" s="671">
        <v>2</v>
      </c>
      <c r="O658" s="706">
        <v>1</v>
      </c>
      <c r="P658" s="705">
        <v>600</v>
      </c>
      <c r="Q658" s="682">
        <v>1</v>
      </c>
      <c r="R658" s="671">
        <v>2</v>
      </c>
      <c r="S658" s="682">
        <v>1</v>
      </c>
      <c r="T658" s="706">
        <v>1</v>
      </c>
      <c r="U658" s="242">
        <v>1</v>
      </c>
    </row>
    <row r="659" spans="1:21" ht="14.4" customHeight="1" x14ac:dyDescent="0.3">
      <c r="A659" s="680">
        <v>12</v>
      </c>
      <c r="B659" s="671" t="s">
        <v>507</v>
      </c>
      <c r="C659" s="671">
        <v>89301122</v>
      </c>
      <c r="D659" s="703" t="s">
        <v>2309</v>
      </c>
      <c r="E659" s="704" t="s">
        <v>1280</v>
      </c>
      <c r="F659" s="671" t="s">
        <v>1257</v>
      </c>
      <c r="G659" s="671" t="s">
        <v>1627</v>
      </c>
      <c r="H659" s="671" t="s">
        <v>506</v>
      </c>
      <c r="I659" s="671" t="s">
        <v>1655</v>
      </c>
      <c r="J659" s="671" t="s">
        <v>1656</v>
      </c>
      <c r="K659" s="671"/>
      <c r="L659" s="705">
        <v>525.23</v>
      </c>
      <c r="M659" s="705">
        <v>525.23</v>
      </c>
      <c r="N659" s="671">
        <v>1</v>
      </c>
      <c r="O659" s="706">
        <v>1</v>
      </c>
      <c r="P659" s="705">
        <v>525.23</v>
      </c>
      <c r="Q659" s="682">
        <v>1</v>
      </c>
      <c r="R659" s="671">
        <v>1</v>
      </c>
      <c r="S659" s="682">
        <v>1</v>
      </c>
      <c r="T659" s="706">
        <v>1</v>
      </c>
      <c r="U659" s="242">
        <v>1</v>
      </c>
    </row>
    <row r="660" spans="1:21" ht="14.4" customHeight="1" x14ac:dyDescent="0.3">
      <c r="A660" s="680">
        <v>12</v>
      </c>
      <c r="B660" s="671" t="s">
        <v>507</v>
      </c>
      <c r="C660" s="671">
        <v>89301122</v>
      </c>
      <c r="D660" s="703" t="s">
        <v>2309</v>
      </c>
      <c r="E660" s="704" t="s">
        <v>1280</v>
      </c>
      <c r="F660" s="671" t="s">
        <v>1257</v>
      </c>
      <c r="G660" s="671" t="s">
        <v>1627</v>
      </c>
      <c r="H660" s="671" t="s">
        <v>506</v>
      </c>
      <c r="I660" s="671" t="s">
        <v>2131</v>
      </c>
      <c r="J660" s="671" t="s">
        <v>2132</v>
      </c>
      <c r="K660" s="671" t="s">
        <v>2133</v>
      </c>
      <c r="L660" s="705">
        <v>295.88</v>
      </c>
      <c r="M660" s="705">
        <v>591.76</v>
      </c>
      <c r="N660" s="671">
        <v>2</v>
      </c>
      <c r="O660" s="706">
        <v>1</v>
      </c>
      <c r="P660" s="705">
        <v>591.76</v>
      </c>
      <c r="Q660" s="682">
        <v>1</v>
      </c>
      <c r="R660" s="671">
        <v>2</v>
      </c>
      <c r="S660" s="682">
        <v>1</v>
      </c>
      <c r="T660" s="706">
        <v>1</v>
      </c>
      <c r="U660" s="242">
        <v>1</v>
      </c>
    </row>
    <row r="661" spans="1:21" ht="14.4" customHeight="1" x14ac:dyDescent="0.3">
      <c r="A661" s="680">
        <v>12</v>
      </c>
      <c r="B661" s="671" t="s">
        <v>507</v>
      </c>
      <c r="C661" s="671">
        <v>89301122</v>
      </c>
      <c r="D661" s="703" t="s">
        <v>2309</v>
      </c>
      <c r="E661" s="704" t="s">
        <v>1280</v>
      </c>
      <c r="F661" s="671" t="s">
        <v>1257</v>
      </c>
      <c r="G661" s="671" t="s">
        <v>1627</v>
      </c>
      <c r="H661" s="671" t="s">
        <v>506</v>
      </c>
      <c r="I661" s="671" t="s">
        <v>1861</v>
      </c>
      <c r="J661" s="671" t="s">
        <v>1862</v>
      </c>
      <c r="K661" s="671" t="s">
        <v>1659</v>
      </c>
      <c r="L661" s="705">
        <v>3082.5</v>
      </c>
      <c r="M661" s="705">
        <v>33907.5</v>
      </c>
      <c r="N661" s="671">
        <v>11</v>
      </c>
      <c r="O661" s="706">
        <v>5</v>
      </c>
      <c r="P661" s="705">
        <v>33907.5</v>
      </c>
      <c r="Q661" s="682">
        <v>1</v>
      </c>
      <c r="R661" s="671">
        <v>11</v>
      </c>
      <c r="S661" s="682">
        <v>1</v>
      </c>
      <c r="T661" s="706">
        <v>5</v>
      </c>
      <c r="U661" s="242">
        <v>1</v>
      </c>
    </row>
    <row r="662" spans="1:21" ht="14.4" customHeight="1" x14ac:dyDescent="0.3">
      <c r="A662" s="680">
        <v>12</v>
      </c>
      <c r="B662" s="671" t="s">
        <v>507</v>
      </c>
      <c r="C662" s="671">
        <v>89301122</v>
      </c>
      <c r="D662" s="703" t="s">
        <v>2309</v>
      </c>
      <c r="E662" s="704" t="s">
        <v>1280</v>
      </c>
      <c r="F662" s="671" t="s">
        <v>1257</v>
      </c>
      <c r="G662" s="671" t="s">
        <v>1627</v>
      </c>
      <c r="H662" s="671" t="s">
        <v>506</v>
      </c>
      <c r="I662" s="671" t="s">
        <v>2134</v>
      </c>
      <c r="J662" s="671" t="s">
        <v>2135</v>
      </c>
      <c r="K662" s="671" t="s">
        <v>2136</v>
      </c>
      <c r="L662" s="705">
        <v>1499.98</v>
      </c>
      <c r="M662" s="705">
        <v>22499.7</v>
      </c>
      <c r="N662" s="671">
        <v>15</v>
      </c>
      <c r="O662" s="706">
        <v>2</v>
      </c>
      <c r="P662" s="705">
        <v>22499.7</v>
      </c>
      <c r="Q662" s="682">
        <v>1</v>
      </c>
      <c r="R662" s="671">
        <v>15</v>
      </c>
      <c r="S662" s="682">
        <v>1</v>
      </c>
      <c r="T662" s="706">
        <v>2</v>
      </c>
      <c r="U662" s="242">
        <v>1</v>
      </c>
    </row>
    <row r="663" spans="1:21" ht="14.4" customHeight="1" x14ac:dyDescent="0.3">
      <c r="A663" s="680">
        <v>12</v>
      </c>
      <c r="B663" s="671" t="s">
        <v>507</v>
      </c>
      <c r="C663" s="671">
        <v>89301122</v>
      </c>
      <c r="D663" s="703" t="s">
        <v>2309</v>
      </c>
      <c r="E663" s="704" t="s">
        <v>1280</v>
      </c>
      <c r="F663" s="671" t="s">
        <v>1257</v>
      </c>
      <c r="G663" s="671" t="s">
        <v>1627</v>
      </c>
      <c r="H663" s="671" t="s">
        <v>506</v>
      </c>
      <c r="I663" s="671" t="s">
        <v>1863</v>
      </c>
      <c r="J663" s="671" t="s">
        <v>1864</v>
      </c>
      <c r="K663" s="671" t="s">
        <v>1865</v>
      </c>
      <c r="L663" s="705">
        <v>3000</v>
      </c>
      <c r="M663" s="705">
        <v>18000</v>
      </c>
      <c r="N663" s="671">
        <v>6</v>
      </c>
      <c r="O663" s="706">
        <v>2</v>
      </c>
      <c r="P663" s="705">
        <v>18000</v>
      </c>
      <c r="Q663" s="682">
        <v>1</v>
      </c>
      <c r="R663" s="671">
        <v>6</v>
      </c>
      <c r="S663" s="682">
        <v>1</v>
      </c>
      <c r="T663" s="706">
        <v>2</v>
      </c>
      <c r="U663" s="242">
        <v>1</v>
      </c>
    </row>
    <row r="664" spans="1:21" ht="14.4" customHeight="1" x14ac:dyDescent="0.3">
      <c r="A664" s="680">
        <v>12</v>
      </c>
      <c r="B664" s="671" t="s">
        <v>507</v>
      </c>
      <c r="C664" s="671">
        <v>89301122</v>
      </c>
      <c r="D664" s="703" t="s">
        <v>2309</v>
      </c>
      <c r="E664" s="704" t="s">
        <v>1280</v>
      </c>
      <c r="F664" s="671" t="s">
        <v>1257</v>
      </c>
      <c r="G664" s="671" t="s">
        <v>1627</v>
      </c>
      <c r="H664" s="671" t="s">
        <v>506</v>
      </c>
      <c r="I664" s="671" t="s">
        <v>2137</v>
      </c>
      <c r="J664" s="671" t="s">
        <v>2138</v>
      </c>
      <c r="K664" s="671" t="s">
        <v>2139</v>
      </c>
      <c r="L664" s="705">
        <v>1743</v>
      </c>
      <c r="M664" s="705">
        <v>10458</v>
      </c>
      <c r="N664" s="671">
        <v>6</v>
      </c>
      <c r="O664" s="706">
        <v>2</v>
      </c>
      <c r="P664" s="705">
        <v>10458</v>
      </c>
      <c r="Q664" s="682">
        <v>1</v>
      </c>
      <c r="R664" s="671">
        <v>6</v>
      </c>
      <c r="S664" s="682">
        <v>1</v>
      </c>
      <c r="T664" s="706">
        <v>2</v>
      </c>
      <c r="U664" s="242">
        <v>1</v>
      </c>
    </row>
    <row r="665" spans="1:21" ht="14.4" customHeight="1" x14ac:dyDescent="0.3">
      <c r="A665" s="680">
        <v>12</v>
      </c>
      <c r="B665" s="671" t="s">
        <v>507</v>
      </c>
      <c r="C665" s="671">
        <v>89301122</v>
      </c>
      <c r="D665" s="703" t="s">
        <v>2309</v>
      </c>
      <c r="E665" s="704" t="s">
        <v>1280</v>
      </c>
      <c r="F665" s="671" t="s">
        <v>1257</v>
      </c>
      <c r="G665" s="671" t="s">
        <v>1627</v>
      </c>
      <c r="H665" s="671" t="s">
        <v>506</v>
      </c>
      <c r="I665" s="671" t="s">
        <v>2035</v>
      </c>
      <c r="J665" s="671" t="s">
        <v>1718</v>
      </c>
      <c r="K665" s="671" t="s">
        <v>2036</v>
      </c>
      <c r="L665" s="705">
        <v>1027.5</v>
      </c>
      <c r="M665" s="705">
        <v>27742.5</v>
      </c>
      <c r="N665" s="671">
        <v>27</v>
      </c>
      <c r="O665" s="706">
        <v>5</v>
      </c>
      <c r="P665" s="705">
        <v>27742.5</v>
      </c>
      <c r="Q665" s="682">
        <v>1</v>
      </c>
      <c r="R665" s="671">
        <v>27</v>
      </c>
      <c r="S665" s="682">
        <v>1</v>
      </c>
      <c r="T665" s="706">
        <v>5</v>
      </c>
      <c r="U665" s="242">
        <v>1</v>
      </c>
    </row>
    <row r="666" spans="1:21" ht="14.4" customHeight="1" x14ac:dyDescent="0.3">
      <c r="A666" s="680">
        <v>12</v>
      </c>
      <c r="B666" s="671" t="s">
        <v>507</v>
      </c>
      <c r="C666" s="671">
        <v>89301122</v>
      </c>
      <c r="D666" s="703" t="s">
        <v>2309</v>
      </c>
      <c r="E666" s="704" t="s">
        <v>1280</v>
      </c>
      <c r="F666" s="671" t="s">
        <v>1257</v>
      </c>
      <c r="G666" s="671" t="s">
        <v>1627</v>
      </c>
      <c r="H666" s="671" t="s">
        <v>506</v>
      </c>
      <c r="I666" s="671" t="s">
        <v>1660</v>
      </c>
      <c r="J666" s="671" t="s">
        <v>1661</v>
      </c>
      <c r="K666" s="671" t="s">
        <v>1662</v>
      </c>
      <c r="L666" s="705">
        <v>198.08</v>
      </c>
      <c r="M666" s="705">
        <v>5150.08</v>
      </c>
      <c r="N666" s="671">
        <v>26</v>
      </c>
      <c r="O666" s="706">
        <v>8</v>
      </c>
      <c r="P666" s="705">
        <v>5150.08</v>
      </c>
      <c r="Q666" s="682">
        <v>1</v>
      </c>
      <c r="R666" s="671">
        <v>26</v>
      </c>
      <c r="S666" s="682">
        <v>1</v>
      </c>
      <c r="T666" s="706">
        <v>8</v>
      </c>
      <c r="U666" s="242">
        <v>1</v>
      </c>
    </row>
    <row r="667" spans="1:21" ht="14.4" customHeight="1" x14ac:dyDescent="0.3">
      <c r="A667" s="680">
        <v>12</v>
      </c>
      <c r="B667" s="671" t="s">
        <v>507</v>
      </c>
      <c r="C667" s="671">
        <v>89301122</v>
      </c>
      <c r="D667" s="703" t="s">
        <v>2309</v>
      </c>
      <c r="E667" s="704" t="s">
        <v>1280</v>
      </c>
      <c r="F667" s="671" t="s">
        <v>1257</v>
      </c>
      <c r="G667" s="671" t="s">
        <v>1627</v>
      </c>
      <c r="H667" s="671" t="s">
        <v>506</v>
      </c>
      <c r="I667" s="671" t="s">
        <v>2140</v>
      </c>
      <c r="J667" s="671" t="s">
        <v>2141</v>
      </c>
      <c r="K667" s="671" t="s">
        <v>2142</v>
      </c>
      <c r="L667" s="705">
        <v>153.5</v>
      </c>
      <c r="M667" s="705">
        <v>1381.5</v>
      </c>
      <c r="N667" s="671">
        <v>9</v>
      </c>
      <c r="O667" s="706">
        <v>3</v>
      </c>
      <c r="P667" s="705">
        <v>1381.5</v>
      </c>
      <c r="Q667" s="682">
        <v>1</v>
      </c>
      <c r="R667" s="671">
        <v>9</v>
      </c>
      <c r="S667" s="682">
        <v>1</v>
      </c>
      <c r="T667" s="706">
        <v>3</v>
      </c>
      <c r="U667" s="242">
        <v>1</v>
      </c>
    </row>
    <row r="668" spans="1:21" ht="14.4" customHeight="1" x14ac:dyDescent="0.3">
      <c r="A668" s="680">
        <v>12</v>
      </c>
      <c r="B668" s="671" t="s">
        <v>507</v>
      </c>
      <c r="C668" s="671">
        <v>89301122</v>
      </c>
      <c r="D668" s="703" t="s">
        <v>2309</v>
      </c>
      <c r="E668" s="704" t="s">
        <v>1280</v>
      </c>
      <c r="F668" s="671" t="s">
        <v>1257</v>
      </c>
      <c r="G668" s="671" t="s">
        <v>1627</v>
      </c>
      <c r="H668" s="671" t="s">
        <v>506</v>
      </c>
      <c r="I668" s="671" t="s">
        <v>2143</v>
      </c>
      <c r="J668" s="671" t="s">
        <v>2144</v>
      </c>
      <c r="K668" s="671" t="s">
        <v>2145</v>
      </c>
      <c r="L668" s="705">
        <v>479.84</v>
      </c>
      <c r="M668" s="705">
        <v>959.68</v>
      </c>
      <c r="N668" s="671">
        <v>2</v>
      </c>
      <c r="O668" s="706">
        <v>1</v>
      </c>
      <c r="P668" s="705">
        <v>959.68</v>
      </c>
      <c r="Q668" s="682">
        <v>1</v>
      </c>
      <c r="R668" s="671">
        <v>2</v>
      </c>
      <c r="S668" s="682">
        <v>1</v>
      </c>
      <c r="T668" s="706">
        <v>1</v>
      </c>
      <c r="U668" s="242">
        <v>1</v>
      </c>
    </row>
    <row r="669" spans="1:21" ht="14.4" customHeight="1" x14ac:dyDescent="0.3">
      <c r="A669" s="680">
        <v>12</v>
      </c>
      <c r="B669" s="671" t="s">
        <v>507</v>
      </c>
      <c r="C669" s="671">
        <v>89301122</v>
      </c>
      <c r="D669" s="703" t="s">
        <v>2309</v>
      </c>
      <c r="E669" s="704" t="s">
        <v>1280</v>
      </c>
      <c r="F669" s="671" t="s">
        <v>1257</v>
      </c>
      <c r="G669" s="671" t="s">
        <v>1627</v>
      </c>
      <c r="H669" s="671" t="s">
        <v>506</v>
      </c>
      <c r="I669" s="671" t="s">
        <v>2146</v>
      </c>
      <c r="J669" s="671" t="s">
        <v>2147</v>
      </c>
      <c r="K669" s="671" t="s">
        <v>2148</v>
      </c>
      <c r="L669" s="705">
        <v>2055</v>
      </c>
      <c r="M669" s="705">
        <v>6165</v>
      </c>
      <c r="N669" s="671">
        <v>3</v>
      </c>
      <c r="O669" s="706">
        <v>1</v>
      </c>
      <c r="P669" s="705">
        <v>6165</v>
      </c>
      <c r="Q669" s="682">
        <v>1</v>
      </c>
      <c r="R669" s="671">
        <v>3</v>
      </c>
      <c r="S669" s="682">
        <v>1</v>
      </c>
      <c r="T669" s="706">
        <v>1</v>
      </c>
      <c r="U669" s="242">
        <v>1</v>
      </c>
    </row>
    <row r="670" spans="1:21" ht="14.4" customHeight="1" x14ac:dyDescent="0.3">
      <c r="A670" s="680">
        <v>12</v>
      </c>
      <c r="B670" s="671" t="s">
        <v>507</v>
      </c>
      <c r="C670" s="671">
        <v>89301122</v>
      </c>
      <c r="D670" s="703" t="s">
        <v>2309</v>
      </c>
      <c r="E670" s="704" t="s">
        <v>1280</v>
      </c>
      <c r="F670" s="671" t="s">
        <v>1257</v>
      </c>
      <c r="G670" s="671" t="s">
        <v>1304</v>
      </c>
      <c r="H670" s="671" t="s">
        <v>506</v>
      </c>
      <c r="I670" s="671" t="s">
        <v>1506</v>
      </c>
      <c r="J670" s="671" t="s">
        <v>1507</v>
      </c>
      <c r="K670" s="671" t="s">
        <v>1508</v>
      </c>
      <c r="L670" s="705">
        <v>112.5</v>
      </c>
      <c r="M670" s="705">
        <v>1350</v>
      </c>
      <c r="N670" s="671">
        <v>12</v>
      </c>
      <c r="O670" s="706">
        <v>1</v>
      </c>
      <c r="P670" s="705">
        <v>1350</v>
      </c>
      <c r="Q670" s="682">
        <v>1</v>
      </c>
      <c r="R670" s="671">
        <v>12</v>
      </c>
      <c r="S670" s="682">
        <v>1</v>
      </c>
      <c r="T670" s="706">
        <v>1</v>
      </c>
      <c r="U670" s="242">
        <v>1</v>
      </c>
    </row>
    <row r="671" spans="1:21" ht="14.4" customHeight="1" x14ac:dyDescent="0.3">
      <c r="A671" s="680">
        <v>12</v>
      </c>
      <c r="B671" s="671" t="s">
        <v>507</v>
      </c>
      <c r="C671" s="671">
        <v>89301122</v>
      </c>
      <c r="D671" s="703" t="s">
        <v>2309</v>
      </c>
      <c r="E671" s="704" t="s">
        <v>1280</v>
      </c>
      <c r="F671" s="671" t="s">
        <v>1257</v>
      </c>
      <c r="G671" s="671" t="s">
        <v>1304</v>
      </c>
      <c r="H671" s="671" t="s">
        <v>506</v>
      </c>
      <c r="I671" s="671" t="s">
        <v>1305</v>
      </c>
      <c r="J671" s="671" t="s">
        <v>1306</v>
      </c>
      <c r="K671" s="671" t="s">
        <v>1307</v>
      </c>
      <c r="L671" s="705">
        <v>500</v>
      </c>
      <c r="M671" s="705">
        <v>5500</v>
      </c>
      <c r="N671" s="671">
        <v>11</v>
      </c>
      <c r="O671" s="706">
        <v>5</v>
      </c>
      <c r="P671" s="705">
        <v>5500</v>
      </c>
      <c r="Q671" s="682">
        <v>1</v>
      </c>
      <c r="R671" s="671">
        <v>11</v>
      </c>
      <c r="S671" s="682">
        <v>1</v>
      </c>
      <c r="T671" s="706">
        <v>5</v>
      </c>
      <c r="U671" s="242">
        <v>1</v>
      </c>
    </row>
    <row r="672" spans="1:21" ht="14.4" customHeight="1" x14ac:dyDescent="0.3">
      <c r="A672" s="680">
        <v>12</v>
      </c>
      <c r="B672" s="671" t="s">
        <v>507</v>
      </c>
      <c r="C672" s="671">
        <v>89301122</v>
      </c>
      <c r="D672" s="703" t="s">
        <v>2309</v>
      </c>
      <c r="E672" s="704" t="s">
        <v>1280</v>
      </c>
      <c r="F672" s="671" t="s">
        <v>1257</v>
      </c>
      <c r="G672" s="671" t="s">
        <v>1304</v>
      </c>
      <c r="H672" s="671" t="s">
        <v>506</v>
      </c>
      <c r="I672" s="671" t="s">
        <v>1672</v>
      </c>
      <c r="J672" s="671" t="s">
        <v>1673</v>
      </c>
      <c r="K672" s="671" t="s">
        <v>1635</v>
      </c>
      <c r="L672" s="705">
        <v>124.72</v>
      </c>
      <c r="M672" s="705">
        <v>124.72</v>
      </c>
      <c r="N672" s="671">
        <v>1</v>
      </c>
      <c r="O672" s="706">
        <v>1</v>
      </c>
      <c r="P672" s="705">
        <v>124.72</v>
      </c>
      <c r="Q672" s="682">
        <v>1</v>
      </c>
      <c r="R672" s="671">
        <v>1</v>
      </c>
      <c r="S672" s="682">
        <v>1</v>
      </c>
      <c r="T672" s="706">
        <v>1</v>
      </c>
      <c r="U672" s="242">
        <v>1</v>
      </c>
    </row>
    <row r="673" spans="1:21" ht="14.4" customHeight="1" x14ac:dyDescent="0.3">
      <c r="A673" s="680">
        <v>12</v>
      </c>
      <c r="B673" s="671" t="s">
        <v>507</v>
      </c>
      <c r="C673" s="671">
        <v>89301122</v>
      </c>
      <c r="D673" s="703" t="s">
        <v>2309</v>
      </c>
      <c r="E673" s="704" t="s">
        <v>1280</v>
      </c>
      <c r="F673" s="671" t="s">
        <v>1257</v>
      </c>
      <c r="G673" s="671" t="s">
        <v>1304</v>
      </c>
      <c r="H673" s="671" t="s">
        <v>506</v>
      </c>
      <c r="I673" s="671" t="s">
        <v>1311</v>
      </c>
      <c r="J673" s="671" t="s">
        <v>1312</v>
      </c>
      <c r="K673" s="671" t="s">
        <v>1313</v>
      </c>
      <c r="L673" s="705">
        <v>190</v>
      </c>
      <c r="M673" s="705">
        <v>380</v>
      </c>
      <c r="N673" s="671">
        <v>2</v>
      </c>
      <c r="O673" s="706">
        <v>1</v>
      </c>
      <c r="P673" s="705">
        <v>380</v>
      </c>
      <c r="Q673" s="682">
        <v>1</v>
      </c>
      <c r="R673" s="671">
        <v>2</v>
      </c>
      <c r="S673" s="682">
        <v>1</v>
      </c>
      <c r="T673" s="706">
        <v>1</v>
      </c>
      <c r="U673" s="242">
        <v>1</v>
      </c>
    </row>
    <row r="674" spans="1:21" ht="14.4" customHeight="1" x14ac:dyDescent="0.3">
      <c r="A674" s="680">
        <v>12</v>
      </c>
      <c r="B674" s="671" t="s">
        <v>507</v>
      </c>
      <c r="C674" s="671">
        <v>89301122</v>
      </c>
      <c r="D674" s="703" t="s">
        <v>2309</v>
      </c>
      <c r="E674" s="704" t="s">
        <v>1281</v>
      </c>
      <c r="F674" s="671" t="s">
        <v>1255</v>
      </c>
      <c r="G674" s="671" t="s">
        <v>1337</v>
      </c>
      <c r="H674" s="671" t="s">
        <v>867</v>
      </c>
      <c r="I674" s="671" t="s">
        <v>921</v>
      </c>
      <c r="J674" s="671" t="s">
        <v>1236</v>
      </c>
      <c r="K674" s="671" t="s">
        <v>1237</v>
      </c>
      <c r="L674" s="705">
        <v>10.73</v>
      </c>
      <c r="M674" s="705">
        <v>10.73</v>
      </c>
      <c r="N674" s="671">
        <v>1</v>
      </c>
      <c r="O674" s="706">
        <v>0.5</v>
      </c>
      <c r="P674" s="705">
        <v>10.73</v>
      </c>
      <c r="Q674" s="682">
        <v>1</v>
      </c>
      <c r="R674" s="671">
        <v>1</v>
      </c>
      <c r="S674" s="682">
        <v>1</v>
      </c>
      <c r="T674" s="706">
        <v>0.5</v>
      </c>
      <c r="U674" s="242">
        <v>1</v>
      </c>
    </row>
    <row r="675" spans="1:21" ht="14.4" customHeight="1" x14ac:dyDescent="0.3">
      <c r="A675" s="680">
        <v>12</v>
      </c>
      <c r="B675" s="671" t="s">
        <v>507</v>
      </c>
      <c r="C675" s="671">
        <v>89301122</v>
      </c>
      <c r="D675" s="703" t="s">
        <v>2309</v>
      </c>
      <c r="E675" s="704" t="s">
        <v>1281</v>
      </c>
      <c r="F675" s="671" t="s">
        <v>1255</v>
      </c>
      <c r="G675" s="671" t="s">
        <v>1287</v>
      </c>
      <c r="H675" s="671" t="s">
        <v>867</v>
      </c>
      <c r="I675" s="671" t="s">
        <v>991</v>
      </c>
      <c r="J675" s="671" t="s">
        <v>1216</v>
      </c>
      <c r="K675" s="671" t="s">
        <v>1217</v>
      </c>
      <c r="L675" s="705">
        <v>333.31</v>
      </c>
      <c r="M675" s="705">
        <v>333.31</v>
      </c>
      <c r="N675" s="671">
        <v>1</v>
      </c>
      <c r="O675" s="706">
        <v>1</v>
      </c>
      <c r="P675" s="705">
        <v>333.31</v>
      </c>
      <c r="Q675" s="682">
        <v>1</v>
      </c>
      <c r="R675" s="671">
        <v>1</v>
      </c>
      <c r="S675" s="682">
        <v>1</v>
      </c>
      <c r="T675" s="706">
        <v>1</v>
      </c>
      <c r="U675" s="242">
        <v>1</v>
      </c>
    </row>
    <row r="676" spans="1:21" ht="14.4" customHeight="1" x14ac:dyDescent="0.3">
      <c r="A676" s="680">
        <v>12</v>
      </c>
      <c r="B676" s="671" t="s">
        <v>507</v>
      </c>
      <c r="C676" s="671">
        <v>89301122</v>
      </c>
      <c r="D676" s="703" t="s">
        <v>2309</v>
      </c>
      <c r="E676" s="704" t="s">
        <v>1281</v>
      </c>
      <c r="F676" s="671" t="s">
        <v>1255</v>
      </c>
      <c r="G676" s="671" t="s">
        <v>2088</v>
      </c>
      <c r="H676" s="671" t="s">
        <v>506</v>
      </c>
      <c r="I676" s="671" t="s">
        <v>2149</v>
      </c>
      <c r="J676" s="671" t="s">
        <v>2090</v>
      </c>
      <c r="K676" s="671" t="s">
        <v>1791</v>
      </c>
      <c r="L676" s="705">
        <v>413.22</v>
      </c>
      <c r="M676" s="705">
        <v>413.22</v>
      </c>
      <c r="N676" s="671">
        <v>1</v>
      </c>
      <c r="O676" s="706">
        <v>0.5</v>
      </c>
      <c r="P676" s="705"/>
      <c r="Q676" s="682">
        <v>0</v>
      </c>
      <c r="R676" s="671"/>
      <c r="S676" s="682">
        <v>0</v>
      </c>
      <c r="T676" s="706"/>
      <c r="U676" s="242">
        <v>0</v>
      </c>
    </row>
    <row r="677" spans="1:21" ht="14.4" customHeight="1" x14ac:dyDescent="0.3">
      <c r="A677" s="680">
        <v>12</v>
      </c>
      <c r="B677" s="671" t="s">
        <v>507</v>
      </c>
      <c r="C677" s="671">
        <v>89301122</v>
      </c>
      <c r="D677" s="703" t="s">
        <v>2309</v>
      </c>
      <c r="E677" s="704" t="s">
        <v>1281</v>
      </c>
      <c r="F677" s="671" t="s">
        <v>1255</v>
      </c>
      <c r="G677" s="671" t="s">
        <v>1768</v>
      </c>
      <c r="H677" s="671" t="s">
        <v>506</v>
      </c>
      <c r="I677" s="671" t="s">
        <v>1769</v>
      </c>
      <c r="J677" s="671" t="s">
        <v>1770</v>
      </c>
      <c r="K677" s="671" t="s">
        <v>1771</v>
      </c>
      <c r="L677" s="705">
        <v>83.09</v>
      </c>
      <c r="M677" s="705">
        <v>83.09</v>
      </c>
      <c r="N677" s="671">
        <v>1</v>
      </c>
      <c r="O677" s="706">
        <v>1</v>
      </c>
      <c r="P677" s="705"/>
      <c r="Q677" s="682">
        <v>0</v>
      </c>
      <c r="R677" s="671"/>
      <c r="S677" s="682">
        <v>0</v>
      </c>
      <c r="T677" s="706"/>
      <c r="U677" s="242">
        <v>0</v>
      </c>
    </row>
    <row r="678" spans="1:21" ht="14.4" customHeight="1" x14ac:dyDescent="0.3">
      <c r="A678" s="680">
        <v>12</v>
      </c>
      <c r="B678" s="671" t="s">
        <v>507</v>
      </c>
      <c r="C678" s="671">
        <v>89301122</v>
      </c>
      <c r="D678" s="703" t="s">
        <v>2309</v>
      </c>
      <c r="E678" s="704" t="s">
        <v>1281</v>
      </c>
      <c r="F678" s="671" t="s">
        <v>1255</v>
      </c>
      <c r="G678" s="671" t="s">
        <v>2100</v>
      </c>
      <c r="H678" s="671" t="s">
        <v>506</v>
      </c>
      <c r="I678" s="671" t="s">
        <v>2150</v>
      </c>
      <c r="J678" s="671" t="s">
        <v>2151</v>
      </c>
      <c r="K678" s="671" t="s">
        <v>1881</v>
      </c>
      <c r="L678" s="705">
        <v>0</v>
      </c>
      <c r="M678" s="705">
        <v>0</v>
      </c>
      <c r="N678" s="671">
        <v>1</v>
      </c>
      <c r="O678" s="706">
        <v>0.5</v>
      </c>
      <c r="P678" s="705">
        <v>0</v>
      </c>
      <c r="Q678" s="682"/>
      <c r="R678" s="671">
        <v>1</v>
      </c>
      <c r="S678" s="682">
        <v>1</v>
      </c>
      <c r="T678" s="706">
        <v>0.5</v>
      </c>
      <c r="U678" s="242">
        <v>1</v>
      </c>
    </row>
    <row r="679" spans="1:21" ht="14.4" customHeight="1" x14ac:dyDescent="0.3">
      <c r="A679" s="680">
        <v>12</v>
      </c>
      <c r="B679" s="671" t="s">
        <v>507</v>
      </c>
      <c r="C679" s="671">
        <v>89301122</v>
      </c>
      <c r="D679" s="703" t="s">
        <v>2309</v>
      </c>
      <c r="E679" s="704" t="s">
        <v>1281</v>
      </c>
      <c r="F679" s="671" t="s">
        <v>1255</v>
      </c>
      <c r="G679" s="671" t="s">
        <v>2152</v>
      </c>
      <c r="H679" s="671" t="s">
        <v>867</v>
      </c>
      <c r="I679" s="671" t="s">
        <v>2153</v>
      </c>
      <c r="J679" s="671" t="s">
        <v>2154</v>
      </c>
      <c r="K679" s="671" t="s">
        <v>2155</v>
      </c>
      <c r="L679" s="705">
        <v>116.8</v>
      </c>
      <c r="M679" s="705">
        <v>116.8</v>
      </c>
      <c r="N679" s="671">
        <v>1</v>
      </c>
      <c r="O679" s="706">
        <v>1</v>
      </c>
      <c r="P679" s="705">
        <v>116.8</v>
      </c>
      <c r="Q679" s="682">
        <v>1</v>
      </c>
      <c r="R679" s="671">
        <v>1</v>
      </c>
      <c r="S679" s="682">
        <v>1</v>
      </c>
      <c r="T679" s="706">
        <v>1</v>
      </c>
      <c r="U679" s="242">
        <v>1</v>
      </c>
    </row>
    <row r="680" spans="1:21" ht="14.4" customHeight="1" x14ac:dyDescent="0.3">
      <c r="A680" s="680">
        <v>12</v>
      </c>
      <c r="B680" s="671" t="s">
        <v>507</v>
      </c>
      <c r="C680" s="671">
        <v>89301122</v>
      </c>
      <c r="D680" s="703" t="s">
        <v>2309</v>
      </c>
      <c r="E680" s="704" t="s">
        <v>1281</v>
      </c>
      <c r="F680" s="671" t="s">
        <v>1255</v>
      </c>
      <c r="G680" s="671" t="s">
        <v>1292</v>
      </c>
      <c r="H680" s="671" t="s">
        <v>506</v>
      </c>
      <c r="I680" s="671" t="s">
        <v>973</v>
      </c>
      <c r="J680" s="671" t="s">
        <v>974</v>
      </c>
      <c r="K680" s="671" t="s">
        <v>975</v>
      </c>
      <c r="L680" s="705">
        <v>153.52000000000001</v>
      </c>
      <c r="M680" s="705">
        <v>153.52000000000001</v>
      </c>
      <c r="N680" s="671">
        <v>1</v>
      </c>
      <c r="O680" s="706">
        <v>1</v>
      </c>
      <c r="P680" s="705">
        <v>153.52000000000001</v>
      </c>
      <c r="Q680" s="682">
        <v>1</v>
      </c>
      <c r="R680" s="671">
        <v>1</v>
      </c>
      <c r="S680" s="682">
        <v>1</v>
      </c>
      <c r="T680" s="706">
        <v>1</v>
      </c>
      <c r="U680" s="242">
        <v>1</v>
      </c>
    </row>
    <row r="681" spans="1:21" ht="14.4" customHeight="1" x14ac:dyDescent="0.3">
      <c r="A681" s="680">
        <v>12</v>
      </c>
      <c r="B681" s="671" t="s">
        <v>507</v>
      </c>
      <c r="C681" s="671">
        <v>89301122</v>
      </c>
      <c r="D681" s="703" t="s">
        <v>2309</v>
      </c>
      <c r="E681" s="704" t="s">
        <v>1281</v>
      </c>
      <c r="F681" s="671" t="s">
        <v>1255</v>
      </c>
      <c r="G681" s="671" t="s">
        <v>1293</v>
      </c>
      <c r="H681" s="671" t="s">
        <v>506</v>
      </c>
      <c r="I681" s="671" t="s">
        <v>1294</v>
      </c>
      <c r="J681" s="671" t="s">
        <v>982</v>
      </c>
      <c r="K681" s="671" t="s">
        <v>1295</v>
      </c>
      <c r="L681" s="705">
        <v>23.46</v>
      </c>
      <c r="M681" s="705">
        <v>23.46</v>
      </c>
      <c r="N681" s="671">
        <v>1</v>
      </c>
      <c r="O681" s="706">
        <v>1</v>
      </c>
      <c r="P681" s="705"/>
      <c r="Q681" s="682">
        <v>0</v>
      </c>
      <c r="R681" s="671"/>
      <c r="S681" s="682">
        <v>0</v>
      </c>
      <c r="T681" s="706"/>
      <c r="U681" s="242">
        <v>0</v>
      </c>
    </row>
    <row r="682" spans="1:21" ht="14.4" customHeight="1" x14ac:dyDescent="0.3">
      <c r="A682" s="680">
        <v>12</v>
      </c>
      <c r="B682" s="671" t="s">
        <v>507</v>
      </c>
      <c r="C682" s="671">
        <v>89301122</v>
      </c>
      <c r="D682" s="703" t="s">
        <v>2309</v>
      </c>
      <c r="E682" s="704" t="s">
        <v>1281</v>
      </c>
      <c r="F682" s="671" t="s">
        <v>1255</v>
      </c>
      <c r="G682" s="671" t="s">
        <v>2156</v>
      </c>
      <c r="H682" s="671" t="s">
        <v>506</v>
      </c>
      <c r="I682" s="671" t="s">
        <v>2157</v>
      </c>
      <c r="J682" s="671" t="s">
        <v>2158</v>
      </c>
      <c r="K682" s="671" t="s">
        <v>2159</v>
      </c>
      <c r="L682" s="705">
        <v>238.94</v>
      </c>
      <c r="M682" s="705">
        <v>238.94</v>
      </c>
      <c r="N682" s="671">
        <v>1</v>
      </c>
      <c r="O682" s="706">
        <v>0.5</v>
      </c>
      <c r="P682" s="705"/>
      <c r="Q682" s="682">
        <v>0</v>
      </c>
      <c r="R682" s="671"/>
      <c r="S682" s="682">
        <v>0</v>
      </c>
      <c r="T682" s="706"/>
      <c r="U682" s="242">
        <v>0</v>
      </c>
    </row>
    <row r="683" spans="1:21" ht="14.4" customHeight="1" x14ac:dyDescent="0.3">
      <c r="A683" s="680">
        <v>12</v>
      </c>
      <c r="B683" s="671" t="s">
        <v>507</v>
      </c>
      <c r="C683" s="671">
        <v>89301122</v>
      </c>
      <c r="D683" s="703" t="s">
        <v>2309</v>
      </c>
      <c r="E683" s="704" t="s">
        <v>1282</v>
      </c>
      <c r="F683" s="671" t="s">
        <v>1255</v>
      </c>
      <c r="G683" s="671" t="s">
        <v>2160</v>
      </c>
      <c r="H683" s="671" t="s">
        <v>506</v>
      </c>
      <c r="I683" s="671" t="s">
        <v>2161</v>
      </c>
      <c r="J683" s="671" t="s">
        <v>2162</v>
      </c>
      <c r="K683" s="671" t="s">
        <v>2163</v>
      </c>
      <c r="L683" s="705">
        <v>386.72</v>
      </c>
      <c r="M683" s="705">
        <v>386.72</v>
      </c>
      <c r="N683" s="671">
        <v>1</v>
      </c>
      <c r="O683" s="706">
        <v>0.5</v>
      </c>
      <c r="P683" s="705">
        <v>386.72</v>
      </c>
      <c r="Q683" s="682">
        <v>1</v>
      </c>
      <c r="R683" s="671">
        <v>1</v>
      </c>
      <c r="S683" s="682">
        <v>1</v>
      </c>
      <c r="T683" s="706">
        <v>0.5</v>
      </c>
      <c r="U683" s="242">
        <v>1</v>
      </c>
    </row>
    <row r="684" spans="1:21" ht="14.4" customHeight="1" x14ac:dyDescent="0.3">
      <c r="A684" s="680">
        <v>12</v>
      </c>
      <c r="B684" s="671" t="s">
        <v>507</v>
      </c>
      <c r="C684" s="671">
        <v>89301122</v>
      </c>
      <c r="D684" s="703" t="s">
        <v>2309</v>
      </c>
      <c r="E684" s="704" t="s">
        <v>1282</v>
      </c>
      <c r="F684" s="671" t="s">
        <v>1255</v>
      </c>
      <c r="G684" s="671" t="s">
        <v>1728</v>
      </c>
      <c r="H684" s="671" t="s">
        <v>867</v>
      </c>
      <c r="I684" s="671" t="s">
        <v>1729</v>
      </c>
      <c r="J684" s="671" t="s">
        <v>1730</v>
      </c>
      <c r="K684" s="671" t="s">
        <v>1731</v>
      </c>
      <c r="L684" s="705">
        <v>820.43</v>
      </c>
      <c r="M684" s="705">
        <v>820.43</v>
      </c>
      <c r="N684" s="671">
        <v>1</v>
      </c>
      <c r="O684" s="706">
        <v>0.5</v>
      </c>
      <c r="P684" s="705">
        <v>820.43</v>
      </c>
      <c r="Q684" s="682">
        <v>1</v>
      </c>
      <c r="R684" s="671">
        <v>1</v>
      </c>
      <c r="S684" s="682">
        <v>1</v>
      </c>
      <c r="T684" s="706">
        <v>0.5</v>
      </c>
      <c r="U684" s="242">
        <v>1</v>
      </c>
    </row>
    <row r="685" spans="1:21" ht="14.4" customHeight="1" x14ac:dyDescent="0.3">
      <c r="A685" s="680">
        <v>12</v>
      </c>
      <c r="B685" s="671" t="s">
        <v>507</v>
      </c>
      <c r="C685" s="671">
        <v>89301122</v>
      </c>
      <c r="D685" s="703" t="s">
        <v>2309</v>
      </c>
      <c r="E685" s="704" t="s">
        <v>1282</v>
      </c>
      <c r="F685" s="671" t="s">
        <v>1255</v>
      </c>
      <c r="G685" s="671" t="s">
        <v>1289</v>
      </c>
      <c r="H685" s="671" t="s">
        <v>506</v>
      </c>
      <c r="I685" s="671" t="s">
        <v>953</v>
      </c>
      <c r="J685" s="671" t="s">
        <v>954</v>
      </c>
      <c r="K685" s="671" t="s">
        <v>1290</v>
      </c>
      <c r="L685" s="705">
        <v>50.27</v>
      </c>
      <c r="M685" s="705">
        <v>50.27</v>
      </c>
      <c r="N685" s="671">
        <v>1</v>
      </c>
      <c r="O685" s="706">
        <v>0.5</v>
      </c>
      <c r="P685" s="705">
        <v>50.27</v>
      </c>
      <c r="Q685" s="682">
        <v>1</v>
      </c>
      <c r="R685" s="671">
        <v>1</v>
      </c>
      <c r="S685" s="682">
        <v>1</v>
      </c>
      <c r="T685" s="706">
        <v>0.5</v>
      </c>
      <c r="U685" s="242">
        <v>1</v>
      </c>
    </row>
    <row r="686" spans="1:21" ht="14.4" customHeight="1" x14ac:dyDescent="0.3">
      <c r="A686" s="680">
        <v>12</v>
      </c>
      <c r="B686" s="671" t="s">
        <v>507</v>
      </c>
      <c r="C686" s="671">
        <v>89301122</v>
      </c>
      <c r="D686" s="703" t="s">
        <v>2309</v>
      </c>
      <c r="E686" s="704" t="s">
        <v>1282</v>
      </c>
      <c r="F686" s="671" t="s">
        <v>1255</v>
      </c>
      <c r="G686" s="671" t="s">
        <v>2152</v>
      </c>
      <c r="H686" s="671" t="s">
        <v>506</v>
      </c>
      <c r="I686" s="671" t="s">
        <v>2164</v>
      </c>
      <c r="J686" s="671" t="s">
        <v>2154</v>
      </c>
      <c r="K686" s="671" t="s">
        <v>1310</v>
      </c>
      <c r="L686" s="705">
        <v>0</v>
      </c>
      <c r="M686" s="705">
        <v>0</v>
      </c>
      <c r="N686" s="671">
        <v>1</v>
      </c>
      <c r="O686" s="706">
        <v>0.5</v>
      </c>
      <c r="P686" s="705">
        <v>0</v>
      </c>
      <c r="Q686" s="682"/>
      <c r="R686" s="671">
        <v>1</v>
      </c>
      <c r="S686" s="682">
        <v>1</v>
      </c>
      <c r="T686" s="706">
        <v>0.5</v>
      </c>
      <c r="U686" s="242">
        <v>1</v>
      </c>
    </row>
    <row r="687" spans="1:21" ht="14.4" customHeight="1" x14ac:dyDescent="0.3">
      <c r="A687" s="680">
        <v>12</v>
      </c>
      <c r="B687" s="671" t="s">
        <v>507</v>
      </c>
      <c r="C687" s="671">
        <v>89301122</v>
      </c>
      <c r="D687" s="703" t="s">
        <v>2309</v>
      </c>
      <c r="E687" s="704" t="s">
        <v>1282</v>
      </c>
      <c r="F687" s="671" t="s">
        <v>1255</v>
      </c>
      <c r="G687" s="671" t="s">
        <v>1292</v>
      </c>
      <c r="H687" s="671" t="s">
        <v>506</v>
      </c>
      <c r="I687" s="671" t="s">
        <v>973</v>
      </c>
      <c r="J687" s="671" t="s">
        <v>974</v>
      </c>
      <c r="K687" s="671" t="s">
        <v>975</v>
      </c>
      <c r="L687" s="705">
        <v>153.52000000000001</v>
      </c>
      <c r="M687" s="705">
        <v>921.12000000000012</v>
      </c>
      <c r="N687" s="671">
        <v>6</v>
      </c>
      <c r="O687" s="706">
        <v>2</v>
      </c>
      <c r="P687" s="705">
        <v>307.04000000000002</v>
      </c>
      <c r="Q687" s="682">
        <v>0.33333333333333331</v>
      </c>
      <c r="R687" s="671">
        <v>2</v>
      </c>
      <c r="S687" s="682">
        <v>0.33333333333333331</v>
      </c>
      <c r="T687" s="706">
        <v>1</v>
      </c>
      <c r="U687" s="242">
        <v>0.5</v>
      </c>
    </row>
    <row r="688" spans="1:21" ht="14.4" customHeight="1" x14ac:dyDescent="0.3">
      <c r="A688" s="680">
        <v>12</v>
      </c>
      <c r="B688" s="671" t="s">
        <v>507</v>
      </c>
      <c r="C688" s="671">
        <v>89301122</v>
      </c>
      <c r="D688" s="703" t="s">
        <v>2309</v>
      </c>
      <c r="E688" s="704" t="s">
        <v>1282</v>
      </c>
      <c r="F688" s="671" t="s">
        <v>1255</v>
      </c>
      <c r="G688" s="671" t="s">
        <v>1454</v>
      </c>
      <c r="H688" s="671" t="s">
        <v>506</v>
      </c>
      <c r="I688" s="671" t="s">
        <v>2165</v>
      </c>
      <c r="J688" s="671" t="s">
        <v>1456</v>
      </c>
      <c r="K688" s="671" t="s">
        <v>2166</v>
      </c>
      <c r="L688" s="705">
        <v>0</v>
      </c>
      <c r="M688" s="705">
        <v>0</v>
      </c>
      <c r="N688" s="671">
        <v>1</v>
      </c>
      <c r="O688" s="706">
        <v>1</v>
      </c>
      <c r="P688" s="705">
        <v>0</v>
      </c>
      <c r="Q688" s="682"/>
      <c r="R688" s="671">
        <v>1</v>
      </c>
      <c r="S688" s="682">
        <v>1</v>
      </c>
      <c r="T688" s="706">
        <v>1</v>
      </c>
      <c r="U688" s="242">
        <v>1</v>
      </c>
    </row>
    <row r="689" spans="1:21" ht="14.4" customHeight="1" x14ac:dyDescent="0.3">
      <c r="A689" s="680">
        <v>12</v>
      </c>
      <c r="B689" s="671" t="s">
        <v>507</v>
      </c>
      <c r="C689" s="671">
        <v>89301122</v>
      </c>
      <c r="D689" s="703" t="s">
        <v>2309</v>
      </c>
      <c r="E689" s="704" t="s">
        <v>1282</v>
      </c>
      <c r="F689" s="671" t="s">
        <v>1255</v>
      </c>
      <c r="G689" s="671" t="s">
        <v>1557</v>
      </c>
      <c r="H689" s="671" t="s">
        <v>506</v>
      </c>
      <c r="I689" s="671" t="s">
        <v>1561</v>
      </c>
      <c r="J689" s="671" t="s">
        <v>1562</v>
      </c>
      <c r="K689" s="671" t="s">
        <v>1563</v>
      </c>
      <c r="L689" s="705">
        <v>0</v>
      </c>
      <c r="M689" s="705">
        <v>0</v>
      </c>
      <c r="N689" s="671">
        <v>1</v>
      </c>
      <c r="O689" s="706">
        <v>0.5</v>
      </c>
      <c r="P689" s="705">
        <v>0</v>
      </c>
      <c r="Q689" s="682"/>
      <c r="R689" s="671">
        <v>1</v>
      </c>
      <c r="S689" s="682">
        <v>1</v>
      </c>
      <c r="T689" s="706">
        <v>0.5</v>
      </c>
      <c r="U689" s="242">
        <v>1</v>
      </c>
    </row>
    <row r="690" spans="1:21" ht="14.4" customHeight="1" x14ac:dyDescent="0.3">
      <c r="A690" s="680">
        <v>12</v>
      </c>
      <c r="B690" s="671" t="s">
        <v>507</v>
      </c>
      <c r="C690" s="671">
        <v>89301122</v>
      </c>
      <c r="D690" s="703" t="s">
        <v>2309</v>
      </c>
      <c r="E690" s="704" t="s">
        <v>1282</v>
      </c>
      <c r="F690" s="671" t="s">
        <v>1255</v>
      </c>
      <c r="G690" s="671" t="s">
        <v>1348</v>
      </c>
      <c r="H690" s="671" t="s">
        <v>867</v>
      </c>
      <c r="I690" s="671" t="s">
        <v>1466</v>
      </c>
      <c r="J690" s="671" t="s">
        <v>1350</v>
      </c>
      <c r="K690" s="671" t="s">
        <v>1467</v>
      </c>
      <c r="L690" s="705">
        <v>492.45</v>
      </c>
      <c r="M690" s="705">
        <v>984.9</v>
      </c>
      <c r="N690" s="671">
        <v>2</v>
      </c>
      <c r="O690" s="706">
        <v>1.5</v>
      </c>
      <c r="P690" s="705">
        <v>984.9</v>
      </c>
      <c r="Q690" s="682">
        <v>1</v>
      </c>
      <c r="R690" s="671">
        <v>2</v>
      </c>
      <c r="S690" s="682">
        <v>1</v>
      </c>
      <c r="T690" s="706">
        <v>1.5</v>
      </c>
      <c r="U690" s="242">
        <v>1</v>
      </c>
    </row>
    <row r="691" spans="1:21" ht="14.4" customHeight="1" x14ac:dyDescent="0.3">
      <c r="A691" s="680">
        <v>12</v>
      </c>
      <c r="B691" s="671" t="s">
        <v>507</v>
      </c>
      <c r="C691" s="671">
        <v>89301122</v>
      </c>
      <c r="D691" s="703" t="s">
        <v>2309</v>
      </c>
      <c r="E691" s="704" t="s">
        <v>1282</v>
      </c>
      <c r="F691" s="671" t="s">
        <v>1255</v>
      </c>
      <c r="G691" s="671" t="s">
        <v>1348</v>
      </c>
      <c r="H691" s="671" t="s">
        <v>867</v>
      </c>
      <c r="I691" s="671" t="s">
        <v>1536</v>
      </c>
      <c r="J691" s="671" t="s">
        <v>1350</v>
      </c>
      <c r="K691" s="671" t="s">
        <v>1537</v>
      </c>
      <c r="L691" s="705">
        <v>547.16999999999996</v>
      </c>
      <c r="M691" s="705">
        <v>1094.3399999999999</v>
      </c>
      <c r="N691" s="671">
        <v>2</v>
      </c>
      <c r="O691" s="706">
        <v>1.5</v>
      </c>
      <c r="P691" s="705">
        <v>1094.3399999999999</v>
      </c>
      <c r="Q691" s="682">
        <v>1</v>
      </c>
      <c r="R691" s="671">
        <v>2</v>
      </c>
      <c r="S691" s="682">
        <v>1</v>
      </c>
      <c r="T691" s="706">
        <v>1.5</v>
      </c>
      <c r="U691" s="242">
        <v>1</v>
      </c>
    </row>
    <row r="692" spans="1:21" ht="14.4" customHeight="1" x14ac:dyDescent="0.3">
      <c r="A692" s="680">
        <v>12</v>
      </c>
      <c r="B692" s="671" t="s">
        <v>507</v>
      </c>
      <c r="C692" s="671">
        <v>89301122</v>
      </c>
      <c r="D692" s="703" t="s">
        <v>2309</v>
      </c>
      <c r="E692" s="704" t="s">
        <v>1282</v>
      </c>
      <c r="F692" s="671" t="s">
        <v>1255</v>
      </c>
      <c r="G692" s="671" t="s">
        <v>1296</v>
      </c>
      <c r="H692" s="671" t="s">
        <v>506</v>
      </c>
      <c r="I692" s="671" t="s">
        <v>1297</v>
      </c>
      <c r="J692" s="671" t="s">
        <v>1298</v>
      </c>
      <c r="K692" s="671" t="s">
        <v>1299</v>
      </c>
      <c r="L692" s="705">
        <v>1660.2</v>
      </c>
      <c r="M692" s="705">
        <v>1660.2</v>
      </c>
      <c r="N692" s="671">
        <v>1</v>
      </c>
      <c r="O692" s="706">
        <v>1</v>
      </c>
      <c r="P692" s="705">
        <v>1660.2</v>
      </c>
      <c r="Q692" s="682">
        <v>1</v>
      </c>
      <c r="R692" s="671">
        <v>1</v>
      </c>
      <c r="S692" s="682">
        <v>1</v>
      </c>
      <c r="T692" s="706">
        <v>1</v>
      </c>
      <c r="U692" s="242">
        <v>1</v>
      </c>
    </row>
    <row r="693" spans="1:21" ht="14.4" customHeight="1" x14ac:dyDescent="0.3">
      <c r="A693" s="680">
        <v>12</v>
      </c>
      <c r="B693" s="671" t="s">
        <v>507</v>
      </c>
      <c r="C693" s="671">
        <v>89301122</v>
      </c>
      <c r="D693" s="703" t="s">
        <v>2309</v>
      </c>
      <c r="E693" s="704" t="s">
        <v>1282</v>
      </c>
      <c r="F693" s="671" t="s">
        <v>1255</v>
      </c>
      <c r="G693" s="671" t="s">
        <v>2167</v>
      </c>
      <c r="H693" s="671" t="s">
        <v>506</v>
      </c>
      <c r="I693" s="671" t="s">
        <v>2168</v>
      </c>
      <c r="J693" s="671" t="s">
        <v>2169</v>
      </c>
      <c r="K693" s="671" t="s">
        <v>2170</v>
      </c>
      <c r="L693" s="705">
        <v>331.34</v>
      </c>
      <c r="M693" s="705">
        <v>662.68</v>
      </c>
      <c r="N693" s="671">
        <v>2</v>
      </c>
      <c r="O693" s="706">
        <v>1</v>
      </c>
      <c r="P693" s="705">
        <v>662.68</v>
      </c>
      <c r="Q693" s="682">
        <v>1</v>
      </c>
      <c r="R693" s="671">
        <v>2</v>
      </c>
      <c r="S693" s="682">
        <v>1</v>
      </c>
      <c r="T693" s="706">
        <v>1</v>
      </c>
      <c r="U693" s="242">
        <v>1</v>
      </c>
    </row>
    <row r="694" spans="1:21" ht="14.4" customHeight="1" x14ac:dyDescent="0.3">
      <c r="A694" s="680">
        <v>12</v>
      </c>
      <c r="B694" s="671" t="s">
        <v>507</v>
      </c>
      <c r="C694" s="671">
        <v>89301122</v>
      </c>
      <c r="D694" s="703" t="s">
        <v>2309</v>
      </c>
      <c r="E694" s="704" t="s">
        <v>1282</v>
      </c>
      <c r="F694" s="671" t="s">
        <v>1255</v>
      </c>
      <c r="G694" s="671" t="s">
        <v>2171</v>
      </c>
      <c r="H694" s="671" t="s">
        <v>506</v>
      </c>
      <c r="I694" s="671" t="s">
        <v>2172</v>
      </c>
      <c r="J694" s="671" t="s">
        <v>2173</v>
      </c>
      <c r="K694" s="671" t="s">
        <v>2174</v>
      </c>
      <c r="L694" s="705">
        <v>78.569999999999993</v>
      </c>
      <c r="M694" s="705">
        <v>78.569999999999993</v>
      </c>
      <c r="N694" s="671">
        <v>1</v>
      </c>
      <c r="O694" s="706">
        <v>1</v>
      </c>
      <c r="P694" s="705">
        <v>78.569999999999993</v>
      </c>
      <c r="Q694" s="682">
        <v>1</v>
      </c>
      <c r="R694" s="671">
        <v>1</v>
      </c>
      <c r="S694" s="682">
        <v>1</v>
      </c>
      <c r="T694" s="706">
        <v>1</v>
      </c>
      <c r="U694" s="242">
        <v>1</v>
      </c>
    </row>
    <row r="695" spans="1:21" ht="14.4" customHeight="1" x14ac:dyDescent="0.3">
      <c r="A695" s="680">
        <v>12</v>
      </c>
      <c r="B695" s="671" t="s">
        <v>507</v>
      </c>
      <c r="C695" s="671">
        <v>89301122</v>
      </c>
      <c r="D695" s="703" t="s">
        <v>2309</v>
      </c>
      <c r="E695" s="704" t="s">
        <v>1282</v>
      </c>
      <c r="F695" s="671" t="s">
        <v>1255</v>
      </c>
      <c r="G695" s="671" t="s">
        <v>2175</v>
      </c>
      <c r="H695" s="671" t="s">
        <v>506</v>
      </c>
      <c r="I695" s="671" t="s">
        <v>1042</v>
      </c>
      <c r="J695" s="671" t="s">
        <v>1043</v>
      </c>
      <c r="K695" s="671" t="s">
        <v>1044</v>
      </c>
      <c r="L695" s="705">
        <v>157.01</v>
      </c>
      <c r="M695" s="705">
        <v>471.03</v>
      </c>
      <c r="N695" s="671">
        <v>3</v>
      </c>
      <c r="O695" s="706">
        <v>0.5</v>
      </c>
      <c r="P695" s="705">
        <v>471.03</v>
      </c>
      <c r="Q695" s="682">
        <v>1</v>
      </c>
      <c r="R695" s="671">
        <v>3</v>
      </c>
      <c r="S695" s="682">
        <v>1</v>
      </c>
      <c r="T695" s="706">
        <v>0.5</v>
      </c>
      <c r="U695" s="242">
        <v>1</v>
      </c>
    </row>
    <row r="696" spans="1:21" ht="14.4" customHeight="1" x14ac:dyDescent="0.3">
      <c r="A696" s="680">
        <v>12</v>
      </c>
      <c r="B696" s="671" t="s">
        <v>507</v>
      </c>
      <c r="C696" s="671">
        <v>89301122</v>
      </c>
      <c r="D696" s="703" t="s">
        <v>2309</v>
      </c>
      <c r="E696" s="704" t="s">
        <v>1283</v>
      </c>
      <c r="F696" s="671" t="s">
        <v>1255</v>
      </c>
      <c r="G696" s="671" t="s">
        <v>1384</v>
      </c>
      <c r="H696" s="671" t="s">
        <v>506</v>
      </c>
      <c r="I696" s="671" t="s">
        <v>1385</v>
      </c>
      <c r="J696" s="671" t="s">
        <v>1386</v>
      </c>
      <c r="K696" s="671" t="s">
        <v>1387</v>
      </c>
      <c r="L696" s="705">
        <v>0</v>
      </c>
      <c r="M696" s="705">
        <v>0</v>
      </c>
      <c r="N696" s="671">
        <v>2</v>
      </c>
      <c r="O696" s="706">
        <v>2</v>
      </c>
      <c r="P696" s="705">
        <v>0</v>
      </c>
      <c r="Q696" s="682"/>
      <c r="R696" s="671">
        <v>2</v>
      </c>
      <c r="S696" s="682">
        <v>1</v>
      </c>
      <c r="T696" s="706">
        <v>2</v>
      </c>
      <c r="U696" s="242">
        <v>1</v>
      </c>
    </row>
    <row r="697" spans="1:21" ht="14.4" customHeight="1" x14ac:dyDescent="0.3">
      <c r="A697" s="680">
        <v>12</v>
      </c>
      <c r="B697" s="671" t="s">
        <v>507</v>
      </c>
      <c r="C697" s="671">
        <v>89301122</v>
      </c>
      <c r="D697" s="703" t="s">
        <v>2309</v>
      </c>
      <c r="E697" s="704" t="s">
        <v>1283</v>
      </c>
      <c r="F697" s="671" t="s">
        <v>1255</v>
      </c>
      <c r="G697" s="671" t="s">
        <v>1370</v>
      </c>
      <c r="H697" s="671" t="s">
        <v>867</v>
      </c>
      <c r="I697" s="671" t="s">
        <v>1371</v>
      </c>
      <c r="J697" s="671" t="s">
        <v>1372</v>
      </c>
      <c r="K697" s="671" t="s">
        <v>1373</v>
      </c>
      <c r="L697" s="705">
        <v>1140.7</v>
      </c>
      <c r="M697" s="705">
        <v>25095.4</v>
      </c>
      <c r="N697" s="671">
        <v>22</v>
      </c>
      <c r="O697" s="706">
        <v>8</v>
      </c>
      <c r="P697" s="705">
        <v>21673.300000000003</v>
      </c>
      <c r="Q697" s="682">
        <v>0.86363636363636376</v>
      </c>
      <c r="R697" s="671">
        <v>19</v>
      </c>
      <c r="S697" s="682">
        <v>0.86363636363636365</v>
      </c>
      <c r="T697" s="706">
        <v>7</v>
      </c>
      <c r="U697" s="242">
        <v>0.875</v>
      </c>
    </row>
    <row r="698" spans="1:21" ht="14.4" customHeight="1" x14ac:dyDescent="0.3">
      <c r="A698" s="680">
        <v>12</v>
      </c>
      <c r="B698" s="671" t="s">
        <v>507</v>
      </c>
      <c r="C698" s="671">
        <v>89301122</v>
      </c>
      <c r="D698" s="703" t="s">
        <v>2309</v>
      </c>
      <c r="E698" s="704" t="s">
        <v>1283</v>
      </c>
      <c r="F698" s="671" t="s">
        <v>1255</v>
      </c>
      <c r="G698" s="671" t="s">
        <v>1394</v>
      </c>
      <c r="H698" s="671" t="s">
        <v>506</v>
      </c>
      <c r="I698" s="671" t="s">
        <v>1398</v>
      </c>
      <c r="J698" s="671" t="s">
        <v>1399</v>
      </c>
      <c r="K698" s="671" t="s">
        <v>1400</v>
      </c>
      <c r="L698" s="705">
        <v>1162.0999999999999</v>
      </c>
      <c r="M698" s="705">
        <v>1162.0999999999999</v>
      </c>
      <c r="N698" s="671">
        <v>1</v>
      </c>
      <c r="O698" s="706">
        <v>1</v>
      </c>
      <c r="P698" s="705">
        <v>1162.0999999999999</v>
      </c>
      <c r="Q698" s="682">
        <v>1</v>
      </c>
      <c r="R698" s="671">
        <v>1</v>
      </c>
      <c r="S698" s="682">
        <v>1</v>
      </c>
      <c r="T698" s="706">
        <v>1</v>
      </c>
      <c r="U698" s="242">
        <v>1</v>
      </c>
    </row>
    <row r="699" spans="1:21" ht="14.4" customHeight="1" x14ac:dyDescent="0.3">
      <c r="A699" s="680">
        <v>12</v>
      </c>
      <c r="B699" s="671" t="s">
        <v>507</v>
      </c>
      <c r="C699" s="671">
        <v>89301122</v>
      </c>
      <c r="D699" s="703" t="s">
        <v>2309</v>
      </c>
      <c r="E699" s="704" t="s">
        <v>1283</v>
      </c>
      <c r="F699" s="671" t="s">
        <v>1255</v>
      </c>
      <c r="G699" s="671" t="s">
        <v>1394</v>
      </c>
      <c r="H699" s="671" t="s">
        <v>506</v>
      </c>
      <c r="I699" s="671" t="s">
        <v>2176</v>
      </c>
      <c r="J699" s="671" t="s">
        <v>1399</v>
      </c>
      <c r="K699" s="671" t="s">
        <v>2177</v>
      </c>
      <c r="L699" s="705">
        <v>0</v>
      </c>
      <c r="M699" s="705">
        <v>0</v>
      </c>
      <c r="N699" s="671">
        <v>1</v>
      </c>
      <c r="O699" s="706">
        <v>0.5</v>
      </c>
      <c r="P699" s="705">
        <v>0</v>
      </c>
      <c r="Q699" s="682"/>
      <c r="R699" s="671">
        <v>1</v>
      </c>
      <c r="S699" s="682">
        <v>1</v>
      </c>
      <c r="T699" s="706">
        <v>0.5</v>
      </c>
      <c r="U699" s="242">
        <v>1</v>
      </c>
    </row>
    <row r="700" spans="1:21" ht="14.4" customHeight="1" x14ac:dyDescent="0.3">
      <c r="A700" s="680">
        <v>12</v>
      </c>
      <c r="B700" s="671" t="s">
        <v>507</v>
      </c>
      <c r="C700" s="671">
        <v>89301122</v>
      </c>
      <c r="D700" s="703" t="s">
        <v>2309</v>
      </c>
      <c r="E700" s="704" t="s">
        <v>1283</v>
      </c>
      <c r="F700" s="671" t="s">
        <v>1255</v>
      </c>
      <c r="G700" s="671" t="s">
        <v>1404</v>
      </c>
      <c r="H700" s="671" t="s">
        <v>506</v>
      </c>
      <c r="I700" s="671" t="s">
        <v>1408</v>
      </c>
      <c r="J700" s="671" t="s">
        <v>1409</v>
      </c>
      <c r="K700" s="671" t="s">
        <v>1410</v>
      </c>
      <c r="L700" s="705">
        <v>750.21</v>
      </c>
      <c r="M700" s="705">
        <v>3751.05</v>
      </c>
      <c r="N700" s="671">
        <v>5</v>
      </c>
      <c r="O700" s="706">
        <v>5</v>
      </c>
      <c r="P700" s="705">
        <v>3000.84</v>
      </c>
      <c r="Q700" s="682">
        <v>0.8</v>
      </c>
      <c r="R700" s="671">
        <v>4</v>
      </c>
      <c r="S700" s="682">
        <v>0.8</v>
      </c>
      <c r="T700" s="706">
        <v>4</v>
      </c>
      <c r="U700" s="242">
        <v>0.8</v>
      </c>
    </row>
    <row r="701" spans="1:21" ht="14.4" customHeight="1" x14ac:dyDescent="0.3">
      <c r="A701" s="680">
        <v>12</v>
      </c>
      <c r="B701" s="671" t="s">
        <v>507</v>
      </c>
      <c r="C701" s="671">
        <v>89301122</v>
      </c>
      <c r="D701" s="703" t="s">
        <v>2309</v>
      </c>
      <c r="E701" s="704" t="s">
        <v>1283</v>
      </c>
      <c r="F701" s="671" t="s">
        <v>1255</v>
      </c>
      <c r="G701" s="671" t="s">
        <v>1404</v>
      </c>
      <c r="H701" s="671" t="s">
        <v>506</v>
      </c>
      <c r="I701" s="671" t="s">
        <v>1524</v>
      </c>
      <c r="J701" s="671" t="s">
        <v>1409</v>
      </c>
      <c r="K701" s="671" t="s">
        <v>1525</v>
      </c>
      <c r="L701" s="705">
        <v>0</v>
      </c>
      <c r="M701" s="705">
        <v>0</v>
      </c>
      <c r="N701" s="671">
        <v>1</v>
      </c>
      <c r="O701" s="706">
        <v>0.5</v>
      </c>
      <c r="P701" s="705">
        <v>0</v>
      </c>
      <c r="Q701" s="682"/>
      <c r="R701" s="671">
        <v>1</v>
      </c>
      <c r="S701" s="682">
        <v>1</v>
      </c>
      <c r="T701" s="706">
        <v>0.5</v>
      </c>
      <c r="U701" s="242">
        <v>1</v>
      </c>
    </row>
    <row r="702" spans="1:21" ht="14.4" customHeight="1" x14ac:dyDescent="0.3">
      <c r="A702" s="680">
        <v>12</v>
      </c>
      <c r="B702" s="671" t="s">
        <v>507</v>
      </c>
      <c r="C702" s="671">
        <v>89301122</v>
      </c>
      <c r="D702" s="703" t="s">
        <v>2309</v>
      </c>
      <c r="E702" s="704" t="s">
        <v>1283</v>
      </c>
      <c r="F702" s="671" t="s">
        <v>1255</v>
      </c>
      <c r="G702" s="671" t="s">
        <v>1289</v>
      </c>
      <c r="H702" s="671" t="s">
        <v>506</v>
      </c>
      <c r="I702" s="671" t="s">
        <v>953</v>
      </c>
      <c r="J702" s="671" t="s">
        <v>954</v>
      </c>
      <c r="K702" s="671" t="s">
        <v>1290</v>
      </c>
      <c r="L702" s="705">
        <v>50.27</v>
      </c>
      <c r="M702" s="705">
        <v>100.54</v>
      </c>
      <c r="N702" s="671">
        <v>2</v>
      </c>
      <c r="O702" s="706">
        <v>1.5</v>
      </c>
      <c r="P702" s="705">
        <v>50.27</v>
      </c>
      <c r="Q702" s="682">
        <v>0.5</v>
      </c>
      <c r="R702" s="671">
        <v>1</v>
      </c>
      <c r="S702" s="682">
        <v>0.5</v>
      </c>
      <c r="T702" s="706">
        <v>0.5</v>
      </c>
      <c r="U702" s="242">
        <v>0.33333333333333331</v>
      </c>
    </row>
    <row r="703" spans="1:21" ht="14.4" customHeight="1" x14ac:dyDescent="0.3">
      <c r="A703" s="680">
        <v>12</v>
      </c>
      <c r="B703" s="671" t="s">
        <v>507</v>
      </c>
      <c r="C703" s="671">
        <v>89301122</v>
      </c>
      <c r="D703" s="703" t="s">
        <v>2309</v>
      </c>
      <c r="E703" s="704" t="s">
        <v>1283</v>
      </c>
      <c r="F703" s="671" t="s">
        <v>1255</v>
      </c>
      <c r="G703" s="671" t="s">
        <v>1682</v>
      </c>
      <c r="H703" s="671" t="s">
        <v>506</v>
      </c>
      <c r="I703" s="671" t="s">
        <v>785</v>
      </c>
      <c r="J703" s="671" t="s">
        <v>2178</v>
      </c>
      <c r="K703" s="671" t="s">
        <v>2179</v>
      </c>
      <c r="L703" s="705">
        <v>65.069999999999993</v>
      </c>
      <c r="M703" s="705">
        <v>65.069999999999993</v>
      </c>
      <c r="N703" s="671">
        <v>1</v>
      </c>
      <c r="O703" s="706">
        <v>1</v>
      </c>
      <c r="P703" s="705">
        <v>65.069999999999993</v>
      </c>
      <c r="Q703" s="682">
        <v>1</v>
      </c>
      <c r="R703" s="671">
        <v>1</v>
      </c>
      <c r="S703" s="682">
        <v>1</v>
      </c>
      <c r="T703" s="706">
        <v>1</v>
      </c>
      <c r="U703" s="242">
        <v>1</v>
      </c>
    </row>
    <row r="704" spans="1:21" ht="14.4" customHeight="1" x14ac:dyDescent="0.3">
      <c r="A704" s="680">
        <v>12</v>
      </c>
      <c r="B704" s="671" t="s">
        <v>507</v>
      </c>
      <c r="C704" s="671">
        <v>89301122</v>
      </c>
      <c r="D704" s="703" t="s">
        <v>2309</v>
      </c>
      <c r="E704" s="704" t="s">
        <v>1283</v>
      </c>
      <c r="F704" s="671" t="s">
        <v>1255</v>
      </c>
      <c r="G704" s="671" t="s">
        <v>2180</v>
      </c>
      <c r="H704" s="671" t="s">
        <v>506</v>
      </c>
      <c r="I704" s="671" t="s">
        <v>2181</v>
      </c>
      <c r="J704" s="671" t="s">
        <v>2182</v>
      </c>
      <c r="K704" s="671" t="s">
        <v>2183</v>
      </c>
      <c r="L704" s="705">
        <v>120.37</v>
      </c>
      <c r="M704" s="705">
        <v>120.37</v>
      </c>
      <c r="N704" s="671">
        <v>1</v>
      </c>
      <c r="O704" s="706">
        <v>0.5</v>
      </c>
      <c r="P704" s="705">
        <v>120.37</v>
      </c>
      <c r="Q704" s="682">
        <v>1</v>
      </c>
      <c r="R704" s="671">
        <v>1</v>
      </c>
      <c r="S704" s="682">
        <v>1</v>
      </c>
      <c r="T704" s="706">
        <v>0.5</v>
      </c>
      <c r="U704" s="242">
        <v>1</v>
      </c>
    </row>
    <row r="705" spans="1:21" ht="14.4" customHeight="1" x14ac:dyDescent="0.3">
      <c r="A705" s="680">
        <v>12</v>
      </c>
      <c r="B705" s="671" t="s">
        <v>507</v>
      </c>
      <c r="C705" s="671">
        <v>89301122</v>
      </c>
      <c r="D705" s="703" t="s">
        <v>2309</v>
      </c>
      <c r="E705" s="704" t="s">
        <v>1283</v>
      </c>
      <c r="F705" s="671" t="s">
        <v>1255</v>
      </c>
      <c r="G705" s="671" t="s">
        <v>1292</v>
      </c>
      <c r="H705" s="671" t="s">
        <v>506</v>
      </c>
      <c r="I705" s="671" t="s">
        <v>973</v>
      </c>
      <c r="J705" s="671" t="s">
        <v>974</v>
      </c>
      <c r="K705" s="671" t="s">
        <v>975</v>
      </c>
      <c r="L705" s="705">
        <v>153.52000000000001</v>
      </c>
      <c r="M705" s="705">
        <v>307.04000000000002</v>
      </c>
      <c r="N705" s="671">
        <v>2</v>
      </c>
      <c r="O705" s="706">
        <v>0.5</v>
      </c>
      <c r="P705" s="705">
        <v>307.04000000000002</v>
      </c>
      <c r="Q705" s="682">
        <v>1</v>
      </c>
      <c r="R705" s="671">
        <v>2</v>
      </c>
      <c r="S705" s="682">
        <v>1</v>
      </c>
      <c r="T705" s="706">
        <v>0.5</v>
      </c>
      <c r="U705" s="242">
        <v>1</v>
      </c>
    </row>
    <row r="706" spans="1:21" ht="14.4" customHeight="1" x14ac:dyDescent="0.3">
      <c r="A706" s="680">
        <v>12</v>
      </c>
      <c r="B706" s="671" t="s">
        <v>507</v>
      </c>
      <c r="C706" s="671">
        <v>89301122</v>
      </c>
      <c r="D706" s="703" t="s">
        <v>2309</v>
      </c>
      <c r="E706" s="704" t="s">
        <v>1283</v>
      </c>
      <c r="F706" s="671" t="s">
        <v>1255</v>
      </c>
      <c r="G706" s="671" t="s">
        <v>1364</v>
      </c>
      <c r="H706" s="671" t="s">
        <v>867</v>
      </c>
      <c r="I706" s="671" t="s">
        <v>1005</v>
      </c>
      <c r="J706" s="671" t="s">
        <v>1006</v>
      </c>
      <c r="K706" s="671" t="s">
        <v>1229</v>
      </c>
      <c r="L706" s="705">
        <v>69.86</v>
      </c>
      <c r="M706" s="705">
        <v>69.86</v>
      </c>
      <c r="N706" s="671">
        <v>1</v>
      </c>
      <c r="O706" s="706">
        <v>1</v>
      </c>
      <c r="P706" s="705"/>
      <c r="Q706" s="682">
        <v>0</v>
      </c>
      <c r="R706" s="671"/>
      <c r="S706" s="682">
        <v>0</v>
      </c>
      <c r="T706" s="706"/>
      <c r="U706" s="242">
        <v>0</v>
      </c>
    </row>
    <row r="707" spans="1:21" ht="14.4" customHeight="1" x14ac:dyDescent="0.3">
      <c r="A707" s="680">
        <v>12</v>
      </c>
      <c r="B707" s="671" t="s">
        <v>507</v>
      </c>
      <c r="C707" s="671">
        <v>89301122</v>
      </c>
      <c r="D707" s="703" t="s">
        <v>2309</v>
      </c>
      <c r="E707" s="704" t="s">
        <v>1283</v>
      </c>
      <c r="F707" s="671" t="s">
        <v>1255</v>
      </c>
      <c r="G707" s="671" t="s">
        <v>1327</v>
      </c>
      <c r="H707" s="671" t="s">
        <v>506</v>
      </c>
      <c r="I707" s="671" t="s">
        <v>1794</v>
      </c>
      <c r="J707" s="671" t="s">
        <v>1435</v>
      </c>
      <c r="K707" s="671" t="s">
        <v>1795</v>
      </c>
      <c r="L707" s="705">
        <v>0</v>
      </c>
      <c r="M707" s="705">
        <v>0</v>
      </c>
      <c r="N707" s="671">
        <v>1</v>
      </c>
      <c r="O707" s="706">
        <v>1</v>
      </c>
      <c r="P707" s="705"/>
      <c r="Q707" s="682"/>
      <c r="R707" s="671"/>
      <c r="S707" s="682">
        <v>0</v>
      </c>
      <c r="T707" s="706"/>
      <c r="U707" s="242">
        <v>0</v>
      </c>
    </row>
    <row r="708" spans="1:21" ht="14.4" customHeight="1" x14ac:dyDescent="0.3">
      <c r="A708" s="680">
        <v>12</v>
      </c>
      <c r="B708" s="671" t="s">
        <v>507</v>
      </c>
      <c r="C708" s="671">
        <v>89301122</v>
      </c>
      <c r="D708" s="703" t="s">
        <v>2309</v>
      </c>
      <c r="E708" s="704" t="s">
        <v>1283</v>
      </c>
      <c r="F708" s="671" t="s">
        <v>1255</v>
      </c>
      <c r="G708" s="671" t="s">
        <v>1846</v>
      </c>
      <c r="H708" s="671" t="s">
        <v>506</v>
      </c>
      <c r="I708" s="671" t="s">
        <v>1847</v>
      </c>
      <c r="J708" s="671" t="s">
        <v>1848</v>
      </c>
      <c r="K708" s="671" t="s">
        <v>1849</v>
      </c>
      <c r="L708" s="705">
        <v>326.37</v>
      </c>
      <c r="M708" s="705">
        <v>326.37</v>
      </c>
      <c r="N708" s="671">
        <v>1</v>
      </c>
      <c r="O708" s="706">
        <v>1</v>
      </c>
      <c r="P708" s="705">
        <v>326.37</v>
      </c>
      <c r="Q708" s="682">
        <v>1</v>
      </c>
      <c r="R708" s="671">
        <v>1</v>
      </c>
      <c r="S708" s="682">
        <v>1</v>
      </c>
      <c r="T708" s="706">
        <v>1</v>
      </c>
      <c r="U708" s="242">
        <v>1</v>
      </c>
    </row>
    <row r="709" spans="1:21" ht="14.4" customHeight="1" x14ac:dyDescent="0.3">
      <c r="A709" s="680">
        <v>12</v>
      </c>
      <c r="B709" s="671" t="s">
        <v>507</v>
      </c>
      <c r="C709" s="671">
        <v>89301122</v>
      </c>
      <c r="D709" s="703" t="s">
        <v>2309</v>
      </c>
      <c r="E709" s="704" t="s">
        <v>1283</v>
      </c>
      <c r="F709" s="671" t="s">
        <v>1255</v>
      </c>
      <c r="G709" s="671" t="s">
        <v>1335</v>
      </c>
      <c r="H709" s="671" t="s">
        <v>506</v>
      </c>
      <c r="I709" s="671" t="s">
        <v>588</v>
      </c>
      <c r="J709" s="671" t="s">
        <v>589</v>
      </c>
      <c r="K709" s="671" t="s">
        <v>1336</v>
      </c>
      <c r="L709" s="705">
        <v>127.5</v>
      </c>
      <c r="M709" s="705">
        <v>765</v>
      </c>
      <c r="N709" s="671">
        <v>6</v>
      </c>
      <c r="O709" s="706">
        <v>3.5</v>
      </c>
      <c r="P709" s="705">
        <v>637.5</v>
      </c>
      <c r="Q709" s="682">
        <v>0.83333333333333337</v>
      </c>
      <c r="R709" s="671">
        <v>5</v>
      </c>
      <c r="S709" s="682">
        <v>0.83333333333333337</v>
      </c>
      <c r="T709" s="706">
        <v>3</v>
      </c>
      <c r="U709" s="242">
        <v>0.8571428571428571</v>
      </c>
    </row>
    <row r="710" spans="1:21" ht="14.4" customHeight="1" x14ac:dyDescent="0.3">
      <c r="A710" s="680">
        <v>12</v>
      </c>
      <c r="B710" s="671" t="s">
        <v>507</v>
      </c>
      <c r="C710" s="671">
        <v>89301122</v>
      </c>
      <c r="D710" s="703" t="s">
        <v>2309</v>
      </c>
      <c r="E710" s="704" t="s">
        <v>1283</v>
      </c>
      <c r="F710" s="671" t="s">
        <v>1255</v>
      </c>
      <c r="G710" s="671" t="s">
        <v>1454</v>
      </c>
      <c r="H710" s="671" t="s">
        <v>506</v>
      </c>
      <c r="I710" s="671" t="s">
        <v>1458</v>
      </c>
      <c r="J710" s="671" t="s">
        <v>1459</v>
      </c>
      <c r="K710" s="671" t="s">
        <v>1460</v>
      </c>
      <c r="L710" s="705">
        <v>1786.21</v>
      </c>
      <c r="M710" s="705">
        <v>1786.21</v>
      </c>
      <c r="N710" s="671">
        <v>1</v>
      </c>
      <c r="O710" s="706">
        <v>1</v>
      </c>
      <c r="P710" s="705">
        <v>1786.21</v>
      </c>
      <c r="Q710" s="682">
        <v>1</v>
      </c>
      <c r="R710" s="671">
        <v>1</v>
      </c>
      <c r="S710" s="682">
        <v>1</v>
      </c>
      <c r="T710" s="706">
        <v>1</v>
      </c>
      <c r="U710" s="242">
        <v>1</v>
      </c>
    </row>
    <row r="711" spans="1:21" ht="14.4" customHeight="1" x14ac:dyDescent="0.3">
      <c r="A711" s="680">
        <v>12</v>
      </c>
      <c r="B711" s="671" t="s">
        <v>507</v>
      </c>
      <c r="C711" s="671">
        <v>89301122</v>
      </c>
      <c r="D711" s="703" t="s">
        <v>2309</v>
      </c>
      <c r="E711" s="704" t="s">
        <v>1283</v>
      </c>
      <c r="F711" s="671" t="s">
        <v>1255</v>
      </c>
      <c r="G711" s="671" t="s">
        <v>1293</v>
      </c>
      <c r="H711" s="671" t="s">
        <v>506</v>
      </c>
      <c r="I711" s="671" t="s">
        <v>1294</v>
      </c>
      <c r="J711" s="671" t="s">
        <v>982</v>
      </c>
      <c r="K711" s="671" t="s">
        <v>1295</v>
      </c>
      <c r="L711" s="705">
        <v>23.46</v>
      </c>
      <c r="M711" s="705">
        <v>117.30000000000001</v>
      </c>
      <c r="N711" s="671">
        <v>5</v>
      </c>
      <c r="O711" s="706">
        <v>2.5</v>
      </c>
      <c r="P711" s="705">
        <v>93.84</v>
      </c>
      <c r="Q711" s="682">
        <v>0.79999999999999993</v>
      </c>
      <c r="R711" s="671">
        <v>4</v>
      </c>
      <c r="S711" s="682">
        <v>0.8</v>
      </c>
      <c r="T711" s="706">
        <v>2</v>
      </c>
      <c r="U711" s="242">
        <v>0.8</v>
      </c>
    </row>
    <row r="712" spans="1:21" ht="14.4" customHeight="1" x14ac:dyDescent="0.3">
      <c r="A712" s="680">
        <v>12</v>
      </c>
      <c r="B712" s="671" t="s">
        <v>507</v>
      </c>
      <c r="C712" s="671">
        <v>89301122</v>
      </c>
      <c r="D712" s="703" t="s">
        <v>2309</v>
      </c>
      <c r="E712" s="704" t="s">
        <v>1283</v>
      </c>
      <c r="F712" s="671" t="s">
        <v>1255</v>
      </c>
      <c r="G712" s="671" t="s">
        <v>1557</v>
      </c>
      <c r="H712" s="671" t="s">
        <v>506</v>
      </c>
      <c r="I712" s="671" t="s">
        <v>1561</v>
      </c>
      <c r="J712" s="671" t="s">
        <v>1562</v>
      </c>
      <c r="K712" s="671" t="s">
        <v>1563</v>
      </c>
      <c r="L712" s="705">
        <v>0</v>
      </c>
      <c r="M712" s="705">
        <v>0</v>
      </c>
      <c r="N712" s="671">
        <v>1</v>
      </c>
      <c r="O712" s="706">
        <v>1</v>
      </c>
      <c r="P712" s="705">
        <v>0</v>
      </c>
      <c r="Q712" s="682"/>
      <c r="R712" s="671">
        <v>1</v>
      </c>
      <c r="S712" s="682">
        <v>1</v>
      </c>
      <c r="T712" s="706">
        <v>1</v>
      </c>
      <c r="U712" s="242">
        <v>1</v>
      </c>
    </row>
    <row r="713" spans="1:21" ht="14.4" customHeight="1" x14ac:dyDescent="0.3">
      <c r="A713" s="680">
        <v>12</v>
      </c>
      <c r="B713" s="671" t="s">
        <v>507</v>
      </c>
      <c r="C713" s="671">
        <v>89301122</v>
      </c>
      <c r="D713" s="703" t="s">
        <v>2309</v>
      </c>
      <c r="E713" s="704" t="s">
        <v>1283</v>
      </c>
      <c r="F713" s="671" t="s">
        <v>1255</v>
      </c>
      <c r="G713" s="671" t="s">
        <v>1532</v>
      </c>
      <c r="H713" s="671" t="s">
        <v>867</v>
      </c>
      <c r="I713" s="671" t="s">
        <v>2184</v>
      </c>
      <c r="J713" s="671" t="s">
        <v>1986</v>
      </c>
      <c r="K713" s="671" t="s">
        <v>2185</v>
      </c>
      <c r="L713" s="705">
        <v>77.209999999999994</v>
      </c>
      <c r="M713" s="705">
        <v>154.41999999999999</v>
      </c>
      <c r="N713" s="671">
        <v>2</v>
      </c>
      <c r="O713" s="706">
        <v>2</v>
      </c>
      <c r="P713" s="705">
        <v>154.41999999999999</v>
      </c>
      <c r="Q713" s="682">
        <v>1</v>
      </c>
      <c r="R713" s="671">
        <v>2</v>
      </c>
      <c r="S713" s="682">
        <v>1</v>
      </c>
      <c r="T713" s="706">
        <v>2</v>
      </c>
      <c r="U713" s="242">
        <v>1</v>
      </c>
    </row>
    <row r="714" spans="1:21" ht="14.4" customHeight="1" x14ac:dyDescent="0.3">
      <c r="A714" s="680">
        <v>12</v>
      </c>
      <c r="B714" s="671" t="s">
        <v>507</v>
      </c>
      <c r="C714" s="671">
        <v>89301122</v>
      </c>
      <c r="D714" s="703" t="s">
        <v>2309</v>
      </c>
      <c r="E714" s="704" t="s">
        <v>1283</v>
      </c>
      <c r="F714" s="671" t="s">
        <v>1255</v>
      </c>
      <c r="G714" s="671" t="s">
        <v>1348</v>
      </c>
      <c r="H714" s="671" t="s">
        <v>867</v>
      </c>
      <c r="I714" s="671" t="s">
        <v>1466</v>
      </c>
      <c r="J714" s="671" t="s">
        <v>1350</v>
      </c>
      <c r="K714" s="671" t="s">
        <v>1467</v>
      </c>
      <c r="L714" s="705">
        <v>492.45</v>
      </c>
      <c r="M714" s="705">
        <v>492.45</v>
      </c>
      <c r="N714" s="671">
        <v>1</v>
      </c>
      <c r="O714" s="706">
        <v>0.5</v>
      </c>
      <c r="P714" s="705">
        <v>492.45</v>
      </c>
      <c r="Q714" s="682">
        <v>1</v>
      </c>
      <c r="R714" s="671">
        <v>1</v>
      </c>
      <c r="S714" s="682">
        <v>1</v>
      </c>
      <c r="T714" s="706">
        <v>0.5</v>
      </c>
      <c r="U714" s="242">
        <v>1</v>
      </c>
    </row>
    <row r="715" spans="1:21" ht="14.4" customHeight="1" x14ac:dyDescent="0.3">
      <c r="A715" s="680">
        <v>12</v>
      </c>
      <c r="B715" s="671" t="s">
        <v>507</v>
      </c>
      <c r="C715" s="671">
        <v>89301122</v>
      </c>
      <c r="D715" s="703" t="s">
        <v>2309</v>
      </c>
      <c r="E715" s="704" t="s">
        <v>1283</v>
      </c>
      <c r="F715" s="671" t="s">
        <v>1255</v>
      </c>
      <c r="G715" s="671" t="s">
        <v>2167</v>
      </c>
      <c r="H715" s="671" t="s">
        <v>506</v>
      </c>
      <c r="I715" s="671" t="s">
        <v>2186</v>
      </c>
      <c r="J715" s="671" t="s">
        <v>2187</v>
      </c>
      <c r="K715" s="671" t="s">
        <v>2188</v>
      </c>
      <c r="L715" s="705">
        <v>504.54</v>
      </c>
      <c r="M715" s="705">
        <v>1009.08</v>
      </c>
      <c r="N715" s="671">
        <v>2</v>
      </c>
      <c r="O715" s="706">
        <v>2</v>
      </c>
      <c r="P715" s="705">
        <v>1009.08</v>
      </c>
      <c r="Q715" s="682">
        <v>1</v>
      </c>
      <c r="R715" s="671">
        <v>2</v>
      </c>
      <c r="S715" s="682">
        <v>1</v>
      </c>
      <c r="T715" s="706">
        <v>2</v>
      </c>
      <c r="U715" s="242">
        <v>1</v>
      </c>
    </row>
    <row r="716" spans="1:21" ht="14.4" customHeight="1" x14ac:dyDescent="0.3">
      <c r="A716" s="680">
        <v>12</v>
      </c>
      <c r="B716" s="671" t="s">
        <v>507</v>
      </c>
      <c r="C716" s="671">
        <v>89301122</v>
      </c>
      <c r="D716" s="703" t="s">
        <v>2309</v>
      </c>
      <c r="E716" s="704" t="s">
        <v>1283</v>
      </c>
      <c r="F716" s="671" t="s">
        <v>1255</v>
      </c>
      <c r="G716" s="671" t="s">
        <v>1610</v>
      </c>
      <c r="H716" s="671" t="s">
        <v>506</v>
      </c>
      <c r="I716" s="671" t="s">
        <v>2189</v>
      </c>
      <c r="J716" s="671" t="s">
        <v>1747</v>
      </c>
      <c r="K716" s="671" t="s">
        <v>2190</v>
      </c>
      <c r="L716" s="705">
        <v>0</v>
      </c>
      <c r="M716" s="705">
        <v>0</v>
      </c>
      <c r="N716" s="671">
        <v>1</v>
      </c>
      <c r="O716" s="706">
        <v>1</v>
      </c>
      <c r="P716" s="705">
        <v>0</v>
      </c>
      <c r="Q716" s="682"/>
      <c r="R716" s="671">
        <v>1</v>
      </c>
      <c r="S716" s="682">
        <v>1</v>
      </c>
      <c r="T716" s="706">
        <v>1</v>
      </c>
      <c r="U716" s="242">
        <v>1</v>
      </c>
    </row>
    <row r="717" spans="1:21" ht="14.4" customHeight="1" x14ac:dyDescent="0.3">
      <c r="A717" s="680">
        <v>12</v>
      </c>
      <c r="B717" s="671" t="s">
        <v>507</v>
      </c>
      <c r="C717" s="671">
        <v>89301122</v>
      </c>
      <c r="D717" s="703" t="s">
        <v>2309</v>
      </c>
      <c r="E717" s="704" t="s">
        <v>1283</v>
      </c>
      <c r="F717" s="671" t="s">
        <v>1255</v>
      </c>
      <c r="G717" s="671" t="s">
        <v>2191</v>
      </c>
      <c r="H717" s="671" t="s">
        <v>506</v>
      </c>
      <c r="I717" s="671" t="s">
        <v>2192</v>
      </c>
      <c r="J717" s="671" t="s">
        <v>2193</v>
      </c>
      <c r="K717" s="671" t="s">
        <v>2194</v>
      </c>
      <c r="L717" s="705">
        <v>0</v>
      </c>
      <c r="M717" s="705">
        <v>0</v>
      </c>
      <c r="N717" s="671">
        <v>1</v>
      </c>
      <c r="O717" s="706">
        <v>1</v>
      </c>
      <c r="P717" s="705"/>
      <c r="Q717" s="682"/>
      <c r="R717" s="671"/>
      <c r="S717" s="682">
        <v>0</v>
      </c>
      <c r="T717" s="706"/>
      <c r="U717" s="242">
        <v>0</v>
      </c>
    </row>
    <row r="718" spans="1:21" ht="14.4" customHeight="1" x14ac:dyDescent="0.3">
      <c r="A718" s="680">
        <v>12</v>
      </c>
      <c r="B718" s="671" t="s">
        <v>507</v>
      </c>
      <c r="C718" s="671">
        <v>89301122</v>
      </c>
      <c r="D718" s="703" t="s">
        <v>2309</v>
      </c>
      <c r="E718" s="704" t="s">
        <v>1283</v>
      </c>
      <c r="F718" s="671" t="s">
        <v>1257</v>
      </c>
      <c r="G718" s="671" t="s">
        <v>1304</v>
      </c>
      <c r="H718" s="671" t="s">
        <v>506</v>
      </c>
      <c r="I718" s="671" t="s">
        <v>1311</v>
      </c>
      <c r="J718" s="671" t="s">
        <v>1312</v>
      </c>
      <c r="K718" s="671" t="s">
        <v>1313</v>
      </c>
      <c r="L718" s="705">
        <v>190</v>
      </c>
      <c r="M718" s="705">
        <v>1330</v>
      </c>
      <c r="N718" s="671">
        <v>7</v>
      </c>
      <c r="O718" s="706">
        <v>1</v>
      </c>
      <c r="P718" s="705">
        <v>1330</v>
      </c>
      <c r="Q718" s="682">
        <v>1</v>
      </c>
      <c r="R718" s="671">
        <v>7</v>
      </c>
      <c r="S718" s="682">
        <v>1</v>
      </c>
      <c r="T718" s="706">
        <v>1</v>
      </c>
      <c r="U718" s="242">
        <v>1</v>
      </c>
    </row>
    <row r="719" spans="1:21" ht="14.4" customHeight="1" x14ac:dyDescent="0.3">
      <c r="A719" s="680">
        <v>12</v>
      </c>
      <c r="B719" s="671" t="s">
        <v>507</v>
      </c>
      <c r="C719" s="671">
        <v>89301122</v>
      </c>
      <c r="D719" s="703" t="s">
        <v>2309</v>
      </c>
      <c r="E719" s="704" t="s">
        <v>1283</v>
      </c>
      <c r="F719" s="671" t="s">
        <v>1257</v>
      </c>
      <c r="G719" s="671" t="s">
        <v>1304</v>
      </c>
      <c r="H719" s="671" t="s">
        <v>506</v>
      </c>
      <c r="I719" s="671" t="s">
        <v>1518</v>
      </c>
      <c r="J719" s="671" t="s">
        <v>1519</v>
      </c>
      <c r="K719" s="671" t="s">
        <v>1520</v>
      </c>
      <c r="L719" s="705">
        <v>149.99</v>
      </c>
      <c r="M719" s="705">
        <v>1349.91</v>
      </c>
      <c r="N719" s="671">
        <v>9</v>
      </c>
      <c r="O719" s="706">
        <v>1</v>
      </c>
      <c r="P719" s="705"/>
      <c r="Q719" s="682">
        <v>0</v>
      </c>
      <c r="R719" s="671"/>
      <c r="S719" s="682">
        <v>0</v>
      </c>
      <c r="T719" s="706"/>
      <c r="U719" s="242">
        <v>0</v>
      </c>
    </row>
    <row r="720" spans="1:21" ht="14.4" customHeight="1" x14ac:dyDescent="0.3">
      <c r="A720" s="680">
        <v>12</v>
      </c>
      <c r="B720" s="671" t="s">
        <v>507</v>
      </c>
      <c r="C720" s="671">
        <v>89301122</v>
      </c>
      <c r="D720" s="703" t="s">
        <v>2309</v>
      </c>
      <c r="E720" s="704" t="s">
        <v>1284</v>
      </c>
      <c r="F720" s="671" t="s">
        <v>1255</v>
      </c>
      <c r="G720" s="671" t="s">
        <v>1384</v>
      </c>
      <c r="H720" s="671" t="s">
        <v>506</v>
      </c>
      <c r="I720" s="671" t="s">
        <v>1385</v>
      </c>
      <c r="J720" s="671" t="s">
        <v>1386</v>
      </c>
      <c r="K720" s="671" t="s">
        <v>1387</v>
      </c>
      <c r="L720" s="705">
        <v>0</v>
      </c>
      <c r="M720" s="705">
        <v>0</v>
      </c>
      <c r="N720" s="671">
        <v>10</v>
      </c>
      <c r="O720" s="706">
        <v>6</v>
      </c>
      <c r="P720" s="705">
        <v>0</v>
      </c>
      <c r="Q720" s="682"/>
      <c r="R720" s="671">
        <v>9</v>
      </c>
      <c r="S720" s="682">
        <v>0.9</v>
      </c>
      <c r="T720" s="706">
        <v>5</v>
      </c>
      <c r="U720" s="242">
        <v>0.83333333333333337</v>
      </c>
    </row>
    <row r="721" spans="1:21" ht="14.4" customHeight="1" x14ac:dyDescent="0.3">
      <c r="A721" s="680">
        <v>12</v>
      </c>
      <c r="B721" s="671" t="s">
        <v>507</v>
      </c>
      <c r="C721" s="671">
        <v>89301122</v>
      </c>
      <c r="D721" s="703" t="s">
        <v>2309</v>
      </c>
      <c r="E721" s="704" t="s">
        <v>1284</v>
      </c>
      <c r="F721" s="671" t="s">
        <v>1255</v>
      </c>
      <c r="G721" s="671" t="s">
        <v>2195</v>
      </c>
      <c r="H721" s="671" t="s">
        <v>867</v>
      </c>
      <c r="I721" s="671" t="s">
        <v>2196</v>
      </c>
      <c r="J721" s="671" t="s">
        <v>2197</v>
      </c>
      <c r="K721" s="671" t="s">
        <v>2198</v>
      </c>
      <c r="L721" s="705">
        <v>222.25</v>
      </c>
      <c r="M721" s="705">
        <v>666.75</v>
      </c>
      <c r="N721" s="671">
        <v>3</v>
      </c>
      <c r="O721" s="706">
        <v>1</v>
      </c>
      <c r="P721" s="705">
        <v>666.75</v>
      </c>
      <c r="Q721" s="682">
        <v>1</v>
      </c>
      <c r="R721" s="671">
        <v>3</v>
      </c>
      <c r="S721" s="682">
        <v>1</v>
      </c>
      <c r="T721" s="706">
        <v>1</v>
      </c>
      <c r="U721" s="242">
        <v>1</v>
      </c>
    </row>
    <row r="722" spans="1:21" ht="14.4" customHeight="1" x14ac:dyDescent="0.3">
      <c r="A722" s="680">
        <v>12</v>
      </c>
      <c r="B722" s="671" t="s">
        <v>507</v>
      </c>
      <c r="C722" s="671">
        <v>89301122</v>
      </c>
      <c r="D722" s="703" t="s">
        <v>2309</v>
      </c>
      <c r="E722" s="704" t="s">
        <v>1284</v>
      </c>
      <c r="F722" s="671" t="s">
        <v>1255</v>
      </c>
      <c r="G722" s="671" t="s">
        <v>1388</v>
      </c>
      <c r="H722" s="671" t="s">
        <v>506</v>
      </c>
      <c r="I722" s="671" t="s">
        <v>1389</v>
      </c>
      <c r="J722" s="671" t="s">
        <v>1390</v>
      </c>
      <c r="K722" s="671" t="s">
        <v>1347</v>
      </c>
      <c r="L722" s="705">
        <v>97.42</v>
      </c>
      <c r="M722" s="705">
        <v>1169.04</v>
      </c>
      <c r="N722" s="671">
        <v>12</v>
      </c>
      <c r="O722" s="706">
        <v>1.5</v>
      </c>
      <c r="P722" s="705">
        <v>876.78</v>
      </c>
      <c r="Q722" s="682">
        <v>0.75</v>
      </c>
      <c r="R722" s="671">
        <v>9</v>
      </c>
      <c r="S722" s="682">
        <v>0.75</v>
      </c>
      <c r="T722" s="706">
        <v>1</v>
      </c>
      <c r="U722" s="242">
        <v>0.66666666666666663</v>
      </c>
    </row>
    <row r="723" spans="1:21" ht="14.4" customHeight="1" x14ac:dyDescent="0.3">
      <c r="A723" s="680">
        <v>12</v>
      </c>
      <c r="B723" s="671" t="s">
        <v>507</v>
      </c>
      <c r="C723" s="671">
        <v>89301122</v>
      </c>
      <c r="D723" s="703" t="s">
        <v>2309</v>
      </c>
      <c r="E723" s="704" t="s">
        <v>1284</v>
      </c>
      <c r="F723" s="671" t="s">
        <v>1255</v>
      </c>
      <c r="G723" s="671" t="s">
        <v>1370</v>
      </c>
      <c r="H723" s="671" t="s">
        <v>867</v>
      </c>
      <c r="I723" s="671" t="s">
        <v>1540</v>
      </c>
      <c r="J723" s="671" t="s">
        <v>1541</v>
      </c>
      <c r="K723" s="671" t="s">
        <v>1542</v>
      </c>
      <c r="L723" s="705">
        <v>216.29</v>
      </c>
      <c r="M723" s="705">
        <v>1081.45</v>
      </c>
      <c r="N723" s="671">
        <v>5</v>
      </c>
      <c r="O723" s="706">
        <v>2</v>
      </c>
      <c r="P723" s="705">
        <v>216.29</v>
      </c>
      <c r="Q723" s="682">
        <v>0.19999999999999998</v>
      </c>
      <c r="R723" s="671">
        <v>1</v>
      </c>
      <c r="S723" s="682">
        <v>0.2</v>
      </c>
      <c r="T723" s="706">
        <v>1</v>
      </c>
      <c r="U723" s="242">
        <v>0.5</v>
      </c>
    </row>
    <row r="724" spans="1:21" ht="14.4" customHeight="1" x14ac:dyDescent="0.3">
      <c r="A724" s="680">
        <v>12</v>
      </c>
      <c r="B724" s="671" t="s">
        <v>507</v>
      </c>
      <c r="C724" s="671">
        <v>89301122</v>
      </c>
      <c r="D724" s="703" t="s">
        <v>2309</v>
      </c>
      <c r="E724" s="704" t="s">
        <v>1284</v>
      </c>
      <c r="F724" s="671" t="s">
        <v>1255</v>
      </c>
      <c r="G724" s="671" t="s">
        <v>1370</v>
      </c>
      <c r="H724" s="671" t="s">
        <v>867</v>
      </c>
      <c r="I724" s="671" t="s">
        <v>1371</v>
      </c>
      <c r="J724" s="671" t="s">
        <v>1372</v>
      </c>
      <c r="K724" s="671" t="s">
        <v>1373</v>
      </c>
      <c r="L724" s="705">
        <v>1140.7</v>
      </c>
      <c r="M724" s="705">
        <v>42205.899999999994</v>
      </c>
      <c r="N724" s="671">
        <v>37</v>
      </c>
      <c r="O724" s="706">
        <v>10.5</v>
      </c>
      <c r="P724" s="705">
        <v>37643.099999999991</v>
      </c>
      <c r="Q724" s="682">
        <v>0.89189189189189177</v>
      </c>
      <c r="R724" s="671">
        <v>33</v>
      </c>
      <c r="S724" s="682">
        <v>0.89189189189189189</v>
      </c>
      <c r="T724" s="706">
        <v>10</v>
      </c>
      <c r="U724" s="242">
        <v>0.95238095238095233</v>
      </c>
    </row>
    <row r="725" spans="1:21" ht="14.4" customHeight="1" x14ac:dyDescent="0.3">
      <c r="A725" s="680">
        <v>12</v>
      </c>
      <c r="B725" s="671" t="s">
        <v>507</v>
      </c>
      <c r="C725" s="671">
        <v>89301122</v>
      </c>
      <c r="D725" s="703" t="s">
        <v>2309</v>
      </c>
      <c r="E725" s="704" t="s">
        <v>1284</v>
      </c>
      <c r="F725" s="671" t="s">
        <v>1255</v>
      </c>
      <c r="G725" s="671" t="s">
        <v>1288</v>
      </c>
      <c r="H725" s="671" t="s">
        <v>867</v>
      </c>
      <c r="I725" s="671" t="s">
        <v>1359</v>
      </c>
      <c r="J725" s="671" t="s">
        <v>1360</v>
      </c>
      <c r="K725" s="671" t="s">
        <v>1361</v>
      </c>
      <c r="L725" s="705">
        <v>138.16</v>
      </c>
      <c r="M725" s="705">
        <v>276.32</v>
      </c>
      <c r="N725" s="671">
        <v>2</v>
      </c>
      <c r="O725" s="706">
        <v>1</v>
      </c>
      <c r="P725" s="705">
        <v>276.32</v>
      </c>
      <c r="Q725" s="682">
        <v>1</v>
      </c>
      <c r="R725" s="671">
        <v>2</v>
      </c>
      <c r="S725" s="682">
        <v>1</v>
      </c>
      <c r="T725" s="706">
        <v>1</v>
      </c>
      <c r="U725" s="242">
        <v>1</v>
      </c>
    </row>
    <row r="726" spans="1:21" ht="14.4" customHeight="1" x14ac:dyDescent="0.3">
      <c r="A726" s="680">
        <v>12</v>
      </c>
      <c r="B726" s="671" t="s">
        <v>507</v>
      </c>
      <c r="C726" s="671">
        <v>89301122</v>
      </c>
      <c r="D726" s="703" t="s">
        <v>2309</v>
      </c>
      <c r="E726" s="704" t="s">
        <v>1284</v>
      </c>
      <c r="F726" s="671" t="s">
        <v>1255</v>
      </c>
      <c r="G726" s="671" t="s">
        <v>1288</v>
      </c>
      <c r="H726" s="671" t="s">
        <v>867</v>
      </c>
      <c r="I726" s="671" t="s">
        <v>998</v>
      </c>
      <c r="J726" s="671" t="s">
        <v>999</v>
      </c>
      <c r="K726" s="671" t="s">
        <v>1223</v>
      </c>
      <c r="L726" s="705">
        <v>184.22</v>
      </c>
      <c r="M726" s="705">
        <v>921.09999999999991</v>
      </c>
      <c r="N726" s="671">
        <v>5</v>
      </c>
      <c r="O726" s="706">
        <v>2</v>
      </c>
      <c r="P726" s="705">
        <v>921.09999999999991</v>
      </c>
      <c r="Q726" s="682">
        <v>1</v>
      </c>
      <c r="R726" s="671">
        <v>5</v>
      </c>
      <c r="S726" s="682">
        <v>1</v>
      </c>
      <c r="T726" s="706">
        <v>2</v>
      </c>
      <c r="U726" s="242">
        <v>1</v>
      </c>
    </row>
    <row r="727" spans="1:21" ht="14.4" customHeight="1" x14ac:dyDescent="0.3">
      <c r="A727" s="680">
        <v>12</v>
      </c>
      <c r="B727" s="671" t="s">
        <v>507</v>
      </c>
      <c r="C727" s="671">
        <v>89301122</v>
      </c>
      <c r="D727" s="703" t="s">
        <v>2309</v>
      </c>
      <c r="E727" s="704" t="s">
        <v>1284</v>
      </c>
      <c r="F727" s="671" t="s">
        <v>1255</v>
      </c>
      <c r="G727" s="671" t="s">
        <v>1394</v>
      </c>
      <c r="H727" s="671" t="s">
        <v>506</v>
      </c>
      <c r="I727" s="671" t="s">
        <v>1398</v>
      </c>
      <c r="J727" s="671" t="s">
        <v>1399</v>
      </c>
      <c r="K727" s="671" t="s">
        <v>1400</v>
      </c>
      <c r="L727" s="705">
        <v>1162.0999999999999</v>
      </c>
      <c r="M727" s="705">
        <v>24404.1</v>
      </c>
      <c r="N727" s="671">
        <v>21</v>
      </c>
      <c r="O727" s="706">
        <v>4</v>
      </c>
      <c r="P727" s="705">
        <v>13945.199999999999</v>
      </c>
      <c r="Q727" s="682">
        <v>0.5714285714285714</v>
      </c>
      <c r="R727" s="671">
        <v>12</v>
      </c>
      <c r="S727" s="682">
        <v>0.5714285714285714</v>
      </c>
      <c r="T727" s="706">
        <v>2.5</v>
      </c>
      <c r="U727" s="242">
        <v>0.625</v>
      </c>
    </row>
    <row r="728" spans="1:21" ht="14.4" customHeight="1" x14ac:dyDescent="0.3">
      <c r="A728" s="680">
        <v>12</v>
      </c>
      <c r="B728" s="671" t="s">
        <v>507</v>
      </c>
      <c r="C728" s="671">
        <v>89301122</v>
      </c>
      <c r="D728" s="703" t="s">
        <v>2309</v>
      </c>
      <c r="E728" s="704" t="s">
        <v>1284</v>
      </c>
      <c r="F728" s="671" t="s">
        <v>1255</v>
      </c>
      <c r="G728" s="671" t="s">
        <v>1404</v>
      </c>
      <c r="H728" s="671" t="s">
        <v>506</v>
      </c>
      <c r="I728" s="671" t="s">
        <v>1405</v>
      </c>
      <c r="J728" s="671" t="s">
        <v>1406</v>
      </c>
      <c r="K728" s="671" t="s">
        <v>1407</v>
      </c>
      <c r="L728" s="705">
        <v>1500.42</v>
      </c>
      <c r="M728" s="705">
        <v>10502.94</v>
      </c>
      <c r="N728" s="671">
        <v>7</v>
      </c>
      <c r="O728" s="706">
        <v>4.5</v>
      </c>
      <c r="P728" s="705">
        <v>7502.1</v>
      </c>
      <c r="Q728" s="682">
        <v>0.7142857142857143</v>
      </c>
      <c r="R728" s="671">
        <v>5</v>
      </c>
      <c r="S728" s="682">
        <v>0.7142857142857143</v>
      </c>
      <c r="T728" s="706">
        <v>3.5</v>
      </c>
      <c r="U728" s="242">
        <v>0.77777777777777779</v>
      </c>
    </row>
    <row r="729" spans="1:21" ht="14.4" customHeight="1" x14ac:dyDescent="0.3">
      <c r="A729" s="680">
        <v>12</v>
      </c>
      <c r="B729" s="671" t="s">
        <v>507</v>
      </c>
      <c r="C729" s="671">
        <v>89301122</v>
      </c>
      <c r="D729" s="703" t="s">
        <v>2309</v>
      </c>
      <c r="E729" s="704" t="s">
        <v>1284</v>
      </c>
      <c r="F729" s="671" t="s">
        <v>1255</v>
      </c>
      <c r="G729" s="671" t="s">
        <v>1404</v>
      </c>
      <c r="H729" s="671" t="s">
        <v>506</v>
      </c>
      <c r="I729" s="671" t="s">
        <v>1408</v>
      </c>
      <c r="J729" s="671" t="s">
        <v>1409</v>
      </c>
      <c r="K729" s="671" t="s">
        <v>1410</v>
      </c>
      <c r="L729" s="705">
        <v>750.21</v>
      </c>
      <c r="M729" s="705">
        <v>6001.68</v>
      </c>
      <c r="N729" s="671">
        <v>8</v>
      </c>
      <c r="O729" s="706">
        <v>7</v>
      </c>
      <c r="P729" s="705">
        <v>3000.84</v>
      </c>
      <c r="Q729" s="682">
        <v>0.5</v>
      </c>
      <c r="R729" s="671">
        <v>4</v>
      </c>
      <c r="S729" s="682">
        <v>0.5</v>
      </c>
      <c r="T729" s="706">
        <v>3.5</v>
      </c>
      <c r="U729" s="242">
        <v>0.5</v>
      </c>
    </row>
    <row r="730" spans="1:21" ht="14.4" customHeight="1" x14ac:dyDescent="0.3">
      <c r="A730" s="680">
        <v>12</v>
      </c>
      <c r="B730" s="671" t="s">
        <v>507</v>
      </c>
      <c r="C730" s="671">
        <v>89301122</v>
      </c>
      <c r="D730" s="703" t="s">
        <v>2309</v>
      </c>
      <c r="E730" s="704" t="s">
        <v>1284</v>
      </c>
      <c r="F730" s="671" t="s">
        <v>1255</v>
      </c>
      <c r="G730" s="671" t="s">
        <v>1728</v>
      </c>
      <c r="H730" s="671" t="s">
        <v>867</v>
      </c>
      <c r="I730" s="671" t="s">
        <v>1729</v>
      </c>
      <c r="J730" s="671" t="s">
        <v>1730</v>
      </c>
      <c r="K730" s="671" t="s">
        <v>1731</v>
      </c>
      <c r="L730" s="705">
        <v>820.43</v>
      </c>
      <c r="M730" s="705">
        <v>820.43</v>
      </c>
      <c r="N730" s="671">
        <v>1</v>
      </c>
      <c r="O730" s="706">
        <v>0.5</v>
      </c>
      <c r="P730" s="705"/>
      <c r="Q730" s="682">
        <v>0</v>
      </c>
      <c r="R730" s="671"/>
      <c r="S730" s="682">
        <v>0</v>
      </c>
      <c r="T730" s="706"/>
      <c r="U730" s="242">
        <v>0</v>
      </c>
    </row>
    <row r="731" spans="1:21" ht="14.4" customHeight="1" x14ac:dyDescent="0.3">
      <c r="A731" s="680">
        <v>12</v>
      </c>
      <c r="B731" s="671" t="s">
        <v>507</v>
      </c>
      <c r="C731" s="671">
        <v>89301122</v>
      </c>
      <c r="D731" s="703" t="s">
        <v>2309</v>
      </c>
      <c r="E731" s="704" t="s">
        <v>1284</v>
      </c>
      <c r="F731" s="671" t="s">
        <v>1255</v>
      </c>
      <c r="G731" s="671" t="s">
        <v>1411</v>
      </c>
      <c r="H731" s="671" t="s">
        <v>506</v>
      </c>
      <c r="I731" s="671" t="s">
        <v>2199</v>
      </c>
      <c r="J731" s="671" t="s">
        <v>2200</v>
      </c>
      <c r="K731" s="671" t="s">
        <v>1881</v>
      </c>
      <c r="L731" s="705">
        <v>0</v>
      </c>
      <c r="M731" s="705">
        <v>0</v>
      </c>
      <c r="N731" s="671">
        <v>1</v>
      </c>
      <c r="O731" s="706">
        <v>1</v>
      </c>
      <c r="P731" s="705"/>
      <c r="Q731" s="682"/>
      <c r="R731" s="671"/>
      <c r="S731" s="682">
        <v>0</v>
      </c>
      <c r="T731" s="706"/>
      <c r="U731" s="242">
        <v>0</v>
      </c>
    </row>
    <row r="732" spans="1:21" ht="14.4" customHeight="1" x14ac:dyDescent="0.3">
      <c r="A732" s="680">
        <v>12</v>
      </c>
      <c r="B732" s="671" t="s">
        <v>507</v>
      </c>
      <c r="C732" s="671">
        <v>89301122</v>
      </c>
      <c r="D732" s="703" t="s">
        <v>2309</v>
      </c>
      <c r="E732" s="704" t="s">
        <v>1284</v>
      </c>
      <c r="F732" s="671" t="s">
        <v>1255</v>
      </c>
      <c r="G732" s="671" t="s">
        <v>1415</v>
      </c>
      <c r="H732" s="671" t="s">
        <v>506</v>
      </c>
      <c r="I732" s="671" t="s">
        <v>1416</v>
      </c>
      <c r="J732" s="671" t="s">
        <v>1417</v>
      </c>
      <c r="K732" s="671" t="s">
        <v>1418</v>
      </c>
      <c r="L732" s="705">
        <v>163.9</v>
      </c>
      <c r="M732" s="705">
        <v>491.70000000000005</v>
      </c>
      <c r="N732" s="671">
        <v>3</v>
      </c>
      <c r="O732" s="706">
        <v>1</v>
      </c>
      <c r="P732" s="705"/>
      <c r="Q732" s="682">
        <v>0</v>
      </c>
      <c r="R732" s="671"/>
      <c r="S732" s="682">
        <v>0</v>
      </c>
      <c r="T732" s="706"/>
      <c r="U732" s="242">
        <v>0</v>
      </c>
    </row>
    <row r="733" spans="1:21" ht="14.4" customHeight="1" x14ac:dyDescent="0.3">
      <c r="A733" s="680">
        <v>12</v>
      </c>
      <c r="B733" s="671" t="s">
        <v>507</v>
      </c>
      <c r="C733" s="671">
        <v>89301122</v>
      </c>
      <c r="D733" s="703" t="s">
        <v>2309</v>
      </c>
      <c r="E733" s="704" t="s">
        <v>1284</v>
      </c>
      <c r="F733" s="671" t="s">
        <v>1255</v>
      </c>
      <c r="G733" s="671" t="s">
        <v>1580</v>
      </c>
      <c r="H733" s="671" t="s">
        <v>506</v>
      </c>
      <c r="I733" s="671" t="s">
        <v>1581</v>
      </c>
      <c r="J733" s="671" t="s">
        <v>1582</v>
      </c>
      <c r="K733" s="671" t="s">
        <v>1583</v>
      </c>
      <c r="L733" s="705">
        <v>86.16</v>
      </c>
      <c r="M733" s="705">
        <v>86.16</v>
      </c>
      <c r="N733" s="671">
        <v>1</v>
      </c>
      <c r="O733" s="706">
        <v>0.5</v>
      </c>
      <c r="P733" s="705">
        <v>86.16</v>
      </c>
      <c r="Q733" s="682">
        <v>1</v>
      </c>
      <c r="R733" s="671">
        <v>1</v>
      </c>
      <c r="S733" s="682">
        <v>1</v>
      </c>
      <c r="T733" s="706">
        <v>0.5</v>
      </c>
      <c r="U733" s="242">
        <v>1</v>
      </c>
    </row>
    <row r="734" spans="1:21" ht="14.4" customHeight="1" x14ac:dyDescent="0.3">
      <c r="A734" s="680">
        <v>12</v>
      </c>
      <c r="B734" s="671" t="s">
        <v>507</v>
      </c>
      <c r="C734" s="671">
        <v>89301122</v>
      </c>
      <c r="D734" s="703" t="s">
        <v>2309</v>
      </c>
      <c r="E734" s="704" t="s">
        <v>1284</v>
      </c>
      <c r="F734" s="671" t="s">
        <v>1255</v>
      </c>
      <c r="G734" s="671" t="s">
        <v>1321</v>
      </c>
      <c r="H734" s="671" t="s">
        <v>506</v>
      </c>
      <c r="I734" s="671" t="s">
        <v>730</v>
      </c>
      <c r="J734" s="671" t="s">
        <v>731</v>
      </c>
      <c r="K734" s="671" t="s">
        <v>1322</v>
      </c>
      <c r="L734" s="705">
        <v>63.67</v>
      </c>
      <c r="M734" s="705">
        <v>63.67</v>
      </c>
      <c r="N734" s="671">
        <v>1</v>
      </c>
      <c r="O734" s="706">
        <v>1</v>
      </c>
      <c r="P734" s="705"/>
      <c r="Q734" s="682">
        <v>0</v>
      </c>
      <c r="R734" s="671"/>
      <c r="S734" s="682">
        <v>0</v>
      </c>
      <c r="T734" s="706"/>
      <c r="U734" s="242">
        <v>0</v>
      </c>
    </row>
    <row r="735" spans="1:21" ht="14.4" customHeight="1" x14ac:dyDescent="0.3">
      <c r="A735" s="680">
        <v>12</v>
      </c>
      <c r="B735" s="671" t="s">
        <v>507</v>
      </c>
      <c r="C735" s="671">
        <v>89301122</v>
      </c>
      <c r="D735" s="703" t="s">
        <v>2309</v>
      </c>
      <c r="E735" s="704" t="s">
        <v>1284</v>
      </c>
      <c r="F735" s="671" t="s">
        <v>1255</v>
      </c>
      <c r="G735" s="671" t="s">
        <v>1289</v>
      </c>
      <c r="H735" s="671" t="s">
        <v>506</v>
      </c>
      <c r="I735" s="671" t="s">
        <v>953</v>
      </c>
      <c r="J735" s="671" t="s">
        <v>954</v>
      </c>
      <c r="K735" s="671" t="s">
        <v>1290</v>
      </c>
      <c r="L735" s="705">
        <v>50.27</v>
      </c>
      <c r="M735" s="705">
        <v>100.54</v>
      </c>
      <c r="N735" s="671">
        <v>2</v>
      </c>
      <c r="O735" s="706">
        <v>1.5</v>
      </c>
      <c r="P735" s="705">
        <v>100.54</v>
      </c>
      <c r="Q735" s="682">
        <v>1</v>
      </c>
      <c r="R735" s="671">
        <v>2</v>
      </c>
      <c r="S735" s="682">
        <v>1</v>
      </c>
      <c r="T735" s="706">
        <v>1.5</v>
      </c>
      <c r="U735" s="242">
        <v>1</v>
      </c>
    </row>
    <row r="736" spans="1:21" ht="14.4" customHeight="1" x14ac:dyDescent="0.3">
      <c r="A736" s="680">
        <v>12</v>
      </c>
      <c r="B736" s="671" t="s">
        <v>507</v>
      </c>
      <c r="C736" s="671">
        <v>89301122</v>
      </c>
      <c r="D736" s="703" t="s">
        <v>2309</v>
      </c>
      <c r="E736" s="704" t="s">
        <v>1284</v>
      </c>
      <c r="F736" s="671" t="s">
        <v>1255</v>
      </c>
      <c r="G736" s="671" t="s">
        <v>1289</v>
      </c>
      <c r="H736" s="671" t="s">
        <v>506</v>
      </c>
      <c r="I736" s="671" t="s">
        <v>2201</v>
      </c>
      <c r="J736" s="671" t="s">
        <v>1679</v>
      </c>
      <c r="K736" s="671" t="s">
        <v>2202</v>
      </c>
      <c r="L736" s="705">
        <v>41.07</v>
      </c>
      <c r="M736" s="705">
        <v>41.07</v>
      </c>
      <c r="N736" s="671">
        <v>1</v>
      </c>
      <c r="O736" s="706">
        <v>1</v>
      </c>
      <c r="P736" s="705">
        <v>41.07</v>
      </c>
      <c r="Q736" s="682">
        <v>1</v>
      </c>
      <c r="R736" s="671">
        <v>1</v>
      </c>
      <c r="S736" s="682">
        <v>1</v>
      </c>
      <c r="T736" s="706">
        <v>1</v>
      </c>
      <c r="U736" s="242">
        <v>1</v>
      </c>
    </row>
    <row r="737" spans="1:21" ht="14.4" customHeight="1" x14ac:dyDescent="0.3">
      <c r="A737" s="680">
        <v>12</v>
      </c>
      <c r="B737" s="671" t="s">
        <v>507</v>
      </c>
      <c r="C737" s="671">
        <v>89301122</v>
      </c>
      <c r="D737" s="703" t="s">
        <v>2309</v>
      </c>
      <c r="E737" s="704" t="s">
        <v>1284</v>
      </c>
      <c r="F737" s="671" t="s">
        <v>1255</v>
      </c>
      <c r="G737" s="671" t="s">
        <v>1292</v>
      </c>
      <c r="H737" s="671" t="s">
        <v>506</v>
      </c>
      <c r="I737" s="671" t="s">
        <v>973</v>
      </c>
      <c r="J737" s="671" t="s">
        <v>974</v>
      </c>
      <c r="K737" s="671" t="s">
        <v>975</v>
      </c>
      <c r="L737" s="705">
        <v>153.52000000000001</v>
      </c>
      <c r="M737" s="705">
        <v>921.12000000000012</v>
      </c>
      <c r="N737" s="671">
        <v>6</v>
      </c>
      <c r="O737" s="706">
        <v>5.5</v>
      </c>
      <c r="P737" s="705">
        <v>614.08000000000004</v>
      </c>
      <c r="Q737" s="682">
        <v>0.66666666666666663</v>
      </c>
      <c r="R737" s="671">
        <v>4</v>
      </c>
      <c r="S737" s="682">
        <v>0.66666666666666663</v>
      </c>
      <c r="T737" s="706">
        <v>3.5</v>
      </c>
      <c r="U737" s="242">
        <v>0.63636363636363635</v>
      </c>
    </row>
    <row r="738" spans="1:21" ht="14.4" customHeight="1" x14ac:dyDescent="0.3">
      <c r="A738" s="680">
        <v>12</v>
      </c>
      <c r="B738" s="671" t="s">
        <v>507</v>
      </c>
      <c r="C738" s="671">
        <v>89301122</v>
      </c>
      <c r="D738" s="703" t="s">
        <v>2309</v>
      </c>
      <c r="E738" s="704" t="s">
        <v>1284</v>
      </c>
      <c r="F738" s="671" t="s">
        <v>1255</v>
      </c>
      <c r="G738" s="671" t="s">
        <v>1364</v>
      </c>
      <c r="H738" s="671" t="s">
        <v>867</v>
      </c>
      <c r="I738" s="671" t="s">
        <v>1005</v>
      </c>
      <c r="J738" s="671" t="s">
        <v>1006</v>
      </c>
      <c r="K738" s="671" t="s">
        <v>1229</v>
      </c>
      <c r="L738" s="705">
        <v>69.86</v>
      </c>
      <c r="M738" s="705">
        <v>209.57999999999998</v>
      </c>
      <c r="N738" s="671">
        <v>3</v>
      </c>
      <c r="O738" s="706">
        <v>2</v>
      </c>
      <c r="P738" s="705">
        <v>69.86</v>
      </c>
      <c r="Q738" s="682">
        <v>0.33333333333333337</v>
      </c>
      <c r="R738" s="671">
        <v>1</v>
      </c>
      <c r="S738" s="682">
        <v>0.33333333333333331</v>
      </c>
      <c r="T738" s="706">
        <v>0.5</v>
      </c>
      <c r="U738" s="242">
        <v>0.25</v>
      </c>
    </row>
    <row r="739" spans="1:21" ht="14.4" customHeight="1" x14ac:dyDescent="0.3">
      <c r="A739" s="680">
        <v>12</v>
      </c>
      <c r="B739" s="671" t="s">
        <v>507</v>
      </c>
      <c r="C739" s="671">
        <v>89301122</v>
      </c>
      <c r="D739" s="703" t="s">
        <v>2309</v>
      </c>
      <c r="E739" s="704" t="s">
        <v>1284</v>
      </c>
      <c r="F739" s="671" t="s">
        <v>1255</v>
      </c>
      <c r="G739" s="671" t="s">
        <v>1732</v>
      </c>
      <c r="H739" s="671" t="s">
        <v>506</v>
      </c>
      <c r="I739" s="671" t="s">
        <v>1947</v>
      </c>
      <c r="J739" s="671" t="s">
        <v>1887</v>
      </c>
      <c r="K739" s="671" t="s">
        <v>897</v>
      </c>
      <c r="L739" s="705">
        <v>128.61000000000001</v>
      </c>
      <c r="M739" s="705">
        <v>771.66000000000008</v>
      </c>
      <c r="N739" s="671">
        <v>6</v>
      </c>
      <c r="O739" s="706">
        <v>1</v>
      </c>
      <c r="P739" s="705"/>
      <c r="Q739" s="682">
        <v>0</v>
      </c>
      <c r="R739" s="671"/>
      <c r="S739" s="682">
        <v>0</v>
      </c>
      <c r="T739" s="706"/>
      <c r="U739" s="242">
        <v>0</v>
      </c>
    </row>
    <row r="740" spans="1:21" ht="14.4" customHeight="1" x14ac:dyDescent="0.3">
      <c r="A740" s="680">
        <v>12</v>
      </c>
      <c r="B740" s="671" t="s">
        <v>507</v>
      </c>
      <c r="C740" s="671">
        <v>89301122</v>
      </c>
      <c r="D740" s="703" t="s">
        <v>2309</v>
      </c>
      <c r="E740" s="704" t="s">
        <v>1284</v>
      </c>
      <c r="F740" s="671" t="s">
        <v>1255</v>
      </c>
      <c r="G740" s="671" t="s">
        <v>1326</v>
      </c>
      <c r="H740" s="671" t="s">
        <v>506</v>
      </c>
      <c r="I740" s="671" t="s">
        <v>607</v>
      </c>
      <c r="J740" s="671" t="s">
        <v>608</v>
      </c>
      <c r="K740" s="671" t="s">
        <v>609</v>
      </c>
      <c r="L740" s="705">
        <v>56.69</v>
      </c>
      <c r="M740" s="705">
        <v>56.69</v>
      </c>
      <c r="N740" s="671">
        <v>1</v>
      </c>
      <c r="O740" s="706">
        <v>0.5</v>
      </c>
      <c r="P740" s="705">
        <v>56.69</v>
      </c>
      <c r="Q740" s="682">
        <v>1</v>
      </c>
      <c r="R740" s="671">
        <v>1</v>
      </c>
      <c r="S740" s="682">
        <v>1</v>
      </c>
      <c r="T740" s="706">
        <v>0.5</v>
      </c>
      <c r="U740" s="242">
        <v>1</v>
      </c>
    </row>
    <row r="741" spans="1:21" ht="14.4" customHeight="1" x14ac:dyDescent="0.3">
      <c r="A741" s="680">
        <v>12</v>
      </c>
      <c r="B741" s="671" t="s">
        <v>507</v>
      </c>
      <c r="C741" s="671">
        <v>89301122</v>
      </c>
      <c r="D741" s="703" t="s">
        <v>2309</v>
      </c>
      <c r="E741" s="704" t="s">
        <v>1284</v>
      </c>
      <c r="F741" s="671" t="s">
        <v>1255</v>
      </c>
      <c r="G741" s="671" t="s">
        <v>1327</v>
      </c>
      <c r="H741" s="671" t="s">
        <v>506</v>
      </c>
      <c r="I741" s="671" t="s">
        <v>1434</v>
      </c>
      <c r="J741" s="671" t="s">
        <v>1435</v>
      </c>
      <c r="K741" s="671" t="s">
        <v>1436</v>
      </c>
      <c r="L741" s="705">
        <v>250.07</v>
      </c>
      <c r="M741" s="705">
        <v>5001.3999999999996</v>
      </c>
      <c r="N741" s="671">
        <v>20</v>
      </c>
      <c r="O741" s="706">
        <v>7.5</v>
      </c>
      <c r="P741" s="705">
        <v>2250.63</v>
      </c>
      <c r="Q741" s="682">
        <v>0.45000000000000007</v>
      </c>
      <c r="R741" s="671">
        <v>9</v>
      </c>
      <c r="S741" s="682">
        <v>0.45</v>
      </c>
      <c r="T741" s="706">
        <v>3.5</v>
      </c>
      <c r="U741" s="242">
        <v>0.46666666666666667</v>
      </c>
    </row>
    <row r="742" spans="1:21" ht="14.4" customHeight="1" x14ac:dyDescent="0.3">
      <c r="A742" s="680">
        <v>12</v>
      </c>
      <c r="B742" s="671" t="s">
        <v>507</v>
      </c>
      <c r="C742" s="671">
        <v>89301122</v>
      </c>
      <c r="D742" s="703" t="s">
        <v>2309</v>
      </c>
      <c r="E742" s="704" t="s">
        <v>1284</v>
      </c>
      <c r="F742" s="671" t="s">
        <v>1255</v>
      </c>
      <c r="G742" s="671" t="s">
        <v>1327</v>
      </c>
      <c r="H742" s="671" t="s">
        <v>506</v>
      </c>
      <c r="I742" s="671" t="s">
        <v>1437</v>
      </c>
      <c r="J742" s="671" t="s">
        <v>1329</v>
      </c>
      <c r="K742" s="671" t="s">
        <v>1438</v>
      </c>
      <c r="L742" s="705">
        <v>0</v>
      </c>
      <c r="M742" s="705">
        <v>0</v>
      </c>
      <c r="N742" s="671">
        <v>2</v>
      </c>
      <c r="O742" s="706">
        <v>1</v>
      </c>
      <c r="P742" s="705">
        <v>0</v>
      </c>
      <c r="Q742" s="682"/>
      <c r="R742" s="671">
        <v>2</v>
      </c>
      <c r="S742" s="682">
        <v>1</v>
      </c>
      <c r="T742" s="706">
        <v>1</v>
      </c>
      <c r="U742" s="242">
        <v>1</v>
      </c>
    </row>
    <row r="743" spans="1:21" ht="14.4" customHeight="1" x14ac:dyDescent="0.3">
      <c r="A743" s="680">
        <v>12</v>
      </c>
      <c r="B743" s="671" t="s">
        <v>507</v>
      </c>
      <c r="C743" s="671">
        <v>89301122</v>
      </c>
      <c r="D743" s="703" t="s">
        <v>2309</v>
      </c>
      <c r="E743" s="704" t="s">
        <v>1284</v>
      </c>
      <c r="F743" s="671" t="s">
        <v>1255</v>
      </c>
      <c r="G743" s="671" t="s">
        <v>1327</v>
      </c>
      <c r="H743" s="671" t="s">
        <v>506</v>
      </c>
      <c r="I743" s="671" t="s">
        <v>1328</v>
      </c>
      <c r="J743" s="671" t="s">
        <v>1329</v>
      </c>
      <c r="K743" s="671" t="s">
        <v>1330</v>
      </c>
      <c r="L743" s="705">
        <v>181.41</v>
      </c>
      <c r="M743" s="705">
        <v>1088.46</v>
      </c>
      <c r="N743" s="671">
        <v>6</v>
      </c>
      <c r="O743" s="706">
        <v>1</v>
      </c>
      <c r="P743" s="705">
        <v>1088.46</v>
      </c>
      <c r="Q743" s="682">
        <v>1</v>
      </c>
      <c r="R743" s="671">
        <v>6</v>
      </c>
      <c r="S743" s="682">
        <v>1</v>
      </c>
      <c r="T743" s="706">
        <v>1</v>
      </c>
      <c r="U743" s="242">
        <v>1</v>
      </c>
    </row>
    <row r="744" spans="1:21" ht="14.4" customHeight="1" x14ac:dyDescent="0.3">
      <c r="A744" s="680">
        <v>12</v>
      </c>
      <c r="B744" s="671" t="s">
        <v>507</v>
      </c>
      <c r="C744" s="671">
        <v>89301122</v>
      </c>
      <c r="D744" s="703" t="s">
        <v>2309</v>
      </c>
      <c r="E744" s="704" t="s">
        <v>1284</v>
      </c>
      <c r="F744" s="671" t="s">
        <v>1255</v>
      </c>
      <c r="G744" s="671" t="s">
        <v>1446</v>
      </c>
      <c r="H744" s="671" t="s">
        <v>506</v>
      </c>
      <c r="I744" s="671" t="s">
        <v>1555</v>
      </c>
      <c r="J744" s="671" t="s">
        <v>1554</v>
      </c>
      <c r="K744" s="671" t="s">
        <v>1556</v>
      </c>
      <c r="L744" s="705">
        <v>0</v>
      </c>
      <c r="M744" s="705">
        <v>0</v>
      </c>
      <c r="N744" s="671">
        <v>14</v>
      </c>
      <c r="O744" s="706">
        <v>11</v>
      </c>
      <c r="P744" s="705">
        <v>0</v>
      </c>
      <c r="Q744" s="682"/>
      <c r="R744" s="671">
        <v>13</v>
      </c>
      <c r="S744" s="682">
        <v>0.9285714285714286</v>
      </c>
      <c r="T744" s="706">
        <v>10.5</v>
      </c>
      <c r="U744" s="242">
        <v>0.95454545454545459</v>
      </c>
    </row>
    <row r="745" spans="1:21" ht="14.4" customHeight="1" x14ac:dyDescent="0.3">
      <c r="A745" s="680">
        <v>12</v>
      </c>
      <c r="B745" s="671" t="s">
        <v>507</v>
      </c>
      <c r="C745" s="671">
        <v>89301122</v>
      </c>
      <c r="D745" s="703" t="s">
        <v>2309</v>
      </c>
      <c r="E745" s="704" t="s">
        <v>1284</v>
      </c>
      <c r="F745" s="671" t="s">
        <v>1255</v>
      </c>
      <c r="G745" s="671" t="s">
        <v>1972</v>
      </c>
      <c r="H745" s="671" t="s">
        <v>506</v>
      </c>
      <c r="I745" s="671" t="s">
        <v>2113</v>
      </c>
      <c r="J745" s="671" t="s">
        <v>1974</v>
      </c>
      <c r="K745" s="671" t="s">
        <v>2114</v>
      </c>
      <c r="L745" s="705">
        <v>164.15</v>
      </c>
      <c r="M745" s="705">
        <v>164.15</v>
      </c>
      <c r="N745" s="671">
        <v>1</v>
      </c>
      <c r="O745" s="706">
        <v>1</v>
      </c>
      <c r="P745" s="705"/>
      <c r="Q745" s="682">
        <v>0</v>
      </c>
      <c r="R745" s="671"/>
      <c r="S745" s="682">
        <v>0</v>
      </c>
      <c r="T745" s="706"/>
      <c r="U745" s="242">
        <v>0</v>
      </c>
    </row>
    <row r="746" spans="1:21" ht="14.4" customHeight="1" x14ac:dyDescent="0.3">
      <c r="A746" s="680">
        <v>12</v>
      </c>
      <c r="B746" s="671" t="s">
        <v>507</v>
      </c>
      <c r="C746" s="671">
        <v>89301122</v>
      </c>
      <c r="D746" s="703" t="s">
        <v>2309</v>
      </c>
      <c r="E746" s="704" t="s">
        <v>1284</v>
      </c>
      <c r="F746" s="671" t="s">
        <v>1255</v>
      </c>
      <c r="G746" s="671" t="s">
        <v>1335</v>
      </c>
      <c r="H746" s="671" t="s">
        <v>506</v>
      </c>
      <c r="I746" s="671" t="s">
        <v>588</v>
      </c>
      <c r="J746" s="671" t="s">
        <v>589</v>
      </c>
      <c r="K746" s="671" t="s">
        <v>1336</v>
      </c>
      <c r="L746" s="705">
        <v>127.5</v>
      </c>
      <c r="M746" s="705">
        <v>510</v>
      </c>
      <c r="N746" s="671">
        <v>4</v>
      </c>
      <c r="O746" s="706">
        <v>2</v>
      </c>
      <c r="P746" s="705">
        <v>127.5</v>
      </c>
      <c r="Q746" s="682">
        <v>0.25</v>
      </c>
      <c r="R746" s="671">
        <v>1</v>
      </c>
      <c r="S746" s="682">
        <v>0.25</v>
      </c>
      <c r="T746" s="706">
        <v>0.5</v>
      </c>
      <c r="U746" s="242">
        <v>0.25</v>
      </c>
    </row>
    <row r="747" spans="1:21" ht="14.4" customHeight="1" x14ac:dyDescent="0.3">
      <c r="A747" s="680">
        <v>12</v>
      </c>
      <c r="B747" s="671" t="s">
        <v>507</v>
      </c>
      <c r="C747" s="671">
        <v>89301122</v>
      </c>
      <c r="D747" s="703" t="s">
        <v>2309</v>
      </c>
      <c r="E747" s="704" t="s">
        <v>1284</v>
      </c>
      <c r="F747" s="671" t="s">
        <v>1255</v>
      </c>
      <c r="G747" s="671" t="s">
        <v>1454</v>
      </c>
      <c r="H747" s="671" t="s">
        <v>506</v>
      </c>
      <c r="I747" s="671" t="s">
        <v>1461</v>
      </c>
      <c r="J747" s="671" t="s">
        <v>1456</v>
      </c>
      <c r="K747" s="671" t="s">
        <v>1457</v>
      </c>
      <c r="L747" s="705">
        <v>893.1</v>
      </c>
      <c r="M747" s="705">
        <v>16075.800000000005</v>
      </c>
      <c r="N747" s="671">
        <v>18</v>
      </c>
      <c r="O747" s="706">
        <v>17</v>
      </c>
      <c r="P747" s="705">
        <v>14289.600000000004</v>
      </c>
      <c r="Q747" s="682">
        <v>0.88888888888888884</v>
      </c>
      <c r="R747" s="671">
        <v>16</v>
      </c>
      <c r="S747" s="682">
        <v>0.88888888888888884</v>
      </c>
      <c r="T747" s="706">
        <v>15.5</v>
      </c>
      <c r="U747" s="242">
        <v>0.91176470588235292</v>
      </c>
    </row>
    <row r="748" spans="1:21" ht="14.4" customHeight="1" x14ac:dyDescent="0.3">
      <c r="A748" s="680">
        <v>12</v>
      </c>
      <c r="B748" s="671" t="s">
        <v>507</v>
      </c>
      <c r="C748" s="671">
        <v>89301122</v>
      </c>
      <c r="D748" s="703" t="s">
        <v>2309</v>
      </c>
      <c r="E748" s="704" t="s">
        <v>1284</v>
      </c>
      <c r="F748" s="671" t="s">
        <v>1255</v>
      </c>
      <c r="G748" s="671" t="s">
        <v>1454</v>
      </c>
      <c r="H748" s="671" t="s">
        <v>506</v>
      </c>
      <c r="I748" s="671" t="s">
        <v>1462</v>
      </c>
      <c r="J748" s="671" t="s">
        <v>1459</v>
      </c>
      <c r="K748" s="671" t="s">
        <v>1460</v>
      </c>
      <c r="L748" s="705">
        <v>1786.21</v>
      </c>
      <c r="M748" s="705">
        <v>12503.469999999998</v>
      </c>
      <c r="N748" s="671">
        <v>7</v>
      </c>
      <c r="O748" s="706">
        <v>7</v>
      </c>
      <c r="P748" s="705">
        <v>10717.259999999998</v>
      </c>
      <c r="Q748" s="682">
        <v>0.85714285714285721</v>
      </c>
      <c r="R748" s="671">
        <v>6</v>
      </c>
      <c r="S748" s="682">
        <v>0.8571428571428571</v>
      </c>
      <c r="T748" s="706">
        <v>6</v>
      </c>
      <c r="U748" s="242">
        <v>0.8571428571428571</v>
      </c>
    </row>
    <row r="749" spans="1:21" ht="14.4" customHeight="1" x14ac:dyDescent="0.3">
      <c r="A749" s="680">
        <v>12</v>
      </c>
      <c r="B749" s="671" t="s">
        <v>507</v>
      </c>
      <c r="C749" s="671">
        <v>89301122</v>
      </c>
      <c r="D749" s="703" t="s">
        <v>2309</v>
      </c>
      <c r="E749" s="704" t="s">
        <v>1284</v>
      </c>
      <c r="F749" s="671" t="s">
        <v>1255</v>
      </c>
      <c r="G749" s="671" t="s">
        <v>1454</v>
      </c>
      <c r="H749" s="671" t="s">
        <v>506</v>
      </c>
      <c r="I749" s="671" t="s">
        <v>2203</v>
      </c>
      <c r="J749" s="671" t="s">
        <v>1456</v>
      </c>
      <c r="K749" s="671" t="s">
        <v>1791</v>
      </c>
      <c r="L749" s="705">
        <v>0</v>
      </c>
      <c r="M749" s="705">
        <v>0</v>
      </c>
      <c r="N749" s="671">
        <v>1</v>
      </c>
      <c r="O749" s="706">
        <v>0.5</v>
      </c>
      <c r="P749" s="705">
        <v>0</v>
      </c>
      <c r="Q749" s="682"/>
      <c r="R749" s="671">
        <v>1</v>
      </c>
      <c r="S749" s="682">
        <v>1</v>
      </c>
      <c r="T749" s="706">
        <v>0.5</v>
      </c>
      <c r="U749" s="242">
        <v>1</v>
      </c>
    </row>
    <row r="750" spans="1:21" ht="14.4" customHeight="1" x14ac:dyDescent="0.3">
      <c r="A750" s="680">
        <v>12</v>
      </c>
      <c r="B750" s="671" t="s">
        <v>507</v>
      </c>
      <c r="C750" s="671">
        <v>89301122</v>
      </c>
      <c r="D750" s="703" t="s">
        <v>2309</v>
      </c>
      <c r="E750" s="704" t="s">
        <v>1284</v>
      </c>
      <c r="F750" s="671" t="s">
        <v>1255</v>
      </c>
      <c r="G750" s="671" t="s">
        <v>1293</v>
      </c>
      <c r="H750" s="671" t="s">
        <v>506</v>
      </c>
      <c r="I750" s="671" t="s">
        <v>1294</v>
      </c>
      <c r="J750" s="671" t="s">
        <v>982</v>
      </c>
      <c r="K750" s="671" t="s">
        <v>1295</v>
      </c>
      <c r="L750" s="705">
        <v>23.46</v>
      </c>
      <c r="M750" s="705">
        <v>93.84</v>
      </c>
      <c r="N750" s="671">
        <v>4</v>
      </c>
      <c r="O750" s="706">
        <v>3</v>
      </c>
      <c r="P750" s="705"/>
      <c r="Q750" s="682">
        <v>0</v>
      </c>
      <c r="R750" s="671"/>
      <c r="S750" s="682">
        <v>0</v>
      </c>
      <c r="T750" s="706"/>
      <c r="U750" s="242">
        <v>0</v>
      </c>
    </row>
    <row r="751" spans="1:21" ht="14.4" customHeight="1" x14ac:dyDescent="0.3">
      <c r="A751" s="680">
        <v>12</v>
      </c>
      <c r="B751" s="671" t="s">
        <v>507</v>
      </c>
      <c r="C751" s="671">
        <v>89301122</v>
      </c>
      <c r="D751" s="703" t="s">
        <v>2309</v>
      </c>
      <c r="E751" s="704" t="s">
        <v>1284</v>
      </c>
      <c r="F751" s="671" t="s">
        <v>1255</v>
      </c>
      <c r="G751" s="671" t="s">
        <v>1557</v>
      </c>
      <c r="H751" s="671" t="s">
        <v>506</v>
      </c>
      <c r="I751" s="671" t="s">
        <v>1558</v>
      </c>
      <c r="J751" s="671" t="s">
        <v>1559</v>
      </c>
      <c r="K751" s="671" t="s">
        <v>1560</v>
      </c>
      <c r="L751" s="705">
        <v>0</v>
      </c>
      <c r="M751" s="705">
        <v>0</v>
      </c>
      <c r="N751" s="671">
        <v>1</v>
      </c>
      <c r="O751" s="706">
        <v>0.5</v>
      </c>
      <c r="P751" s="705"/>
      <c r="Q751" s="682"/>
      <c r="R751" s="671"/>
      <c r="S751" s="682">
        <v>0</v>
      </c>
      <c r="T751" s="706"/>
      <c r="U751" s="242">
        <v>0</v>
      </c>
    </row>
    <row r="752" spans="1:21" ht="14.4" customHeight="1" x14ac:dyDescent="0.3">
      <c r="A752" s="680">
        <v>12</v>
      </c>
      <c r="B752" s="671" t="s">
        <v>507</v>
      </c>
      <c r="C752" s="671">
        <v>89301122</v>
      </c>
      <c r="D752" s="703" t="s">
        <v>2309</v>
      </c>
      <c r="E752" s="704" t="s">
        <v>1284</v>
      </c>
      <c r="F752" s="671" t="s">
        <v>1255</v>
      </c>
      <c r="G752" s="671" t="s">
        <v>1557</v>
      </c>
      <c r="H752" s="671" t="s">
        <v>506</v>
      </c>
      <c r="I752" s="671" t="s">
        <v>1561</v>
      </c>
      <c r="J752" s="671" t="s">
        <v>1562</v>
      </c>
      <c r="K752" s="671" t="s">
        <v>1563</v>
      </c>
      <c r="L752" s="705">
        <v>0</v>
      </c>
      <c r="M752" s="705">
        <v>0</v>
      </c>
      <c r="N752" s="671">
        <v>2</v>
      </c>
      <c r="O752" s="706">
        <v>1</v>
      </c>
      <c r="P752" s="705">
        <v>0</v>
      </c>
      <c r="Q752" s="682"/>
      <c r="R752" s="671">
        <v>2</v>
      </c>
      <c r="S752" s="682">
        <v>1</v>
      </c>
      <c r="T752" s="706">
        <v>1</v>
      </c>
      <c r="U752" s="242">
        <v>1</v>
      </c>
    </row>
    <row r="753" spans="1:21" ht="14.4" customHeight="1" x14ac:dyDescent="0.3">
      <c r="A753" s="680">
        <v>12</v>
      </c>
      <c r="B753" s="671" t="s">
        <v>507</v>
      </c>
      <c r="C753" s="671">
        <v>89301122</v>
      </c>
      <c r="D753" s="703" t="s">
        <v>2309</v>
      </c>
      <c r="E753" s="704" t="s">
        <v>1284</v>
      </c>
      <c r="F753" s="671" t="s">
        <v>1255</v>
      </c>
      <c r="G753" s="671" t="s">
        <v>1532</v>
      </c>
      <c r="H753" s="671" t="s">
        <v>867</v>
      </c>
      <c r="I753" s="671" t="s">
        <v>1987</v>
      </c>
      <c r="J753" s="671" t="s">
        <v>1534</v>
      </c>
      <c r="K753" s="671" t="s">
        <v>1988</v>
      </c>
      <c r="L753" s="705">
        <v>514.67999999999995</v>
      </c>
      <c r="M753" s="705">
        <v>1029.3599999999999</v>
      </c>
      <c r="N753" s="671">
        <v>2</v>
      </c>
      <c r="O753" s="706">
        <v>1.5</v>
      </c>
      <c r="P753" s="705">
        <v>514.67999999999995</v>
      </c>
      <c r="Q753" s="682">
        <v>0.5</v>
      </c>
      <c r="R753" s="671">
        <v>1</v>
      </c>
      <c r="S753" s="682">
        <v>0.5</v>
      </c>
      <c r="T753" s="706">
        <v>1</v>
      </c>
      <c r="U753" s="242">
        <v>0.66666666666666663</v>
      </c>
    </row>
    <row r="754" spans="1:21" ht="14.4" customHeight="1" x14ac:dyDescent="0.3">
      <c r="A754" s="680">
        <v>12</v>
      </c>
      <c r="B754" s="671" t="s">
        <v>507</v>
      </c>
      <c r="C754" s="671">
        <v>89301122</v>
      </c>
      <c r="D754" s="703" t="s">
        <v>2309</v>
      </c>
      <c r="E754" s="704" t="s">
        <v>1284</v>
      </c>
      <c r="F754" s="671" t="s">
        <v>1255</v>
      </c>
      <c r="G754" s="671" t="s">
        <v>1348</v>
      </c>
      <c r="H754" s="671" t="s">
        <v>506</v>
      </c>
      <c r="I754" s="671" t="s">
        <v>1463</v>
      </c>
      <c r="J754" s="671" t="s">
        <v>1464</v>
      </c>
      <c r="K754" s="671" t="s">
        <v>1465</v>
      </c>
      <c r="L754" s="705">
        <v>547.16999999999996</v>
      </c>
      <c r="M754" s="705">
        <v>9849.06</v>
      </c>
      <c r="N754" s="671">
        <v>18</v>
      </c>
      <c r="O754" s="706">
        <v>15.5</v>
      </c>
      <c r="P754" s="705">
        <v>4377.3599999999997</v>
      </c>
      <c r="Q754" s="682">
        <v>0.44444444444444442</v>
      </c>
      <c r="R754" s="671">
        <v>8</v>
      </c>
      <c r="S754" s="682">
        <v>0.44444444444444442</v>
      </c>
      <c r="T754" s="706">
        <v>8</v>
      </c>
      <c r="U754" s="242">
        <v>0.5161290322580645</v>
      </c>
    </row>
    <row r="755" spans="1:21" ht="14.4" customHeight="1" x14ac:dyDescent="0.3">
      <c r="A755" s="680">
        <v>12</v>
      </c>
      <c r="B755" s="671" t="s">
        <v>507</v>
      </c>
      <c r="C755" s="671">
        <v>89301122</v>
      </c>
      <c r="D755" s="703" t="s">
        <v>2309</v>
      </c>
      <c r="E755" s="704" t="s">
        <v>1284</v>
      </c>
      <c r="F755" s="671" t="s">
        <v>1255</v>
      </c>
      <c r="G755" s="671" t="s">
        <v>1348</v>
      </c>
      <c r="H755" s="671" t="s">
        <v>867</v>
      </c>
      <c r="I755" s="671" t="s">
        <v>1466</v>
      </c>
      <c r="J755" s="671" t="s">
        <v>1350</v>
      </c>
      <c r="K755" s="671" t="s">
        <v>1467</v>
      </c>
      <c r="L755" s="705">
        <v>492.45</v>
      </c>
      <c r="M755" s="705">
        <v>3447.15</v>
      </c>
      <c r="N755" s="671">
        <v>7</v>
      </c>
      <c r="O755" s="706">
        <v>6.5</v>
      </c>
      <c r="P755" s="705">
        <v>2462.25</v>
      </c>
      <c r="Q755" s="682">
        <v>0.7142857142857143</v>
      </c>
      <c r="R755" s="671">
        <v>5</v>
      </c>
      <c r="S755" s="682">
        <v>0.7142857142857143</v>
      </c>
      <c r="T755" s="706">
        <v>4.5</v>
      </c>
      <c r="U755" s="242">
        <v>0.69230769230769229</v>
      </c>
    </row>
    <row r="756" spans="1:21" ht="14.4" customHeight="1" x14ac:dyDescent="0.3">
      <c r="A756" s="680">
        <v>12</v>
      </c>
      <c r="B756" s="671" t="s">
        <v>507</v>
      </c>
      <c r="C756" s="671">
        <v>89301122</v>
      </c>
      <c r="D756" s="703" t="s">
        <v>2309</v>
      </c>
      <c r="E756" s="704" t="s">
        <v>1284</v>
      </c>
      <c r="F756" s="671" t="s">
        <v>1255</v>
      </c>
      <c r="G756" s="671" t="s">
        <v>1296</v>
      </c>
      <c r="H756" s="671" t="s">
        <v>506</v>
      </c>
      <c r="I756" s="671" t="s">
        <v>1297</v>
      </c>
      <c r="J756" s="671" t="s">
        <v>1298</v>
      </c>
      <c r="K756" s="671" t="s">
        <v>1299</v>
      </c>
      <c r="L756" s="705">
        <v>1660.2</v>
      </c>
      <c r="M756" s="705">
        <v>23242.800000000007</v>
      </c>
      <c r="N756" s="671">
        <v>14</v>
      </c>
      <c r="O756" s="706">
        <v>13</v>
      </c>
      <c r="P756" s="705">
        <v>19922.400000000005</v>
      </c>
      <c r="Q756" s="682">
        <v>0.8571428571428571</v>
      </c>
      <c r="R756" s="671">
        <v>12</v>
      </c>
      <c r="S756" s="682">
        <v>0.8571428571428571</v>
      </c>
      <c r="T756" s="706">
        <v>11</v>
      </c>
      <c r="U756" s="242">
        <v>0.84615384615384615</v>
      </c>
    </row>
    <row r="757" spans="1:21" ht="14.4" customHeight="1" x14ac:dyDescent="0.3">
      <c r="A757" s="680">
        <v>12</v>
      </c>
      <c r="B757" s="671" t="s">
        <v>507</v>
      </c>
      <c r="C757" s="671">
        <v>89301122</v>
      </c>
      <c r="D757" s="703" t="s">
        <v>2309</v>
      </c>
      <c r="E757" s="704" t="s">
        <v>1284</v>
      </c>
      <c r="F757" s="671" t="s">
        <v>1255</v>
      </c>
      <c r="G757" s="671" t="s">
        <v>1472</v>
      </c>
      <c r="H757" s="671" t="s">
        <v>506</v>
      </c>
      <c r="I757" s="671" t="s">
        <v>1479</v>
      </c>
      <c r="J757" s="671" t="s">
        <v>1477</v>
      </c>
      <c r="K757" s="671" t="s">
        <v>1480</v>
      </c>
      <c r="L757" s="705">
        <v>244.74</v>
      </c>
      <c r="M757" s="705">
        <v>978.96</v>
      </c>
      <c r="N757" s="671">
        <v>4</v>
      </c>
      <c r="O757" s="706">
        <v>1</v>
      </c>
      <c r="P757" s="705"/>
      <c r="Q757" s="682">
        <v>0</v>
      </c>
      <c r="R757" s="671"/>
      <c r="S757" s="682">
        <v>0</v>
      </c>
      <c r="T757" s="706"/>
      <c r="U757" s="242">
        <v>0</v>
      </c>
    </row>
    <row r="758" spans="1:21" ht="14.4" customHeight="1" x14ac:dyDescent="0.3">
      <c r="A758" s="680">
        <v>12</v>
      </c>
      <c r="B758" s="671" t="s">
        <v>507</v>
      </c>
      <c r="C758" s="671">
        <v>89301122</v>
      </c>
      <c r="D758" s="703" t="s">
        <v>2309</v>
      </c>
      <c r="E758" s="704" t="s">
        <v>1284</v>
      </c>
      <c r="F758" s="671" t="s">
        <v>1255</v>
      </c>
      <c r="G758" s="671" t="s">
        <v>1610</v>
      </c>
      <c r="H758" s="671" t="s">
        <v>506</v>
      </c>
      <c r="I758" s="671" t="s">
        <v>2204</v>
      </c>
      <c r="J758" s="671" t="s">
        <v>2079</v>
      </c>
      <c r="K758" s="671" t="s">
        <v>658</v>
      </c>
      <c r="L758" s="705">
        <v>0</v>
      </c>
      <c r="M758" s="705">
        <v>0</v>
      </c>
      <c r="N758" s="671">
        <v>2</v>
      </c>
      <c r="O758" s="706">
        <v>1</v>
      </c>
      <c r="P758" s="705"/>
      <c r="Q758" s="682"/>
      <c r="R758" s="671"/>
      <c r="S758" s="682">
        <v>0</v>
      </c>
      <c r="T758" s="706"/>
      <c r="U758" s="242">
        <v>0</v>
      </c>
    </row>
    <row r="759" spans="1:21" ht="14.4" customHeight="1" x14ac:dyDescent="0.3">
      <c r="A759" s="680">
        <v>12</v>
      </c>
      <c r="B759" s="671" t="s">
        <v>507</v>
      </c>
      <c r="C759" s="671">
        <v>89301122</v>
      </c>
      <c r="D759" s="703" t="s">
        <v>2309</v>
      </c>
      <c r="E759" s="704" t="s">
        <v>1284</v>
      </c>
      <c r="F759" s="671" t="s">
        <v>1255</v>
      </c>
      <c r="G759" s="671" t="s">
        <v>1481</v>
      </c>
      <c r="H759" s="671" t="s">
        <v>506</v>
      </c>
      <c r="I759" s="671" t="s">
        <v>1485</v>
      </c>
      <c r="J759" s="671" t="s">
        <v>1483</v>
      </c>
      <c r="K759" s="671" t="s">
        <v>1486</v>
      </c>
      <c r="L759" s="705">
        <v>3390.63</v>
      </c>
      <c r="M759" s="705">
        <v>13562.52</v>
      </c>
      <c r="N759" s="671">
        <v>4</v>
      </c>
      <c r="O759" s="706">
        <v>4</v>
      </c>
      <c r="P759" s="705">
        <v>13562.52</v>
      </c>
      <c r="Q759" s="682">
        <v>1</v>
      </c>
      <c r="R759" s="671">
        <v>4</v>
      </c>
      <c r="S759" s="682">
        <v>1</v>
      </c>
      <c r="T759" s="706">
        <v>4</v>
      </c>
      <c r="U759" s="242">
        <v>1</v>
      </c>
    </row>
    <row r="760" spans="1:21" ht="14.4" customHeight="1" x14ac:dyDescent="0.3">
      <c r="A760" s="680">
        <v>12</v>
      </c>
      <c r="B760" s="671" t="s">
        <v>507</v>
      </c>
      <c r="C760" s="671">
        <v>89301122</v>
      </c>
      <c r="D760" s="703" t="s">
        <v>2309</v>
      </c>
      <c r="E760" s="704" t="s">
        <v>1284</v>
      </c>
      <c r="F760" s="671" t="s">
        <v>1256</v>
      </c>
      <c r="G760" s="671" t="s">
        <v>1617</v>
      </c>
      <c r="H760" s="671" t="s">
        <v>506</v>
      </c>
      <c r="I760" s="671" t="s">
        <v>2205</v>
      </c>
      <c r="J760" s="671" t="s">
        <v>1619</v>
      </c>
      <c r="K760" s="671"/>
      <c r="L760" s="705">
        <v>0</v>
      </c>
      <c r="M760" s="705">
        <v>0</v>
      </c>
      <c r="N760" s="671">
        <v>1</v>
      </c>
      <c r="O760" s="706">
        <v>1</v>
      </c>
      <c r="P760" s="705"/>
      <c r="Q760" s="682"/>
      <c r="R760" s="671"/>
      <c r="S760" s="682">
        <v>0</v>
      </c>
      <c r="T760" s="706"/>
      <c r="U760" s="242">
        <v>0</v>
      </c>
    </row>
    <row r="761" spans="1:21" ht="14.4" customHeight="1" x14ac:dyDescent="0.3">
      <c r="A761" s="680">
        <v>12</v>
      </c>
      <c r="B761" s="671" t="s">
        <v>507</v>
      </c>
      <c r="C761" s="671">
        <v>89301122</v>
      </c>
      <c r="D761" s="703" t="s">
        <v>2309</v>
      </c>
      <c r="E761" s="704" t="s">
        <v>1284</v>
      </c>
      <c r="F761" s="671" t="s">
        <v>1257</v>
      </c>
      <c r="G761" s="671" t="s">
        <v>1488</v>
      </c>
      <c r="H761" s="671" t="s">
        <v>506</v>
      </c>
      <c r="I761" s="671" t="s">
        <v>1489</v>
      </c>
      <c r="J761" s="671" t="s">
        <v>1490</v>
      </c>
      <c r="K761" s="671" t="s">
        <v>1491</v>
      </c>
      <c r="L761" s="705">
        <v>1496</v>
      </c>
      <c r="M761" s="705">
        <v>67320</v>
      </c>
      <c r="N761" s="671">
        <v>45</v>
      </c>
      <c r="O761" s="706">
        <v>3</v>
      </c>
      <c r="P761" s="705">
        <v>67320</v>
      </c>
      <c r="Q761" s="682">
        <v>1</v>
      </c>
      <c r="R761" s="671">
        <v>45</v>
      </c>
      <c r="S761" s="682">
        <v>1</v>
      </c>
      <c r="T761" s="706">
        <v>3</v>
      </c>
      <c r="U761" s="242">
        <v>1</v>
      </c>
    </row>
    <row r="762" spans="1:21" ht="14.4" customHeight="1" x14ac:dyDescent="0.3">
      <c r="A762" s="680">
        <v>12</v>
      </c>
      <c r="B762" s="671" t="s">
        <v>507</v>
      </c>
      <c r="C762" s="671">
        <v>89301122</v>
      </c>
      <c r="D762" s="703" t="s">
        <v>2309</v>
      </c>
      <c r="E762" s="704" t="s">
        <v>1284</v>
      </c>
      <c r="F762" s="671" t="s">
        <v>1257</v>
      </c>
      <c r="G762" s="671" t="s">
        <v>1488</v>
      </c>
      <c r="H762" s="671" t="s">
        <v>506</v>
      </c>
      <c r="I762" s="671" t="s">
        <v>1850</v>
      </c>
      <c r="J762" s="671" t="s">
        <v>1851</v>
      </c>
      <c r="K762" s="671" t="s">
        <v>1852</v>
      </c>
      <c r="L762" s="705">
        <v>15.33</v>
      </c>
      <c r="M762" s="705">
        <v>4599</v>
      </c>
      <c r="N762" s="671">
        <v>300</v>
      </c>
      <c r="O762" s="706">
        <v>1</v>
      </c>
      <c r="P762" s="705">
        <v>4599</v>
      </c>
      <c r="Q762" s="682">
        <v>1</v>
      </c>
      <c r="R762" s="671">
        <v>300</v>
      </c>
      <c r="S762" s="682">
        <v>1</v>
      </c>
      <c r="T762" s="706">
        <v>1</v>
      </c>
      <c r="U762" s="242">
        <v>1</v>
      </c>
    </row>
    <row r="763" spans="1:21" ht="14.4" customHeight="1" x14ac:dyDescent="0.3">
      <c r="A763" s="680">
        <v>12</v>
      </c>
      <c r="B763" s="671" t="s">
        <v>507</v>
      </c>
      <c r="C763" s="671">
        <v>89301122</v>
      </c>
      <c r="D763" s="703" t="s">
        <v>2309</v>
      </c>
      <c r="E763" s="704" t="s">
        <v>1284</v>
      </c>
      <c r="F763" s="671" t="s">
        <v>1257</v>
      </c>
      <c r="G763" s="671" t="s">
        <v>1488</v>
      </c>
      <c r="H763" s="671" t="s">
        <v>506</v>
      </c>
      <c r="I763" s="671" t="s">
        <v>1500</v>
      </c>
      <c r="J763" s="671" t="s">
        <v>1501</v>
      </c>
      <c r="K763" s="671" t="s">
        <v>1502</v>
      </c>
      <c r="L763" s="705">
        <v>1500</v>
      </c>
      <c r="M763" s="705">
        <v>112500</v>
      </c>
      <c r="N763" s="671">
        <v>75</v>
      </c>
      <c r="O763" s="706">
        <v>5</v>
      </c>
      <c r="P763" s="705">
        <v>112500</v>
      </c>
      <c r="Q763" s="682">
        <v>1</v>
      </c>
      <c r="R763" s="671">
        <v>75</v>
      </c>
      <c r="S763" s="682">
        <v>1</v>
      </c>
      <c r="T763" s="706">
        <v>5</v>
      </c>
      <c r="U763" s="242">
        <v>1</v>
      </c>
    </row>
    <row r="764" spans="1:21" ht="14.4" customHeight="1" x14ac:dyDescent="0.3">
      <c r="A764" s="680">
        <v>12</v>
      </c>
      <c r="B764" s="671" t="s">
        <v>507</v>
      </c>
      <c r="C764" s="671">
        <v>89301122</v>
      </c>
      <c r="D764" s="703" t="s">
        <v>2309</v>
      </c>
      <c r="E764" s="704" t="s">
        <v>1284</v>
      </c>
      <c r="F764" s="671" t="s">
        <v>1257</v>
      </c>
      <c r="G764" s="671" t="s">
        <v>1488</v>
      </c>
      <c r="H764" s="671" t="s">
        <v>506</v>
      </c>
      <c r="I764" s="671" t="s">
        <v>2119</v>
      </c>
      <c r="J764" s="671" t="s">
        <v>1504</v>
      </c>
      <c r="K764" s="671" t="s">
        <v>2120</v>
      </c>
      <c r="L764" s="705">
        <v>1500</v>
      </c>
      <c r="M764" s="705">
        <v>45000</v>
      </c>
      <c r="N764" s="671">
        <v>30</v>
      </c>
      <c r="O764" s="706">
        <v>2</v>
      </c>
      <c r="P764" s="705">
        <v>45000</v>
      </c>
      <c r="Q764" s="682">
        <v>1</v>
      </c>
      <c r="R764" s="671">
        <v>30</v>
      </c>
      <c r="S764" s="682">
        <v>1</v>
      </c>
      <c r="T764" s="706">
        <v>2</v>
      </c>
      <c r="U764" s="242">
        <v>1</v>
      </c>
    </row>
    <row r="765" spans="1:21" ht="14.4" customHeight="1" x14ac:dyDescent="0.3">
      <c r="A765" s="680">
        <v>12</v>
      </c>
      <c r="B765" s="671" t="s">
        <v>507</v>
      </c>
      <c r="C765" s="671">
        <v>89301122</v>
      </c>
      <c r="D765" s="703" t="s">
        <v>2309</v>
      </c>
      <c r="E765" s="704" t="s">
        <v>1284</v>
      </c>
      <c r="F765" s="671" t="s">
        <v>1257</v>
      </c>
      <c r="G765" s="671" t="s">
        <v>1304</v>
      </c>
      <c r="H765" s="671" t="s">
        <v>506</v>
      </c>
      <c r="I765" s="671" t="s">
        <v>1506</v>
      </c>
      <c r="J765" s="671" t="s">
        <v>1507</v>
      </c>
      <c r="K765" s="671" t="s">
        <v>1508</v>
      </c>
      <c r="L765" s="705">
        <v>112.5</v>
      </c>
      <c r="M765" s="705">
        <v>337.5</v>
      </c>
      <c r="N765" s="671">
        <v>3</v>
      </c>
      <c r="O765" s="706">
        <v>1</v>
      </c>
      <c r="P765" s="705">
        <v>337.5</v>
      </c>
      <c r="Q765" s="682">
        <v>1</v>
      </c>
      <c r="R765" s="671">
        <v>3</v>
      </c>
      <c r="S765" s="682">
        <v>1</v>
      </c>
      <c r="T765" s="706">
        <v>1</v>
      </c>
      <c r="U765" s="242">
        <v>1</v>
      </c>
    </row>
    <row r="766" spans="1:21" ht="14.4" customHeight="1" x14ac:dyDescent="0.3">
      <c r="A766" s="680">
        <v>12</v>
      </c>
      <c r="B766" s="671" t="s">
        <v>507</v>
      </c>
      <c r="C766" s="671">
        <v>89301122</v>
      </c>
      <c r="D766" s="703" t="s">
        <v>2309</v>
      </c>
      <c r="E766" s="704" t="s">
        <v>1284</v>
      </c>
      <c r="F766" s="671" t="s">
        <v>1257</v>
      </c>
      <c r="G766" s="671" t="s">
        <v>1304</v>
      </c>
      <c r="H766" s="671" t="s">
        <v>506</v>
      </c>
      <c r="I766" s="671" t="s">
        <v>1893</v>
      </c>
      <c r="J766" s="671" t="s">
        <v>1894</v>
      </c>
      <c r="K766" s="671" t="s">
        <v>1895</v>
      </c>
      <c r="L766" s="705">
        <v>189.85</v>
      </c>
      <c r="M766" s="705">
        <v>1139.0999999999999</v>
      </c>
      <c r="N766" s="671">
        <v>6</v>
      </c>
      <c r="O766" s="706">
        <v>1</v>
      </c>
      <c r="P766" s="705">
        <v>1139.0999999999999</v>
      </c>
      <c r="Q766" s="682">
        <v>1</v>
      </c>
      <c r="R766" s="671">
        <v>6</v>
      </c>
      <c r="S766" s="682">
        <v>1</v>
      </c>
      <c r="T766" s="706">
        <v>1</v>
      </c>
      <c r="U766" s="242">
        <v>1</v>
      </c>
    </row>
    <row r="767" spans="1:21" ht="14.4" customHeight="1" x14ac:dyDescent="0.3">
      <c r="A767" s="680">
        <v>12</v>
      </c>
      <c r="B767" s="671" t="s">
        <v>507</v>
      </c>
      <c r="C767" s="671">
        <v>89301122</v>
      </c>
      <c r="D767" s="703" t="s">
        <v>2309</v>
      </c>
      <c r="E767" s="704" t="s">
        <v>1284</v>
      </c>
      <c r="F767" s="671" t="s">
        <v>1257</v>
      </c>
      <c r="G767" s="671" t="s">
        <v>1304</v>
      </c>
      <c r="H767" s="671" t="s">
        <v>506</v>
      </c>
      <c r="I767" s="671" t="s">
        <v>1311</v>
      </c>
      <c r="J767" s="671" t="s">
        <v>1312</v>
      </c>
      <c r="K767" s="671" t="s">
        <v>1313</v>
      </c>
      <c r="L767" s="705">
        <v>190</v>
      </c>
      <c r="M767" s="705">
        <v>3800</v>
      </c>
      <c r="N767" s="671">
        <v>20</v>
      </c>
      <c r="O767" s="706">
        <v>4</v>
      </c>
      <c r="P767" s="705">
        <v>3230</v>
      </c>
      <c r="Q767" s="682">
        <v>0.85</v>
      </c>
      <c r="R767" s="671">
        <v>17</v>
      </c>
      <c r="S767" s="682">
        <v>0.85</v>
      </c>
      <c r="T767" s="706">
        <v>3</v>
      </c>
      <c r="U767" s="242">
        <v>0.75</v>
      </c>
    </row>
    <row r="768" spans="1:21" ht="14.4" customHeight="1" x14ac:dyDescent="0.3">
      <c r="A768" s="680">
        <v>12</v>
      </c>
      <c r="B768" s="671" t="s">
        <v>507</v>
      </c>
      <c r="C768" s="671">
        <v>89301122</v>
      </c>
      <c r="D768" s="703" t="s">
        <v>2309</v>
      </c>
      <c r="E768" s="704" t="s">
        <v>1284</v>
      </c>
      <c r="F768" s="671" t="s">
        <v>1257</v>
      </c>
      <c r="G768" s="671" t="s">
        <v>1304</v>
      </c>
      <c r="H768" s="671" t="s">
        <v>506</v>
      </c>
      <c r="I768" s="671" t="s">
        <v>1512</v>
      </c>
      <c r="J768" s="671" t="s">
        <v>1513</v>
      </c>
      <c r="K768" s="671" t="s">
        <v>1514</v>
      </c>
      <c r="L768" s="705">
        <v>166.06</v>
      </c>
      <c r="M768" s="705">
        <v>2656.96</v>
      </c>
      <c r="N768" s="671">
        <v>16</v>
      </c>
      <c r="O768" s="706">
        <v>2</v>
      </c>
      <c r="P768" s="705">
        <v>2656.96</v>
      </c>
      <c r="Q768" s="682">
        <v>1</v>
      </c>
      <c r="R768" s="671">
        <v>16</v>
      </c>
      <c r="S768" s="682">
        <v>1</v>
      </c>
      <c r="T768" s="706">
        <v>2</v>
      </c>
      <c r="U768" s="242">
        <v>1</v>
      </c>
    </row>
    <row r="769" spans="1:21" ht="14.4" customHeight="1" x14ac:dyDescent="0.3">
      <c r="A769" s="680">
        <v>12</v>
      </c>
      <c r="B769" s="671" t="s">
        <v>507</v>
      </c>
      <c r="C769" s="671">
        <v>89301122</v>
      </c>
      <c r="D769" s="703" t="s">
        <v>2309</v>
      </c>
      <c r="E769" s="704" t="s">
        <v>1284</v>
      </c>
      <c r="F769" s="671" t="s">
        <v>1257</v>
      </c>
      <c r="G769" s="671" t="s">
        <v>1304</v>
      </c>
      <c r="H769" s="671" t="s">
        <v>506</v>
      </c>
      <c r="I769" s="671" t="s">
        <v>1518</v>
      </c>
      <c r="J769" s="671" t="s">
        <v>1519</v>
      </c>
      <c r="K769" s="671" t="s">
        <v>1520</v>
      </c>
      <c r="L769" s="705">
        <v>149.99</v>
      </c>
      <c r="M769" s="705">
        <v>1349.91</v>
      </c>
      <c r="N769" s="671">
        <v>9</v>
      </c>
      <c r="O769" s="706">
        <v>1</v>
      </c>
      <c r="P769" s="705"/>
      <c r="Q769" s="682">
        <v>0</v>
      </c>
      <c r="R769" s="671"/>
      <c r="S769" s="682">
        <v>0</v>
      </c>
      <c r="T769" s="706"/>
      <c r="U769" s="242">
        <v>0</v>
      </c>
    </row>
    <row r="770" spans="1:21" ht="14.4" customHeight="1" x14ac:dyDescent="0.3">
      <c r="A770" s="680">
        <v>12</v>
      </c>
      <c r="B770" s="671" t="s">
        <v>507</v>
      </c>
      <c r="C770" s="671">
        <v>89301122</v>
      </c>
      <c r="D770" s="703" t="s">
        <v>2309</v>
      </c>
      <c r="E770" s="704" t="s">
        <v>1285</v>
      </c>
      <c r="F770" s="671" t="s">
        <v>1255</v>
      </c>
      <c r="G770" s="671" t="s">
        <v>1287</v>
      </c>
      <c r="H770" s="671" t="s">
        <v>867</v>
      </c>
      <c r="I770" s="671" t="s">
        <v>991</v>
      </c>
      <c r="J770" s="671" t="s">
        <v>1216</v>
      </c>
      <c r="K770" s="671" t="s">
        <v>1217</v>
      </c>
      <c r="L770" s="705">
        <v>333.31</v>
      </c>
      <c r="M770" s="705">
        <v>333.31</v>
      </c>
      <c r="N770" s="671">
        <v>1</v>
      </c>
      <c r="O770" s="706">
        <v>1</v>
      </c>
      <c r="P770" s="705">
        <v>333.31</v>
      </c>
      <c r="Q770" s="682">
        <v>1</v>
      </c>
      <c r="R770" s="671">
        <v>1</v>
      </c>
      <c r="S770" s="682">
        <v>1</v>
      </c>
      <c r="T770" s="706">
        <v>1</v>
      </c>
      <c r="U770" s="242">
        <v>1</v>
      </c>
    </row>
    <row r="771" spans="1:21" ht="14.4" customHeight="1" x14ac:dyDescent="0.3">
      <c r="A771" s="680">
        <v>12</v>
      </c>
      <c r="B771" s="671" t="s">
        <v>507</v>
      </c>
      <c r="C771" s="671">
        <v>89301122</v>
      </c>
      <c r="D771" s="703" t="s">
        <v>2309</v>
      </c>
      <c r="E771" s="704" t="s">
        <v>1285</v>
      </c>
      <c r="F771" s="671" t="s">
        <v>1255</v>
      </c>
      <c r="G771" s="671" t="s">
        <v>1388</v>
      </c>
      <c r="H771" s="671" t="s">
        <v>506</v>
      </c>
      <c r="I771" s="671" t="s">
        <v>1391</v>
      </c>
      <c r="J771" s="671" t="s">
        <v>1392</v>
      </c>
      <c r="K771" s="671" t="s">
        <v>1393</v>
      </c>
      <c r="L771" s="705">
        <v>142.49</v>
      </c>
      <c r="M771" s="705">
        <v>427.47</v>
      </c>
      <c r="N771" s="671">
        <v>3</v>
      </c>
      <c r="O771" s="706">
        <v>0.5</v>
      </c>
      <c r="P771" s="705">
        <v>427.47</v>
      </c>
      <c r="Q771" s="682">
        <v>1</v>
      </c>
      <c r="R771" s="671">
        <v>3</v>
      </c>
      <c r="S771" s="682">
        <v>1</v>
      </c>
      <c r="T771" s="706">
        <v>0.5</v>
      </c>
      <c r="U771" s="242">
        <v>1</v>
      </c>
    </row>
    <row r="772" spans="1:21" ht="14.4" customHeight="1" x14ac:dyDescent="0.3">
      <c r="A772" s="680">
        <v>12</v>
      </c>
      <c r="B772" s="671" t="s">
        <v>507</v>
      </c>
      <c r="C772" s="671">
        <v>89301122</v>
      </c>
      <c r="D772" s="703" t="s">
        <v>2309</v>
      </c>
      <c r="E772" s="704" t="s">
        <v>1285</v>
      </c>
      <c r="F772" s="671" t="s">
        <v>1255</v>
      </c>
      <c r="G772" s="671" t="s">
        <v>1314</v>
      </c>
      <c r="H772" s="671" t="s">
        <v>867</v>
      </c>
      <c r="I772" s="671" t="s">
        <v>1002</v>
      </c>
      <c r="J772" s="671" t="s">
        <v>1003</v>
      </c>
      <c r="K772" s="671" t="s">
        <v>1223</v>
      </c>
      <c r="L772" s="705">
        <v>69.86</v>
      </c>
      <c r="M772" s="705">
        <v>209.57999999999998</v>
      </c>
      <c r="N772" s="671">
        <v>3</v>
      </c>
      <c r="O772" s="706">
        <v>0.5</v>
      </c>
      <c r="P772" s="705">
        <v>209.57999999999998</v>
      </c>
      <c r="Q772" s="682">
        <v>1</v>
      </c>
      <c r="R772" s="671">
        <v>3</v>
      </c>
      <c r="S772" s="682">
        <v>1</v>
      </c>
      <c r="T772" s="706">
        <v>0.5</v>
      </c>
      <c r="U772" s="242">
        <v>1</v>
      </c>
    </row>
    <row r="773" spans="1:21" ht="14.4" customHeight="1" x14ac:dyDescent="0.3">
      <c r="A773" s="680">
        <v>12</v>
      </c>
      <c r="B773" s="671" t="s">
        <v>507</v>
      </c>
      <c r="C773" s="671">
        <v>89301122</v>
      </c>
      <c r="D773" s="703" t="s">
        <v>2309</v>
      </c>
      <c r="E773" s="704" t="s">
        <v>1285</v>
      </c>
      <c r="F773" s="671" t="s">
        <v>1255</v>
      </c>
      <c r="G773" s="671" t="s">
        <v>1394</v>
      </c>
      <c r="H773" s="671" t="s">
        <v>506</v>
      </c>
      <c r="I773" s="671" t="s">
        <v>1395</v>
      </c>
      <c r="J773" s="671" t="s">
        <v>1396</v>
      </c>
      <c r="K773" s="671" t="s">
        <v>1397</v>
      </c>
      <c r="L773" s="705">
        <v>871.16</v>
      </c>
      <c r="M773" s="705">
        <v>2613.48</v>
      </c>
      <c r="N773" s="671">
        <v>3</v>
      </c>
      <c r="O773" s="706">
        <v>1</v>
      </c>
      <c r="P773" s="705"/>
      <c r="Q773" s="682">
        <v>0</v>
      </c>
      <c r="R773" s="671"/>
      <c r="S773" s="682">
        <v>0</v>
      </c>
      <c r="T773" s="706"/>
      <c r="U773" s="242">
        <v>0</v>
      </c>
    </row>
    <row r="774" spans="1:21" ht="14.4" customHeight="1" x14ac:dyDescent="0.3">
      <c r="A774" s="680">
        <v>12</v>
      </c>
      <c r="B774" s="671" t="s">
        <v>507</v>
      </c>
      <c r="C774" s="671">
        <v>89301122</v>
      </c>
      <c r="D774" s="703" t="s">
        <v>2309</v>
      </c>
      <c r="E774" s="704" t="s">
        <v>1285</v>
      </c>
      <c r="F774" s="671" t="s">
        <v>1255</v>
      </c>
      <c r="G774" s="671" t="s">
        <v>1394</v>
      </c>
      <c r="H774" s="671" t="s">
        <v>506</v>
      </c>
      <c r="I774" s="671" t="s">
        <v>1398</v>
      </c>
      <c r="J774" s="671" t="s">
        <v>1399</v>
      </c>
      <c r="K774" s="671" t="s">
        <v>1400</v>
      </c>
      <c r="L774" s="705">
        <v>1162.0999999999999</v>
      </c>
      <c r="M774" s="705">
        <v>9296.7999999999993</v>
      </c>
      <c r="N774" s="671">
        <v>8</v>
      </c>
      <c r="O774" s="706">
        <v>2</v>
      </c>
      <c r="P774" s="705">
        <v>5810.5</v>
      </c>
      <c r="Q774" s="682">
        <v>0.625</v>
      </c>
      <c r="R774" s="671">
        <v>5</v>
      </c>
      <c r="S774" s="682">
        <v>0.625</v>
      </c>
      <c r="T774" s="706">
        <v>1.5</v>
      </c>
      <c r="U774" s="242">
        <v>0.75</v>
      </c>
    </row>
    <row r="775" spans="1:21" ht="14.4" customHeight="1" x14ac:dyDescent="0.3">
      <c r="A775" s="680">
        <v>12</v>
      </c>
      <c r="B775" s="671" t="s">
        <v>507</v>
      </c>
      <c r="C775" s="671">
        <v>89301122</v>
      </c>
      <c r="D775" s="703" t="s">
        <v>2309</v>
      </c>
      <c r="E775" s="704" t="s">
        <v>1285</v>
      </c>
      <c r="F775" s="671" t="s">
        <v>1255</v>
      </c>
      <c r="G775" s="671" t="s">
        <v>1404</v>
      </c>
      <c r="H775" s="671" t="s">
        <v>506</v>
      </c>
      <c r="I775" s="671" t="s">
        <v>1408</v>
      </c>
      <c r="J775" s="671" t="s">
        <v>1409</v>
      </c>
      <c r="K775" s="671" t="s">
        <v>1410</v>
      </c>
      <c r="L775" s="705">
        <v>750.21</v>
      </c>
      <c r="M775" s="705">
        <v>750.21</v>
      </c>
      <c r="N775" s="671">
        <v>1</v>
      </c>
      <c r="O775" s="706">
        <v>1</v>
      </c>
      <c r="P775" s="705">
        <v>750.21</v>
      </c>
      <c r="Q775" s="682">
        <v>1</v>
      </c>
      <c r="R775" s="671">
        <v>1</v>
      </c>
      <c r="S775" s="682">
        <v>1</v>
      </c>
      <c r="T775" s="706">
        <v>1</v>
      </c>
      <c r="U775" s="242">
        <v>1</v>
      </c>
    </row>
    <row r="776" spans="1:21" ht="14.4" customHeight="1" x14ac:dyDescent="0.3">
      <c r="A776" s="680">
        <v>12</v>
      </c>
      <c r="B776" s="671" t="s">
        <v>507</v>
      </c>
      <c r="C776" s="671">
        <v>89301122</v>
      </c>
      <c r="D776" s="703" t="s">
        <v>2309</v>
      </c>
      <c r="E776" s="704" t="s">
        <v>1285</v>
      </c>
      <c r="F776" s="671" t="s">
        <v>1255</v>
      </c>
      <c r="G776" s="671" t="s">
        <v>1404</v>
      </c>
      <c r="H776" s="671" t="s">
        <v>506</v>
      </c>
      <c r="I776" s="671" t="s">
        <v>1543</v>
      </c>
      <c r="J776" s="671" t="s">
        <v>1406</v>
      </c>
      <c r="K776" s="671" t="s">
        <v>1544</v>
      </c>
      <c r="L776" s="705">
        <v>0</v>
      </c>
      <c r="M776" s="705">
        <v>0</v>
      </c>
      <c r="N776" s="671">
        <v>1</v>
      </c>
      <c r="O776" s="706">
        <v>1</v>
      </c>
      <c r="P776" s="705"/>
      <c r="Q776" s="682"/>
      <c r="R776" s="671"/>
      <c r="S776" s="682">
        <v>0</v>
      </c>
      <c r="T776" s="706"/>
      <c r="U776" s="242">
        <v>0</v>
      </c>
    </row>
    <row r="777" spans="1:21" ht="14.4" customHeight="1" x14ac:dyDescent="0.3">
      <c r="A777" s="680">
        <v>12</v>
      </c>
      <c r="B777" s="671" t="s">
        <v>507</v>
      </c>
      <c r="C777" s="671">
        <v>89301122</v>
      </c>
      <c r="D777" s="703" t="s">
        <v>2309</v>
      </c>
      <c r="E777" s="704" t="s">
        <v>1285</v>
      </c>
      <c r="F777" s="671" t="s">
        <v>1255</v>
      </c>
      <c r="G777" s="671" t="s">
        <v>1404</v>
      </c>
      <c r="H777" s="671" t="s">
        <v>506</v>
      </c>
      <c r="I777" s="671" t="s">
        <v>2206</v>
      </c>
      <c r="J777" s="671" t="s">
        <v>1409</v>
      </c>
      <c r="K777" s="671" t="s">
        <v>2207</v>
      </c>
      <c r="L777" s="705">
        <v>0</v>
      </c>
      <c r="M777" s="705">
        <v>0</v>
      </c>
      <c r="N777" s="671">
        <v>1</v>
      </c>
      <c r="O777" s="706">
        <v>1</v>
      </c>
      <c r="P777" s="705"/>
      <c r="Q777" s="682"/>
      <c r="R777" s="671"/>
      <c r="S777" s="682">
        <v>0</v>
      </c>
      <c r="T777" s="706"/>
      <c r="U777" s="242">
        <v>0</v>
      </c>
    </row>
    <row r="778" spans="1:21" ht="14.4" customHeight="1" x14ac:dyDescent="0.3">
      <c r="A778" s="680">
        <v>12</v>
      </c>
      <c r="B778" s="671" t="s">
        <v>507</v>
      </c>
      <c r="C778" s="671">
        <v>89301122</v>
      </c>
      <c r="D778" s="703" t="s">
        <v>2309</v>
      </c>
      <c r="E778" s="704" t="s">
        <v>1285</v>
      </c>
      <c r="F778" s="671" t="s">
        <v>1255</v>
      </c>
      <c r="G778" s="671" t="s">
        <v>1404</v>
      </c>
      <c r="H778" s="671" t="s">
        <v>506</v>
      </c>
      <c r="I778" s="671" t="s">
        <v>1524</v>
      </c>
      <c r="J778" s="671" t="s">
        <v>1409</v>
      </c>
      <c r="K778" s="671" t="s">
        <v>1525</v>
      </c>
      <c r="L778" s="705">
        <v>0</v>
      </c>
      <c r="M778" s="705">
        <v>0</v>
      </c>
      <c r="N778" s="671">
        <v>1</v>
      </c>
      <c r="O778" s="706">
        <v>1</v>
      </c>
      <c r="P778" s="705">
        <v>0</v>
      </c>
      <c r="Q778" s="682"/>
      <c r="R778" s="671">
        <v>1</v>
      </c>
      <c r="S778" s="682">
        <v>1</v>
      </c>
      <c r="T778" s="706">
        <v>1</v>
      </c>
      <c r="U778" s="242">
        <v>1</v>
      </c>
    </row>
    <row r="779" spans="1:21" ht="14.4" customHeight="1" x14ac:dyDescent="0.3">
      <c r="A779" s="680">
        <v>12</v>
      </c>
      <c r="B779" s="671" t="s">
        <v>507</v>
      </c>
      <c r="C779" s="671">
        <v>89301122</v>
      </c>
      <c r="D779" s="703" t="s">
        <v>2309</v>
      </c>
      <c r="E779" s="704" t="s">
        <v>1285</v>
      </c>
      <c r="F779" s="671" t="s">
        <v>1255</v>
      </c>
      <c r="G779" s="671" t="s">
        <v>1404</v>
      </c>
      <c r="H779" s="671" t="s">
        <v>506</v>
      </c>
      <c r="I779" s="671" t="s">
        <v>1545</v>
      </c>
      <c r="J779" s="671" t="s">
        <v>1409</v>
      </c>
      <c r="K779" s="671" t="s">
        <v>1546</v>
      </c>
      <c r="L779" s="705">
        <v>0</v>
      </c>
      <c r="M779" s="705">
        <v>0</v>
      </c>
      <c r="N779" s="671">
        <v>1</v>
      </c>
      <c r="O779" s="706">
        <v>1</v>
      </c>
      <c r="P779" s="705">
        <v>0</v>
      </c>
      <c r="Q779" s="682"/>
      <c r="R779" s="671">
        <v>1</v>
      </c>
      <c r="S779" s="682">
        <v>1</v>
      </c>
      <c r="T779" s="706">
        <v>1</v>
      </c>
      <c r="U779" s="242">
        <v>1</v>
      </c>
    </row>
    <row r="780" spans="1:21" ht="14.4" customHeight="1" x14ac:dyDescent="0.3">
      <c r="A780" s="680">
        <v>12</v>
      </c>
      <c r="B780" s="671" t="s">
        <v>507</v>
      </c>
      <c r="C780" s="671">
        <v>89301122</v>
      </c>
      <c r="D780" s="703" t="s">
        <v>2309</v>
      </c>
      <c r="E780" s="704" t="s">
        <v>1285</v>
      </c>
      <c r="F780" s="671" t="s">
        <v>1255</v>
      </c>
      <c r="G780" s="671" t="s">
        <v>1728</v>
      </c>
      <c r="H780" s="671" t="s">
        <v>867</v>
      </c>
      <c r="I780" s="671" t="s">
        <v>1729</v>
      </c>
      <c r="J780" s="671" t="s">
        <v>1730</v>
      </c>
      <c r="K780" s="671" t="s">
        <v>1731</v>
      </c>
      <c r="L780" s="705">
        <v>820.43</v>
      </c>
      <c r="M780" s="705">
        <v>820.43</v>
      </c>
      <c r="N780" s="671">
        <v>1</v>
      </c>
      <c r="O780" s="706">
        <v>0.5</v>
      </c>
      <c r="P780" s="705">
        <v>820.43</v>
      </c>
      <c r="Q780" s="682">
        <v>1</v>
      </c>
      <c r="R780" s="671">
        <v>1</v>
      </c>
      <c r="S780" s="682">
        <v>1</v>
      </c>
      <c r="T780" s="706">
        <v>0.5</v>
      </c>
      <c r="U780" s="242">
        <v>1</v>
      </c>
    </row>
    <row r="781" spans="1:21" ht="14.4" customHeight="1" x14ac:dyDescent="0.3">
      <c r="A781" s="680">
        <v>12</v>
      </c>
      <c r="B781" s="671" t="s">
        <v>507</v>
      </c>
      <c r="C781" s="671">
        <v>89301122</v>
      </c>
      <c r="D781" s="703" t="s">
        <v>2309</v>
      </c>
      <c r="E781" s="704" t="s">
        <v>1285</v>
      </c>
      <c r="F781" s="671" t="s">
        <v>1255</v>
      </c>
      <c r="G781" s="671" t="s">
        <v>2208</v>
      </c>
      <c r="H781" s="671" t="s">
        <v>506</v>
      </c>
      <c r="I781" s="671" t="s">
        <v>2209</v>
      </c>
      <c r="J781" s="671" t="s">
        <v>2210</v>
      </c>
      <c r="K781" s="671" t="s">
        <v>2211</v>
      </c>
      <c r="L781" s="705">
        <v>39.39</v>
      </c>
      <c r="M781" s="705">
        <v>39.39</v>
      </c>
      <c r="N781" s="671">
        <v>1</v>
      </c>
      <c r="O781" s="706">
        <v>1</v>
      </c>
      <c r="P781" s="705">
        <v>39.39</v>
      </c>
      <c r="Q781" s="682">
        <v>1</v>
      </c>
      <c r="R781" s="671">
        <v>1</v>
      </c>
      <c r="S781" s="682">
        <v>1</v>
      </c>
      <c r="T781" s="706">
        <v>1</v>
      </c>
      <c r="U781" s="242">
        <v>1</v>
      </c>
    </row>
    <row r="782" spans="1:21" ht="14.4" customHeight="1" x14ac:dyDescent="0.3">
      <c r="A782" s="680">
        <v>12</v>
      </c>
      <c r="B782" s="671" t="s">
        <v>507</v>
      </c>
      <c r="C782" s="671">
        <v>89301122</v>
      </c>
      <c r="D782" s="703" t="s">
        <v>2309</v>
      </c>
      <c r="E782" s="704" t="s">
        <v>1285</v>
      </c>
      <c r="F782" s="671" t="s">
        <v>1255</v>
      </c>
      <c r="G782" s="671" t="s">
        <v>2212</v>
      </c>
      <c r="H782" s="671" t="s">
        <v>506</v>
      </c>
      <c r="I782" s="671" t="s">
        <v>2213</v>
      </c>
      <c r="J782" s="671" t="s">
        <v>2214</v>
      </c>
      <c r="K782" s="671" t="s">
        <v>2215</v>
      </c>
      <c r="L782" s="705">
        <v>0</v>
      </c>
      <c r="M782" s="705">
        <v>0</v>
      </c>
      <c r="N782" s="671">
        <v>1</v>
      </c>
      <c r="O782" s="706">
        <v>1</v>
      </c>
      <c r="P782" s="705"/>
      <c r="Q782" s="682"/>
      <c r="R782" s="671"/>
      <c r="S782" s="682">
        <v>0</v>
      </c>
      <c r="T782" s="706"/>
      <c r="U782" s="242">
        <v>0</v>
      </c>
    </row>
    <row r="783" spans="1:21" ht="14.4" customHeight="1" x14ac:dyDescent="0.3">
      <c r="A783" s="680">
        <v>12</v>
      </c>
      <c r="B783" s="671" t="s">
        <v>507</v>
      </c>
      <c r="C783" s="671">
        <v>89301122</v>
      </c>
      <c r="D783" s="703" t="s">
        <v>2309</v>
      </c>
      <c r="E783" s="704" t="s">
        <v>1285</v>
      </c>
      <c r="F783" s="671" t="s">
        <v>1255</v>
      </c>
      <c r="G783" s="671" t="s">
        <v>1321</v>
      </c>
      <c r="H783" s="671" t="s">
        <v>506</v>
      </c>
      <c r="I783" s="671" t="s">
        <v>777</v>
      </c>
      <c r="J783" s="671" t="s">
        <v>778</v>
      </c>
      <c r="K783" s="671" t="s">
        <v>2216</v>
      </c>
      <c r="L783" s="705">
        <v>31.84</v>
      </c>
      <c r="M783" s="705">
        <v>31.84</v>
      </c>
      <c r="N783" s="671">
        <v>1</v>
      </c>
      <c r="O783" s="706">
        <v>0.5</v>
      </c>
      <c r="P783" s="705">
        <v>31.84</v>
      </c>
      <c r="Q783" s="682">
        <v>1</v>
      </c>
      <c r="R783" s="671">
        <v>1</v>
      </c>
      <c r="S783" s="682">
        <v>1</v>
      </c>
      <c r="T783" s="706">
        <v>0.5</v>
      </c>
      <c r="U783" s="242">
        <v>1</v>
      </c>
    </row>
    <row r="784" spans="1:21" ht="14.4" customHeight="1" x14ac:dyDescent="0.3">
      <c r="A784" s="680">
        <v>12</v>
      </c>
      <c r="B784" s="671" t="s">
        <v>507</v>
      </c>
      <c r="C784" s="671">
        <v>89301122</v>
      </c>
      <c r="D784" s="703" t="s">
        <v>2309</v>
      </c>
      <c r="E784" s="704" t="s">
        <v>1285</v>
      </c>
      <c r="F784" s="671" t="s">
        <v>1255</v>
      </c>
      <c r="G784" s="671" t="s">
        <v>1584</v>
      </c>
      <c r="H784" s="671" t="s">
        <v>506</v>
      </c>
      <c r="I784" s="671" t="s">
        <v>2217</v>
      </c>
      <c r="J784" s="671" t="s">
        <v>2218</v>
      </c>
      <c r="K784" s="671" t="s">
        <v>2219</v>
      </c>
      <c r="L784" s="705">
        <v>0</v>
      </c>
      <c r="M784" s="705">
        <v>0</v>
      </c>
      <c r="N784" s="671">
        <v>1</v>
      </c>
      <c r="O784" s="706">
        <v>1</v>
      </c>
      <c r="P784" s="705">
        <v>0</v>
      </c>
      <c r="Q784" s="682"/>
      <c r="R784" s="671">
        <v>1</v>
      </c>
      <c r="S784" s="682">
        <v>1</v>
      </c>
      <c r="T784" s="706">
        <v>1</v>
      </c>
      <c r="U784" s="242">
        <v>1</v>
      </c>
    </row>
    <row r="785" spans="1:21" ht="14.4" customHeight="1" x14ac:dyDescent="0.3">
      <c r="A785" s="680">
        <v>12</v>
      </c>
      <c r="B785" s="671" t="s">
        <v>507</v>
      </c>
      <c r="C785" s="671">
        <v>89301122</v>
      </c>
      <c r="D785" s="703" t="s">
        <v>2309</v>
      </c>
      <c r="E785" s="704" t="s">
        <v>1285</v>
      </c>
      <c r="F785" s="671" t="s">
        <v>1255</v>
      </c>
      <c r="G785" s="671" t="s">
        <v>1292</v>
      </c>
      <c r="H785" s="671" t="s">
        <v>506</v>
      </c>
      <c r="I785" s="671" t="s">
        <v>973</v>
      </c>
      <c r="J785" s="671" t="s">
        <v>974</v>
      </c>
      <c r="K785" s="671" t="s">
        <v>975</v>
      </c>
      <c r="L785" s="705">
        <v>153.52000000000001</v>
      </c>
      <c r="M785" s="705">
        <v>1842.2400000000002</v>
      </c>
      <c r="N785" s="671">
        <v>12</v>
      </c>
      <c r="O785" s="706">
        <v>8.5</v>
      </c>
      <c r="P785" s="705">
        <v>1074.6400000000001</v>
      </c>
      <c r="Q785" s="682">
        <v>0.58333333333333326</v>
      </c>
      <c r="R785" s="671">
        <v>7</v>
      </c>
      <c r="S785" s="682">
        <v>0.58333333333333337</v>
      </c>
      <c r="T785" s="706">
        <v>5</v>
      </c>
      <c r="U785" s="242">
        <v>0.58823529411764708</v>
      </c>
    </row>
    <row r="786" spans="1:21" ht="14.4" customHeight="1" x14ac:dyDescent="0.3">
      <c r="A786" s="680">
        <v>12</v>
      </c>
      <c r="B786" s="671" t="s">
        <v>507</v>
      </c>
      <c r="C786" s="671">
        <v>89301122</v>
      </c>
      <c r="D786" s="703" t="s">
        <v>2309</v>
      </c>
      <c r="E786" s="704" t="s">
        <v>1285</v>
      </c>
      <c r="F786" s="671" t="s">
        <v>1255</v>
      </c>
      <c r="G786" s="671" t="s">
        <v>1732</v>
      </c>
      <c r="H786" s="671" t="s">
        <v>506</v>
      </c>
      <c r="I786" s="671" t="s">
        <v>1733</v>
      </c>
      <c r="J786" s="671" t="s">
        <v>1734</v>
      </c>
      <c r="K786" s="671" t="s">
        <v>1735</v>
      </c>
      <c r="L786" s="705">
        <v>257.22000000000003</v>
      </c>
      <c r="M786" s="705">
        <v>1800.5400000000002</v>
      </c>
      <c r="N786" s="671">
        <v>7</v>
      </c>
      <c r="O786" s="706">
        <v>2</v>
      </c>
      <c r="P786" s="705"/>
      <c r="Q786" s="682">
        <v>0</v>
      </c>
      <c r="R786" s="671"/>
      <c r="S786" s="682">
        <v>0</v>
      </c>
      <c r="T786" s="706"/>
      <c r="U786" s="242">
        <v>0</v>
      </c>
    </row>
    <row r="787" spans="1:21" ht="14.4" customHeight="1" x14ac:dyDescent="0.3">
      <c r="A787" s="680">
        <v>12</v>
      </c>
      <c r="B787" s="671" t="s">
        <v>507</v>
      </c>
      <c r="C787" s="671">
        <v>89301122</v>
      </c>
      <c r="D787" s="703" t="s">
        <v>2309</v>
      </c>
      <c r="E787" s="704" t="s">
        <v>1285</v>
      </c>
      <c r="F787" s="671" t="s">
        <v>1255</v>
      </c>
      <c r="G787" s="671" t="s">
        <v>1327</v>
      </c>
      <c r="H787" s="671" t="s">
        <v>506</v>
      </c>
      <c r="I787" s="671" t="s">
        <v>2220</v>
      </c>
      <c r="J787" s="671" t="s">
        <v>1551</v>
      </c>
      <c r="K787" s="671" t="s">
        <v>2221</v>
      </c>
      <c r="L787" s="705">
        <v>210.44</v>
      </c>
      <c r="M787" s="705">
        <v>210.44</v>
      </c>
      <c r="N787" s="671">
        <v>1</v>
      </c>
      <c r="O787" s="706">
        <v>0.5</v>
      </c>
      <c r="P787" s="705">
        <v>210.44</v>
      </c>
      <c r="Q787" s="682">
        <v>1</v>
      </c>
      <c r="R787" s="671">
        <v>1</v>
      </c>
      <c r="S787" s="682">
        <v>1</v>
      </c>
      <c r="T787" s="706">
        <v>0.5</v>
      </c>
      <c r="U787" s="242">
        <v>1</v>
      </c>
    </row>
    <row r="788" spans="1:21" ht="14.4" customHeight="1" x14ac:dyDescent="0.3">
      <c r="A788" s="680">
        <v>12</v>
      </c>
      <c r="B788" s="671" t="s">
        <v>507</v>
      </c>
      <c r="C788" s="671">
        <v>89301122</v>
      </c>
      <c r="D788" s="703" t="s">
        <v>2309</v>
      </c>
      <c r="E788" s="704" t="s">
        <v>1285</v>
      </c>
      <c r="F788" s="671" t="s">
        <v>1255</v>
      </c>
      <c r="G788" s="671" t="s">
        <v>1327</v>
      </c>
      <c r="H788" s="671" t="s">
        <v>506</v>
      </c>
      <c r="I788" s="671" t="s">
        <v>1550</v>
      </c>
      <c r="J788" s="671" t="s">
        <v>1551</v>
      </c>
      <c r="K788" s="671" t="s">
        <v>1552</v>
      </c>
      <c r="L788" s="705">
        <v>423.57</v>
      </c>
      <c r="M788" s="705">
        <v>847.14</v>
      </c>
      <c r="N788" s="671">
        <v>2</v>
      </c>
      <c r="O788" s="706">
        <v>0.5</v>
      </c>
      <c r="P788" s="705">
        <v>847.14</v>
      </c>
      <c r="Q788" s="682">
        <v>1</v>
      </c>
      <c r="R788" s="671">
        <v>2</v>
      </c>
      <c r="S788" s="682">
        <v>1</v>
      </c>
      <c r="T788" s="706">
        <v>0.5</v>
      </c>
      <c r="U788" s="242">
        <v>1</v>
      </c>
    </row>
    <row r="789" spans="1:21" ht="14.4" customHeight="1" x14ac:dyDescent="0.3">
      <c r="A789" s="680">
        <v>12</v>
      </c>
      <c r="B789" s="671" t="s">
        <v>507</v>
      </c>
      <c r="C789" s="671">
        <v>89301122</v>
      </c>
      <c r="D789" s="703" t="s">
        <v>2309</v>
      </c>
      <c r="E789" s="704" t="s">
        <v>1285</v>
      </c>
      <c r="F789" s="671" t="s">
        <v>1255</v>
      </c>
      <c r="G789" s="671" t="s">
        <v>1327</v>
      </c>
      <c r="H789" s="671" t="s">
        <v>506</v>
      </c>
      <c r="I789" s="671" t="s">
        <v>1328</v>
      </c>
      <c r="J789" s="671" t="s">
        <v>1329</v>
      </c>
      <c r="K789" s="671" t="s">
        <v>1330</v>
      </c>
      <c r="L789" s="705">
        <v>181.41</v>
      </c>
      <c r="M789" s="705">
        <v>362.82</v>
      </c>
      <c r="N789" s="671">
        <v>2</v>
      </c>
      <c r="O789" s="706">
        <v>1</v>
      </c>
      <c r="P789" s="705"/>
      <c r="Q789" s="682">
        <v>0</v>
      </c>
      <c r="R789" s="671"/>
      <c r="S789" s="682">
        <v>0</v>
      </c>
      <c r="T789" s="706"/>
      <c r="U789" s="242">
        <v>0</v>
      </c>
    </row>
    <row r="790" spans="1:21" ht="14.4" customHeight="1" x14ac:dyDescent="0.3">
      <c r="A790" s="680">
        <v>12</v>
      </c>
      <c r="B790" s="671" t="s">
        <v>507</v>
      </c>
      <c r="C790" s="671">
        <v>89301122</v>
      </c>
      <c r="D790" s="703" t="s">
        <v>2309</v>
      </c>
      <c r="E790" s="704" t="s">
        <v>1285</v>
      </c>
      <c r="F790" s="671" t="s">
        <v>1255</v>
      </c>
      <c r="G790" s="671" t="s">
        <v>1327</v>
      </c>
      <c r="H790" s="671" t="s">
        <v>506</v>
      </c>
      <c r="I790" s="671" t="s">
        <v>1439</v>
      </c>
      <c r="J790" s="671" t="s">
        <v>1435</v>
      </c>
      <c r="K790" s="671" t="s">
        <v>1440</v>
      </c>
      <c r="L790" s="705">
        <v>0</v>
      </c>
      <c r="M790" s="705">
        <v>0</v>
      </c>
      <c r="N790" s="671">
        <v>2</v>
      </c>
      <c r="O790" s="706">
        <v>0.5</v>
      </c>
      <c r="P790" s="705">
        <v>0</v>
      </c>
      <c r="Q790" s="682"/>
      <c r="R790" s="671">
        <v>2</v>
      </c>
      <c r="S790" s="682">
        <v>1</v>
      </c>
      <c r="T790" s="706">
        <v>0.5</v>
      </c>
      <c r="U790" s="242">
        <v>1</v>
      </c>
    </row>
    <row r="791" spans="1:21" ht="14.4" customHeight="1" x14ac:dyDescent="0.3">
      <c r="A791" s="680">
        <v>12</v>
      </c>
      <c r="B791" s="671" t="s">
        <v>507</v>
      </c>
      <c r="C791" s="671">
        <v>89301122</v>
      </c>
      <c r="D791" s="703" t="s">
        <v>2309</v>
      </c>
      <c r="E791" s="704" t="s">
        <v>1285</v>
      </c>
      <c r="F791" s="671" t="s">
        <v>1255</v>
      </c>
      <c r="G791" s="671" t="s">
        <v>1454</v>
      </c>
      <c r="H791" s="671" t="s">
        <v>506</v>
      </c>
      <c r="I791" s="671" t="s">
        <v>1455</v>
      </c>
      <c r="J791" s="671" t="s">
        <v>1456</v>
      </c>
      <c r="K791" s="671" t="s">
        <v>1457</v>
      </c>
      <c r="L791" s="705">
        <v>893.1</v>
      </c>
      <c r="M791" s="705">
        <v>893.1</v>
      </c>
      <c r="N791" s="671">
        <v>1</v>
      </c>
      <c r="O791" s="706">
        <v>0.5</v>
      </c>
      <c r="P791" s="705">
        <v>893.1</v>
      </c>
      <c r="Q791" s="682">
        <v>1</v>
      </c>
      <c r="R791" s="671">
        <v>1</v>
      </c>
      <c r="S791" s="682">
        <v>1</v>
      </c>
      <c r="T791" s="706">
        <v>0.5</v>
      </c>
      <c r="U791" s="242">
        <v>1</v>
      </c>
    </row>
    <row r="792" spans="1:21" ht="14.4" customHeight="1" x14ac:dyDescent="0.3">
      <c r="A792" s="680">
        <v>12</v>
      </c>
      <c r="B792" s="671" t="s">
        <v>507</v>
      </c>
      <c r="C792" s="671">
        <v>89301122</v>
      </c>
      <c r="D792" s="703" t="s">
        <v>2309</v>
      </c>
      <c r="E792" s="704" t="s">
        <v>1285</v>
      </c>
      <c r="F792" s="671" t="s">
        <v>1255</v>
      </c>
      <c r="G792" s="671" t="s">
        <v>1454</v>
      </c>
      <c r="H792" s="671" t="s">
        <v>506</v>
      </c>
      <c r="I792" s="671" t="s">
        <v>1462</v>
      </c>
      <c r="J792" s="671" t="s">
        <v>1459</v>
      </c>
      <c r="K792" s="671" t="s">
        <v>1460</v>
      </c>
      <c r="L792" s="705">
        <v>1786.21</v>
      </c>
      <c r="M792" s="705">
        <v>3572.42</v>
      </c>
      <c r="N792" s="671">
        <v>2</v>
      </c>
      <c r="O792" s="706">
        <v>1.5</v>
      </c>
      <c r="P792" s="705">
        <v>1786.21</v>
      </c>
      <c r="Q792" s="682">
        <v>0.5</v>
      </c>
      <c r="R792" s="671">
        <v>1</v>
      </c>
      <c r="S792" s="682">
        <v>0.5</v>
      </c>
      <c r="T792" s="706">
        <v>1</v>
      </c>
      <c r="U792" s="242">
        <v>0.66666666666666663</v>
      </c>
    </row>
    <row r="793" spans="1:21" ht="14.4" customHeight="1" x14ac:dyDescent="0.3">
      <c r="A793" s="680">
        <v>12</v>
      </c>
      <c r="B793" s="671" t="s">
        <v>507</v>
      </c>
      <c r="C793" s="671">
        <v>89301122</v>
      </c>
      <c r="D793" s="703" t="s">
        <v>2309</v>
      </c>
      <c r="E793" s="704" t="s">
        <v>1285</v>
      </c>
      <c r="F793" s="671" t="s">
        <v>1255</v>
      </c>
      <c r="G793" s="671" t="s">
        <v>1293</v>
      </c>
      <c r="H793" s="671" t="s">
        <v>506</v>
      </c>
      <c r="I793" s="671" t="s">
        <v>1294</v>
      </c>
      <c r="J793" s="671" t="s">
        <v>982</v>
      </c>
      <c r="K793" s="671" t="s">
        <v>1295</v>
      </c>
      <c r="L793" s="705">
        <v>23.46</v>
      </c>
      <c r="M793" s="705">
        <v>46.92</v>
      </c>
      <c r="N793" s="671">
        <v>2</v>
      </c>
      <c r="O793" s="706">
        <v>1</v>
      </c>
      <c r="P793" s="705"/>
      <c r="Q793" s="682">
        <v>0</v>
      </c>
      <c r="R793" s="671"/>
      <c r="S793" s="682">
        <v>0</v>
      </c>
      <c r="T793" s="706"/>
      <c r="U793" s="242">
        <v>0</v>
      </c>
    </row>
    <row r="794" spans="1:21" ht="14.4" customHeight="1" x14ac:dyDescent="0.3">
      <c r="A794" s="680">
        <v>12</v>
      </c>
      <c r="B794" s="671" t="s">
        <v>507</v>
      </c>
      <c r="C794" s="671">
        <v>89301122</v>
      </c>
      <c r="D794" s="703" t="s">
        <v>2309</v>
      </c>
      <c r="E794" s="704" t="s">
        <v>1285</v>
      </c>
      <c r="F794" s="671" t="s">
        <v>1255</v>
      </c>
      <c r="G794" s="671" t="s">
        <v>1348</v>
      </c>
      <c r="H794" s="671" t="s">
        <v>867</v>
      </c>
      <c r="I794" s="671" t="s">
        <v>1466</v>
      </c>
      <c r="J794" s="671" t="s">
        <v>1350</v>
      </c>
      <c r="K794" s="671" t="s">
        <v>1467</v>
      </c>
      <c r="L794" s="705">
        <v>492.45</v>
      </c>
      <c r="M794" s="705">
        <v>984.9</v>
      </c>
      <c r="N794" s="671">
        <v>2</v>
      </c>
      <c r="O794" s="706">
        <v>2</v>
      </c>
      <c r="P794" s="705">
        <v>492.45</v>
      </c>
      <c r="Q794" s="682">
        <v>0.5</v>
      </c>
      <c r="R794" s="671">
        <v>1</v>
      </c>
      <c r="S794" s="682">
        <v>0.5</v>
      </c>
      <c r="T794" s="706">
        <v>1</v>
      </c>
      <c r="U794" s="242">
        <v>0.5</v>
      </c>
    </row>
    <row r="795" spans="1:21" ht="14.4" customHeight="1" x14ac:dyDescent="0.3">
      <c r="A795" s="680">
        <v>12</v>
      </c>
      <c r="B795" s="671" t="s">
        <v>507</v>
      </c>
      <c r="C795" s="671">
        <v>89301122</v>
      </c>
      <c r="D795" s="703" t="s">
        <v>2309</v>
      </c>
      <c r="E795" s="704" t="s">
        <v>1285</v>
      </c>
      <c r="F795" s="671" t="s">
        <v>1255</v>
      </c>
      <c r="G795" s="671" t="s">
        <v>1348</v>
      </c>
      <c r="H795" s="671" t="s">
        <v>867</v>
      </c>
      <c r="I795" s="671" t="s">
        <v>1536</v>
      </c>
      <c r="J795" s="671" t="s">
        <v>1350</v>
      </c>
      <c r="K795" s="671" t="s">
        <v>1537</v>
      </c>
      <c r="L795" s="705">
        <v>547.16999999999996</v>
      </c>
      <c r="M795" s="705">
        <v>1641.5099999999998</v>
      </c>
      <c r="N795" s="671">
        <v>3</v>
      </c>
      <c r="O795" s="706">
        <v>3</v>
      </c>
      <c r="P795" s="705">
        <v>1641.5099999999998</v>
      </c>
      <c r="Q795" s="682">
        <v>1</v>
      </c>
      <c r="R795" s="671">
        <v>3</v>
      </c>
      <c r="S795" s="682">
        <v>1</v>
      </c>
      <c r="T795" s="706">
        <v>3</v>
      </c>
      <c r="U795" s="242">
        <v>1</v>
      </c>
    </row>
    <row r="796" spans="1:21" ht="14.4" customHeight="1" x14ac:dyDescent="0.3">
      <c r="A796" s="680">
        <v>12</v>
      </c>
      <c r="B796" s="671" t="s">
        <v>507</v>
      </c>
      <c r="C796" s="671">
        <v>89301122</v>
      </c>
      <c r="D796" s="703" t="s">
        <v>2309</v>
      </c>
      <c r="E796" s="704" t="s">
        <v>1285</v>
      </c>
      <c r="F796" s="671" t="s">
        <v>1255</v>
      </c>
      <c r="G796" s="671" t="s">
        <v>1296</v>
      </c>
      <c r="H796" s="671" t="s">
        <v>506</v>
      </c>
      <c r="I796" s="671" t="s">
        <v>1297</v>
      </c>
      <c r="J796" s="671" t="s">
        <v>1298</v>
      </c>
      <c r="K796" s="671" t="s">
        <v>1299</v>
      </c>
      <c r="L796" s="705">
        <v>1660.2</v>
      </c>
      <c r="M796" s="705">
        <v>1660.2</v>
      </c>
      <c r="N796" s="671">
        <v>1</v>
      </c>
      <c r="O796" s="706">
        <v>1</v>
      </c>
      <c r="P796" s="705">
        <v>1660.2</v>
      </c>
      <c r="Q796" s="682">
        <v>1</v>
      </c>
      <c r="R796" s="671">
        <v>1</v>
      </c>
      <c r="S796" s="682">
        <v>1</v>
      </c>
      <c r="T796" s="706">
        <v>1</v>
      </c>
      <c r="U796" s="242">
        <v>1</v>
      </c>
    </row>
    <row r="797" spans="1:21" ht="14.4" customHeight="1" x14ac:dyDescent="0.3">
      <c r="A797" s="680">
        <v>12</v>
      </c>
      <c r="B797" s="671" t="s">
        <v>507</v>
      </c>
      <c r="C797" s="671">
        <v>89301122</v>
      </c>
      <c r="D797" s="703" t="s">
        <v>2309</v>
      </c>
      <c r="E797" s="704" t="s">
        <v>1285</v>
      </c>
      <c r="F797" s="671" t="s">
        <v>1255</v>
      </c>
      <c r="G797" s="671" t="s">
        <v>2222</v>
      </c>
      <c r="H797" s="671" t="s">
        <v>506</v>
      </c>
      <c r="I797" s="671" t="s">
        <v>2223</v>
      </c>
      <c r="J797" s="671" t="s">
        <v>2224</v>
      </c>
      <c r="K797" s="671" t="s">
        <v>897</v>
      </c>
      <c r="L797" s="705">
        <v>164.15</v>
      </c>
      <c r="M797" s="705">
        <v>1313.2</v>
      </c>
      <c r="N797" s="671">
        <v>8</v>
      </c>
      <c r="O797" s="706">
        <v>2</v>
      </c>
      <c r="P797" s="705">
        <v>820.75</v>
      </c>
      <c r="Q797" s="682">
        <v>0.625</v>
      </c>
      <c r="R797" s="671">
        <v>5</v>
      </c>
      <c r="S797" s="682">
        <v>0.625</v>
      </c>
      <c r="T797" s="706">
        <v>1.5</v>
      </c>
      <c r="U797" s="242">
        <v>0.75</v>
      </c>
    </row>
    <row r="798" spans="1:21" ht="14.4" customHeight="1" x14ac:dyDescent="0.3">
      <c r="A798" s="680">
        <v>12</v>
      </c>
      <c r="B798" s="671" t="s">
        <v>507</v>
      </c>
      <c r="C798" s="671">
        <v>89301122</v>
      </c>
      <c r="D798" s="703" t="s">
        <v>2309</v>
      </c>
      <c r="E798" s="704" t="s">
        <v>1285</v>
      </c>
      <c r="F798" s="671" t="s">
        <v>1257</v>
      </c>
      <c r="G798" s="671" t="s">
        <v>1488</v>
      </c>
      <c r="H798" s="671" t="s">
        <v>506</v>
      </c>
      <c r="I798" s="671" t="s">
        <v>1500</v>
      </c>
      <c r="J798" s="671" t="s">
        <v>1501</v>
      </c>
      <c r="K798" s="671" t="s">
        <v>1502</v>
      </c>
      <c r="L798" s="705">
        <v>1500</v>
      </c>
      <c r="M798" s="705">
        <v>15000</v>
      </c>
      <c r="N798" s="671">
        <v>10</v>
      </c>
      <c r="O798" s="706">
        <v>1</v>
      </c>
      <c r="P798" s="705">
        <v>15000</v>
      </c>
      <c r="Q798" s="682">
        <v>1</v>
      </c>
      <c r="R798" s="671">
        <v>10</v>
      </c>
      <c r="S798" s="682">
        <v>1</v>
      </c>
      <c r="T798" s="706">
        <v>1</v>
      </c>
      <c r="U798" s="242">
        <v>1</v>
      </c>
    </row>
    <row r="799" spans="1:21" ht="14.4" customHeight="1" x14ac:dyDescent="0.3">
      <c r="A799" s="680">
        <v>12</v>
      </c>
      <c r="B799" s="671" t="s">
        <v>507</v>
      </c>
      <c r="C799" s="671">
        <v>89301122</v>
      </c>
      <c r="D799" s="703" t="s">
        <v>2309</v>
      </c>
      <c r="E799" s="704" t="s">
        <v>1285</v>
      </c>
      <c r="F799" s="671" t="s">
        <v>1257</v>
      </c>
      <c r="G799" s="671" t="s">
        <v>1304</v>
      </c>
      <c r="H799" s="671" t="s">
        <v>506</v>
      </c>
      <c r="I799" s="671" t="s">
        <v>2225</v>
      </c>
      <c r="J799" s="671" t="s">
        <v>2226</v>
      </c>
      <c r="K799" s="671" t="s">
        <v>2227</v>
      </c>
      <c r="L799" s="705">
        <v>104.67</v>
      </c>
      <c r="M799" s="705">
        <v>837.36</v>
      </c>
      <c r="N799" s="671">
        <v>8</v>
      </c>
      <c r="O799" s="706">
        <v>1</v>
      </c>
      <c r="P799" s="705">
        <v>837.36</v>
      </c>
      <c r="Q799" s="682">
        <v>1</v>
      </c>
      <c r="R799" s="671">
        <v>8</v>
      </c>
      <c r="S799" s="682">
        <v>1</v>
      </c>
      <c r="T799" s="706">
        <v>1</v>
      </c>
      <c r="U799" s="242">
        <v>1</v>
      </c>
    </row>
    <row r="800" spans="1:21" ht="14.4" customHeight="1" x14ac:dyDescent="0.3">
      <c r="A800" s="680">
        <v>12</v>
      </c>
      <c r="B800" s="671" t="s">
        <v>507</v>
      </c>
      <c r="C800" s="671">
        <v>89301122</v>
      </c>
      <c r="D800" s="703" t="s">
        <v>2309</v>
      </c>
      <c r="E800" s="704" t="s">
        <v>1286</v>
      </c>
      <c r="F800" s="671" t="s">
        <v>1255</v>
      </c>
      <c r="G800" s="671" t="s">
        <v>2228</v>
      </c>
      <c r="H800" s="671" t="s">
        <v>867</v>
      </c>
      <c r="I800" s="671" t="s">
        <v>2229</v>
      </c>
      <c r="J800" s="671" t="s">
        <v>2230</v>
      </c>
      <c r="K800" s="671" t="s">
        <v>2231</v>
      </c>
      <c r="L800" s="705">
        <v>75.28</v>
      </c>
      <c r="M800" s="705">
        <v>225.84</v>
      </c>
      <c r="N800" s="671">
        <v>3</v>
      </c>
      <c r="O800" s="706">
        <v>0.5</v>
      </c>
      <c r="P800" s="705">
        <v>225.84</v>
      </c>
      <c r="Q800" s="682">
        <v>1</v>
      </c>
      <c r="R800" s="671">
        <v>3</v>
      </c>
      <c r="S800" s="682">
        <v>1</v>
      </c>
      <c r="T800" s="706">
        <v>0.5</v>
      </c>
      <c r="U800" s="242">
        <v>1</v>
      </c>
    </row>
    <row r="801" spans="1:21" ht="14.4" customHeight="1" x14ac:dyDescent="0.3">
      <c r="A801" s="680">
        <v>12</v>
      </c>
      <c r="B801" s="671" t="s">
        <v>507</v>
      </c>
      <c r="C801" s="671">
        <v>89301122</v>
      </c>
      <c r="D801" s="703" t="s">
        <v>2309</v>
      </c>
      <c r="E801" s="704" t="s">
        <v>1286</v>
      </c>
      <c r="F801" s="671" t="s">
        <v>1255</v>
      </c>
      <c r="G801" s="671" t="s">
        <v>1575</v>
      </c>
      <c r="H801" s="671" t="s">
        <v>867</v>
      </c>
      <c r="I801" s="671" t="s">
        <v>2232</v>
      </c>
      <c r="J801" s="671" t="s">
        <v>2233</v>
      </c>
      <c r="K801" s="671" t="s">
        <v>2234</v>
      </c>
      <c r="L801" s="705">
        <v>435.3</v>
      </c>
      <c r="M801" s="705">
        <v>435.3</v>
      </c>
      <c r="N801" s="671">
        <v>1</v>
      </c>
      <c r="O801" s="706">
        <v>0.5</v>
      </c>
      <c r="P801" s="705">
        <v>435.3</v>
      </c>
      <c r="Q801" s="682">
        <v>1</v>
      </c>
      <c r="R801" s="671">
        <v>1</v>
      </c>
      <c r="S801" s="682">
        <v>1</v>
      </c>
      <c r="T801" s="706">
        <v>0.5</v>
      </c>
      <c r="U801" s="242">
        <v>1</v>
      </c>
    </row>
    <row r="802" spans="1:21" ht="14.4" customHeight="1" x14ac:dyDescent="0.3">
      <c r="A802" s="680">
        <v>12</v>
      </c>
      <c r="B802" s="671" t="s">
        <v>507</v>
      </c>
      <c r="C802" s="671">
        <v>89301122</v>
      </c>
      <c r="D802" s="703" t="s">
        <v>2309</v>
      </c>
      <c r="E802" s="704" t="s">
        <v>1286</v>
      </c>
      <c r="F802" s="671" t="s">
        <v>1255</v>
      </c>
      <c r="G802" s="671" t="s">
        <v>2235</v>
      </c>
      <c r="H802" s="671" t="s">
        <v>867</v>
      </c>
      <c r="I802" s="671" t="s">
        <v>2236</v>
      </c>
      <c r="J802" s="671" t="s">
        <v>892</v>
      </c>
      <c r="K802" s="671" t="s">
        <v>2237</v>
      </c>
      <c r="L802" s="705">
        <v>323.43</v>
      </c>
      <c r="M802" s="705">
        <v>323.43</v>
      </c>
      <c r="N802" s="671">
        <v>1</v>
      </c>
      <c r="O802" s="706">
        <v>0.5</v>
      </c>
      <c r="P802" s="705">
        <v>323.43</v>
      </c>
      <c r="Q802" s="682">
        <v>1</v>
      </c>
      <c r="R802" s="671">
        <v>1</v>
      </c>
      <c r="S802" s="682">
        <v>1</v>
      </c>
      <c r="T802" s="706">
        <v>0.5</v>
      </c>
      <c r="U802" s="242">
        <v>1</v>
      </c>
    </row>
    <row r="803" spans="1:21" ht="14.4" customHeight="1" x14ac:dyDescent="0.3">
      <c r="A803" s="680">
        <v>12</v>
      </c>
      <c r="B803" s="671" t="s">
        <v>507</v>
      </c>
      <c r="C803" s="671">
        <v>89301122</v>
      </c>
      <c r="D803" s="703" t="s">
        <v>2309</v>
      </c>
      <c r="E803" s="704" t="s">
        <v>1286</v>
      </c>
      <c r="F803" s="671" t="s">
        <v>1255</v>
      </c>
      <c r="G803" s="671" t="s">
        <v>1936</v>
      </c>
      <c r="H803" s="671" t="s">
        <v>506</v>
      </c>
      <c r="I803" s="671" t="s">
        <v>2238</v>
      </c>
      <c r="J803" s="671" t="s">
        <v>2239</v>
      </c>
      <c r="K803" s="671" t="s">
        <v>2240</v>
      </c>
      <c r="L803" s="705">
        <v>0</v>
      </c>
      <c r="M803" s="705">
        <v>0</v>
      </c>
      <c r="N803" s="671">
        <v>2</v>
      </c>
      <c r="O803" s="706">
        <v>0.5</v>
      </c>
      <c r="P803" s="705">
        <v>0</v>
      </c>
      <c r="Q803" s="682"/>
      <c r="R803" s="671">
        <v>2</v>
      </c>
      <c r="S803" s="682">
        <v>1</v>
      </c>
      <c r="T803" s="706">
        <v>0.5</v>
      </c>
      <c r="U803" s="242">
        <v>1</v>
      </c>
    </row>
    <row r="804" spans="1:21" ht="14.4" customHeight="1" x14ac:dyDescent="0.3">
      <c r="A804" s="680">
        <v>12</v>
      </c>
      <c r="B804" s="671" t="s">
        <v>507</v>
      </c>
      <c r="C804" s="671">
        <v>89301122</v>
      </c>
      <c r="D804" s="703" t="s">
        <v>2309</v>
      </c>
      <c r="E804" s="704" t="s">
        <v>1286</v>
      </c>
      <c r="F804" s="671" t="s">
        <v>1255</v>
      </c>
      <c r="G804" s="671" t="s">
        <v>1364</v>
      </c>
      <c r="H804" s="671" t="s">
        <v>867</v>
      </c>
      <c r="I804" s="671" t="s">
        <v>1005</v>
      </c>
      <c r="J804" s="671" t="s">
        <v>1006</v>
      </c>
      <c r="K804" s="671" t="s">
        <v>1229</v>
      </c>
      <c r="L804" s="705">
        <v>69.86</v>
      </c>
      <c r="M804" s="705">
        <v>69.86</v>
      </c>
      <c r="N804" s="671">
        <v>1</v>
      </c>
      <c r="O804" s="706">
        <v>1</v>
      </c>
      <c r="P804" s="705">
        <v>69.86</v>
      </c>
      <c r="Q804" s="682">
        <v>1</v>
      </c>
      <c r="R804" s="671">
        <v>1</v>
      </c>
      <c r="S804" s="682">
        <v>1</v>
      </c>
      <c r="T804" s="706">
        <v>1</v>
      </c>
      <c r="U804" s="242">
        <v>1</v>
      </c>
    </row>
    <row r="805" spans="1:21" ht="14.4" customHeight="1" x14ac:dyDescent="0.3">
      <c r="A805" s="680">
        <v>12</v>
      </c>
      <c r="B805" s="671" t="s">
        <v>507</v>
      </c>
      <c r="C805" s="671">
        <v>89301122</v>
      </c>
      <c r="D805" s="703" t="s">
        <v>2309</v>
      </c>
      <c r="E805" s="704" t="s">
        <v>1286</v>
      </c>
      <c r="F805" s="671" t="s">
        <v>1255</v>
      </c>
      <c r="G805" s="671" t="s">
        <v>1348</v>
      </c>
      <c r="H805" s="671" t="s">
        <v>867</v>
      </c>
      <c r="I805" s="671" t="s">
        <v>1466</v>
      </c>
      <c r="J805" s="671" t="s">
        <v>1350</v>
      </c>
      <c r="K805" s="671" t="s">
        <v>1467</v>
      </c>
      <c r="L805" s="705">
        <v>492.45</v>
      </c>
      <c r="M805" s="705">
        <v>492.45</v>
      </c>
      <c r="N805" s="671">
        <v>1</v>
      </c>
      <c r="O805" s="706">
        <v>1</v>
      </c>
      <c r="P805" s="705">
        <v>492.45</v>
      </c>
      <c r="Q805" s="682">
        <v>1</v>
      </c>
      <c r="R805" s="671">
        <v>1</v>
      </c>
      <c r="S805" s="682">
        <v>1</v>
      </c>
      <c r="T805" s="706">
        <v>1</v>
      </c>
      <c r="U805" s="242">
        <v>1</v>
      </c>
    </row>
    <row r="806" spans="1:21" ht="14.4" customHeight="1" x14ac:dyDescent="0.3">
      <c r="A806" s="680">
        <v>12</v>
      </c>
      <c r="B806" s="671" t="s">
        <v>507</v>
      </c>
      <c r="C806" s="671">
        <v>89301124</v>
      </c>
      <c r="D806" s="703" t="s">
        <v>2310</v>
      </c>
      <c r="E806" s="704" t="s">
        <v>1268</v>
      </c>
      <c r="F806" s="671" t="s">
        <v>1255</v>
      </c>
      <c r="G806" s="671" t="s">
        <v>1430</v>
      </c>
      <c r="H806" s="671" t="s">
        <v>506</v>
      </c>
      <c r="I806" s="671" t="s">
        <v>1431</v>
      </c>
      <c r="J806" s="671" t="s">
        <v>1432</v>
      </c>
      <c r="K806" s="671" t="s">
        <v>1433</v>
      </c>
      <c r="L806" s="705">
        <v>121.59</v>
      </c>
      <c r="M806" s="705">
        <v>243.18</v>
      </c>
      <c r="N806" s="671">
        <v>2</v>
      </c>
      <c r="O806" s="706">
        <v>2</v>
      </c>
      <c r="P806" s="705"/>
      <c r="Q806" s="682">
        <v>0</v>
      </c>
      <c r="R806" s="671"/>
      <c r="S806" s="682">
        <v>0</v>
      </c>
      <c r="T806" s="706"/>
      <c r="U806" s="242">
        <v>0</v>
      </c>
    </row>
    <row r="807" spans="1:21" ht="14.4" customHeight="1" x14ac:dyDescent="0.3">
      <c r="A807" s="680">
        <v>12</v>
      </c>
      <c r="B807" s="671" t="s">
        <v>507</v>
      </c>
      <c r="C807" s="671">
        <v>89301124</v>
      </c>
      <c r="D807" s="703" t="s">
        <v>2310</v>
      </c>
      <c r="E807" s="704" t="s">
        <v>1270</v>
      </c>
      <c r="F807" s="671" t="s">
        <v>1255</v>
      </c>
      <c r="G807" s="671" t="s">
        <v>1364</v>
      </c>
      <c r="H807" s="671" t="s">
        <v>867</v>
      </c>
      <c r="I807" s="671" t="s">
        <v>1005</v>
      </c>
      <c r="J807" s="671" t="s">
        <v>1006</v>
      </c>
      <c r="K807" s="671" t="s">
        <v>1229</v>
      </c>
      <c r="L807" s="705">
        <v>69.86</v>
      </c>
      <c r="M807" s="705">
        <v>69.86</v>
      </c>
      <c r="N807" s="671">
        <v>1</v>
      </c>
      <c r="O807" s="706">
        <v>1</v>
      </c>
      <c r="P807" s="705"/>
      <c r="Q807" s="682">
        <v>0</v>
      </c>
      <c r="R807" s="671"/>
      <c r="S807" s="682">
        <v>0</v>
      </c>
      <c r="T807" s="706"/>
      <c r="U807" s="242">
        <v>0</v>
      </c>
    </row>
    <row r="808" spans="1:21" ht="14.4" customHeight="1" x14ac:dyDescent="0.3">
      <c r="A808" s="680">
        <v>12</v>
      </c>
      <c r="B808" s="671" t="s">
        <v>507</v>
      </c>
      <c r="C808" s="671">
        <v>89301124</v>
      </c>
      <c r="D808" s="703" t="s">
        <v>2310</v>
      </c>
      <c r="E808" s="704" t="s">
        <v>1270</v>
      </c>
      <c r="F808" s="671" t="s">
        <v>1255</v>
      </c>
      <c r="G808" s="671" t="s">
        <v>1308</v>
      </c>
      <c r="H808" s="671" t="s">
        <v>506</v>
      </c>
      <c r="I808" s="671" t="s">
        <v>611</v>
      </c>
      <c r="J808" s="671" t="s">
        <v>1309</v>
      </c>
      <c r="K808" s="671" t="s">
        <v>1310</v>
      </c>
      <c r="L808" s="705">
        <v>0</v>
      </c>
      <c r="M808" s="705">
        <v>0</v>
      </c>
      <c r="N808" s="671">
        <v>1</v>
      </c>
      <c r="O808" s="706">
        <v>0.5</v>
      </c>
      <c r="P808" s="705"/>
      <c r="Q808" s="682"/>
      <c r="R808" s="671"/>
      <c r="S808" s="682">
        <v>0</v>
      </c>
      <c r="T808" s="706"/>
      <c r="U808" s="242">
        <v>0</v>
      </c>
    </row>
    <row r="809" spans="1:21" ht="14.4" customHeight="1" x14ac:dyDescent="0.3">
      <c r="A809" s="680">
        <v>12</v>
      </c>
      <c r="B809" s="671" t="s">
        <v>507</v>
      </c>
      <c r="C809" s="671">
        <v>89301124</v>
      </c>
      <c r="D809" s="703" t="s">
        <v>2310</v>
      </c>
      <c r="E809" s="704" t="s">
        <v>1270</v>
      </c>
      <c r="F809" s="671" t="s">
        <v>1255</v>
      </c>
      <c r="G809" s="671" t="s">
        <v>1348</v>
      </c>
      <c r="H809" s="671" t="s">
        <v>867</v>
      </c>
      <c r="I809" s="671" t="s">
        <v>1349</v>
      </c>
      <c r="J809" s="671" t="s">
        <v>1350</v>
      </c>
      <c r="K809" s="671" t="s">
        <v>1351</v>
      </c>
      <c r="L809" s="705">
        <v>164.15</v>
      </c>
      <c r="M809" s="705">
        <v>164.15</v>
      </c>
      <c r="N809" s="671">
        <v>1</v>
      </c>
      <c r="O809" s="706">
        <v>0.5</v>
      </c>
      <c r="P809" s="705"/>
      <c r="Q809" s="682">
        <v>0</v>
      </c>
      <c r="R809" s="671"/>
      <c r="S809" s="682">
        <v>0</v>
      </c>
      <c r="T809" s="706"/>
      <c r="U809" s="242">
        <v>0</v>
      </c>
    </row>
    <row r="810" spans="1:21" ht="14.4" customHeight="1" x14ac:dyDescent="0.3">
      <c r="A810" s="680">
        <v>12</v>
      </c>
      <c r="B810" s="671" t="s">
        <v>507</v>
      </c>
      <c r="C810" s="671">
        <v>89301124</v>
      </c>
      <c r="D810" s="703" t="s">
        <v>2310</v>
      </c>
      <c r="E810" s="704" t="s">
        <v>1272</v>
      </c>
      <c r="F810" s="671" t="s">
        <v>1255</v>
      </c>
      <c r="G810" s="671" t="s">
        <v>1321</v>
      </c>
      <c r="H810" s="671" t="s">
        <v>506</v>
      </c>
      <c r="I810" s="671" t="s">
        <v>730</v>
      </c>
      <c r="J810" s="671" t="s">
        <v>731</v>
      </c>
      <c r="K810" s="671" t="s">
        <v>1322</v>
      </c>
      <c r="L810" s="705">
        <v>63.67</v>
      </c>
      <c r="M810" s="705">
        <v>63.67</v>
      </c>
      <c r="N810" s="671">
        <v>1</v>
      </c>
      <c r="O810" s="706">
        <v>0.5</v>
      </c>
      <c r="P810" s="705"/>
      <c r="Q810" s="682">
        <v>0</v>
      </c>
      <c r="R810" s="671"/>
      <c r="S810" s="682">
        <v>0</v>
      </c>
      <c r="T810" s="706"/>
      <c r="U810" s="242">
        <v>0</v>
      </c>
    </row>
    <row r="811" spans="1:21" ht="14.4" customHeight="1" x14ac:dyDescent="0.3">
      <c r="A811" s="680">
        <v>12</v>
      </c>
      <c r="B811" s="671" t="s">
        <v>507</v>
      </c>
      <c r="C811" s="671">
        <v>89301124</v>
      </c>
      <c r="D811" s="703" t="s">
        <v>2310</v>
      </c>
      <c r="E811" s="704" t="s">
        <v>1272</v>
      </c>
      <c r="F811" s="671" t="s">
        <v>1255</v>
      </c>
      <c r="G811" s="671" t="s">
        <v>1683</v>
      </c>
      <c r="H811" s="671" t="s">
        <v>506</v>
      </c>
      <c r="I811" s="671" t="s">
        <v>2241</v>
      </c>
      <c r="J811" s="671" t="s">
        <v>1685</v>
      </c>
      <c r="K811" s="671" t="s">
        <v>1727</v>
      </c>
      <c r="L811" s="705">
        <v>202.25</v>
      </c>
      <c r="M811" s="705">
        <v>202.25</v>
      </c>
      <c r="N811" s="671">
        <v>1</v>
      </c>
      <c r="O811" s="706">
        <v>1</v>
      </c>
      <c r="P811" s="705">
        <v>202.25</v>
      </c>
      <c r="Q811" s="682">
        <v>1</v>
      </c>
      <c r="R811" s="671">
        <v>1</v>
      </c>
      <c r="S811" s="682">
        <v>1</v>
      </c>
      <c r="T811" s="706">
        <v>1</v>
      </c>
      <c r="U811" s="242">
        <v>1</v>
      </c>
    </row>
    <row r="812" spans="1:21" ht="14.4" customHeight="1" x14ac:dyDescent="0.3">
      <c r="A812" s="680">
        <v>12</v>
      </c>
      <c r="B812" s="671" t="s">
        <v>507</v>
      </c>
      <c r="C812" s="671">
        <v>89301124</v>
      </c>
      <c r="D812" s="703" t="s">
        <v>2310</v>
      </c>
      <c r="E812" s="704" t="s">
        <v>1272</v>
      </c>
      <c r="F812" s="671" t="s">
        <v>1255</v>
      </c>
      <c r="G812" s="671" t="s">
        <v>1326</v>
      </c>
      <c r="H812" s="671" t="s">
        <v>506</v>
      </c>
      <c r="I812" s="671" t="s">
        <v>607</v>
      </c>
      <c r="J812" s="671" t="s">
        <v>608</v>
      </c>
      <c r="K812" s="671" t="s">
        <v>609</v>
      </c>
      <c r="L812" s="705">
        <v>56.69</v>
      </c>
      <c r="M812" s="705">
        <v>113.38</v>
      </c>
      <c r="N812" s="671">
        <v>2</v>
      </c>
      <c r="O812" s="706">
        <v>1.5</v>
      </c>
      <c r="P812" s="705"/>
      <c r="Q812" s="682">
        <v>0</v>
      </c>
      <c r="R812" s="671"/>
      <c r="S812" s="682">
        <v>0</v>
      </c>
      <c r="T812" s="706"/>
      <c r="U812" s="242">
        <v>0</v>
      </c>
    </row>
    <row r="813" spans="1:21" ht="14.4" customHeight="1" x14ac:dyDescent="0.3">
      <c r="A813" s="680">
        <v>12</v>
      </c>
      <c r="B813" s="671" t="s">
        <v>507</v>
      </c>
      <c r="C813" s="671">
        <v>89301124</v>
      </c>
      <c r="D813" s="703" t="s">
        <v>2310</v>
      </c>
      <c r="E813" s="704" t="s">
        <v>1274</v>
      </c>
      <c r="F813" s="671" t="s">
        <v>1255</v>
      </c>
      <c r="G813" s="671" t="s">
        <v>1321</v>
      </c>
      <c r="H813" s="671" t="s">
        <v>506</v>
      </c>
      <c r="I813" s="671" t="s">
        <v>777</v>
      </c>
      <c r="J813" s="671" t="s">
        <v>778</v>
      </c>
      <c r="K813" s="671" t="s">
        <v>2216</v>
      </c>
      <c r="L813" s="705">
        <v>31.84</v>
      </c>
      <c r="M813" s="705">
        <v>63.68</v>
      </c>
      <c r="N813" s="671">
        <v>2</v>
      </c>
      <c r="O813" s="706">
        <v>1</v>
      </c>
      <c r="P813" s="705"/>
      <c r="Q813" s="682">
        <v>0</v>
      </c>
      <c r="R813" s="671"/>
      <c r="S813" s="682">
        <v>0</v>
      </c>
      <c r="T813" s="706"/>
      <c r="U813" s="242">
        <v>0</v>
      </c>
    </row>
    <row r="814" spans="1:21" ht="14.4" customHeight="1" x14ac:dyDescent="0.3">
      <c r="A814" s="680">
        <v>12</v>
      </c>
      <c r="B814" s="671" t="s">
        <v>507</v>
      </c>
      <c r="C814" s="671">
        <v>89301124</v>
      </c>
      <c r="D814" s="703" t="s">
        <v>2310</v>
      </c>
      <c r="E814" s="704" t="s">
        <v>1275</v>
      </c>
      <c r="F814" s="671" t="s">
        <v>1255</v>
      </c>
      <c r="G814" s="671" t="s">
        <v>1287</v>
      </c>
      <c r="H814" s="671" t="s">
        <v>867</v>
      </c>
      <c r="I814" s="671" t="s">
        <v>1017</v>
      </c>
      <c r="J814" s="671" t="s">
        <v>1220</v>
      </c>
      <c r="K814" s="671" t="s">
        <v>1221</v>
      </c>
      <c r="L814" s="705">
        <v>333.31</v>
      </c>
      <c r="M814" s="705">
        <v>333.31</v>
      </c>
      <c r="N814" s="671">
        <v>1</v>
      </c>
      <c r="O814" s="706">
        <v>1</v>
      </c>
      <c r="P814" s="705">
        <v>333.31</v>
      </c>
      <c r="Q814" s="682">
        <v>1</v>
      </c>
      <c r="R814" s="671">
        <v>1</v>
      </c>
      <c r="S814" s="682">
        <v>1</v>
      </c>
      <c r="T814" s="706">
        <v>1</v>
      </c>
      <c r="U814" s="242">
        <v>1</v>
      </c>
    </row>
    <row r="815" spans="1:21" ht="14.4" customHeight="1" x14ac:dyDescent="0.3">
      <c r="A815" s="680">
        <v>12</v>
      </c>
      <c r="B815" s="671" t="s">
        <v>507</v>
      </c>
      <c r="C815" s="671">
        <v>89301124</v>
      </c>
      <c r="D815" s="703" t="s">
        <v>2310</v>
      </c>
      <c r="E815" s="704" t="s">
        <v>1275</v>
      </c>
      <c r="F815" s="671" t="s">
        <v>1255</v>
      </c>
      <c r="G815" s="671" t="s">
        <v>1288</v>
      </c>
      <c r="H815" s="671" t="s">
        <v>867</v>
      </c>
      <c r="I815" s="671" t="s">
        <v>998</v>
      </c>
      <c r="J815" s="671" t="s">
        <v>999</v>
      </c>
      <c r="K815" s="671" t="s">
        <v>1223</v>
      </c>
      <c r="L815" s="705">
        <v>184.22</v>
      </c>
      <c r="M815" s="705">
        <v>368.44</v>
      </c>
      <c r="N815" s="671">
        <v>2</v>
      </c>
      <c r="O815" s="706">
        <v>1</v>
      </c>
      <c r="P815" s="705">
        <v>368.44</v>
      </c>
      <c r="Q815" s="682">
        <v>1</v>
      </c>
      <c r="R815" s="671">
        <v>2</v>
      </c>
      <c r="S815" s="682">
        <v>1</v>
      </c>
      <c r="T815" s="706">
        <v>1</v>
      </c>
      <c r="U815" s="242">
        <v>1</v>
      </c>
    </row>
    <row r="816" spans="1:21" ht="14.4" customHeight="1" x14ac:dyDescent="0.3">
      <c r="A816" s="680">
        <v>12</v>
      </c>
      <c r="B816" s="671" t="s">
        <v>507</v>
      </c>
      <c r="C816" s="671">
        <v>89301124</v>
      </c>
      <c r="D816" s="703" t="s">
        <v>2310</v>
      </c>
      <c r="E816" s="704" t="s">
        <v>1275</v>
      </c>
      <c r="F816" s="671" t="s">
        <v>1255</v>
      </c>
      <c r="G816" s="671" t="s">
        <v>1343</v>
      </c>
      <c r="H816" s="671" t="s">
        <v>506</v>
      </c>
      <c r="I816" s="671" t="s">
        <v>1374</v>
      </c>
      <c r="J816" s="671" t="s">
        <v>1375</v>
      </c>
      <c r="K816" s="671" t="s">
        <v>893</v>
      </c>
      <c r="L816" s="705">
        <v>0</v>
      </c>
      <c r="M816" s="705">
        <v>0</v>
      </c>
      <c r="N816" s="671">
        <v>1</v>
      </c>
      <c r="O816" s="706">
        <v>0.5</v>
      </c>
      <c r="P816" s="705">
        <v>0</v>
      </c>
      <c r="Q816" s="682"/>
      <c r="R816" s="671">
        <v>1</v>
      </c>
      <c r="S816" s="682">
        <v>1</v>
      </c>
      <c r="T816" s="706">
        <v>0.5</v>
      </c>
      <c r="U816" s="242">
        <v>1</v>
      </c>
    </row>
    <row r="817" spans="1:21" ht="14.4" customHeight="1" x14ac:dyDescent="0.3">
      <c r="A817" s="680">
        <v>12</v>
      </c>
      <c r="B817" s="671" t="s">
        <v>507</v>
      </c>
      <c r="C817" s="671">
        <v>89301124</v>
      </c>
      <c r="D817" s="703" t="s">
        <v>2310</v>
      </c>
      <c r="E817" s="704" t="s">
        <v>1275</v>
      </c>
      <c r="F817" s="671" t="s">
        <v>1255</v>
      </c>
      <c r="G817" s="671" t="s">
        <v>1343</v>
      </c>
      <c r="H817" s="671" t="s">
        <v>506</v>
      </c>
      <c r="I817" s="671" t="s">
        <v>2242</v>
      </c>
      <c r="J817" s="671" t="s">
        <v>2243</v>
      </c>
      <c r="K817" s="671" t="s">
        <v>893</v>
      </c>
      <c r="L817" s="705">
        <v>56.52</v>
      </c>
      <c r="M817" s="705">
        <v>169.56</v>
      </c>
      <c r="N817" s="671">
        <v>3</v>
      </c>
      <c r="O817" s="706">
        <v>1.5</v>
      </c>
      <c r="P817" s="705">
        <v>113.04</v>
      </c>
      <c r="Q817" s="682">
        <v>0.66666666666666674</v>
      </c>
      <c r="R817" s="671">
        <v>2</v>
      </c>
      <c r="S817" s="682">
        <v>0.66666666666666663</v>
      </c>
      <c r="T817" s="706">
        <v>1</v>
      </c>
      <c r="U817" s="242">
        <v>0.66666666666666663</v>
      </c>
    </row>
    <row r="818" spans="1:21" ht="14.4" customHeight="1" x14ac:dyDescent="0.3">
      <c r="A818" s="680">
        <v>12</v>
      </c>
      <c r="B818" s="671" t="s">
        <v>507</v>
      </c>
      <c r="C818" s="671">
        <v>89301124</v>
      </c>
      <c r="D818" s="703" t="s">
        <v>2310</v>
      </c>
      <c r="E818" s="704" t="s">
        <v>1275</v>
      </c>
      <c r="F818" s="671" t="s">
        <v>1255</v>
      </c>
      <c r="G818" s="671" t="s">
        <v>1321</v>
      </c>
      <c r="H818" s="671" t="s">
        <v>506</v>
      </c>
      <c r="I818" s="671" t="s">
        <v>730</v>
      </c>
      <c r="J818" s="671" t="s">
        <v>731</v>
      </c>
      <c r="K818" s="671" t="s">
        <v>1322</v>
      </c>
      <c r="L818" s="705">
        <v>63.67</v>
      </c>
      <c r="M818" s="705">
        <v>127.34</v>
      </c>
      <c r="N818" s="671">
        <v>2</v>
      </c>
      <c r="O818" s="706">
        <v>1</v>
      </c>
      <c r="P818" s="705"/>
      <c r="Q818" s="682">
        <v>0</v>
      </c>
      <c r="R818" s="671"/>
      <c r="S818" s="682">
        <v>0</v>
      </c>
      <c r="T818" s="706"/>
      <c r="U818" s="242">
        <v>0</v>
      </c>
    </row>
    <row r="819" spans="1:21" ht="14.4" customHeight="1" x14ac:dyDescent="0.3">
      <c r="A819" s="680">
        <v>12</v>
      </c>
      <c r="B819" s="671" t="s">
        <v>507</v>
      </c>
      <c r="C819" s="671">
        <v>89301124</v>
      </c>
      <c r="D819" s="703" t="s">
        <v>2310</v>
      </c>
      <c r="E819" s="704" t="s">
        <v>1275</v>
      </c>
      <c r="F819" s="671" t="s">
        <v>1255</v>
      </c>
      <c r="G819" s="671" t="s">
        <v>1292</v>
      </c>
      <c r="H819" s="671" t="s">
        <v>506</v>
      </c>
      <c r="I819" s="671" t="s">
        <v>973</v>
      </c>
      <c r="J819" s="671" t="s">
        <v>974</v>
      </c>
      <c r="K819" s="671" t="s">
        <v>975</v>
      </c>
      <c r="L819" s="705">
        <v>153.52000000000001</v>
      </c>
      <c r="M819" s="705">
        <v>153.52000000000001</v>
      </c>
      <c r="N819" s="671">
        <v>1</v>
      </c>
      <c r="O819" s="706">
        <v>1</v>
      </c>
      <c r="P819" s="705">
        <v>153.52000000000001</v>
      </c>
      <c r="Q819" s="682">
        <v>1</v>
      </c>
      <c r="R819" s="671">
        <v>1</v>
      </c>
      <c r="S819" s="682">
        <v>1</v>
      </c>
      <c r="T819" s="706">
        <v>1</v>
      </c>
      <c r="U819" s="242">
        <v>1</v>
      </c>
    </row>
    <row r="820" spans="1:21" ht="14.4" customHeight="1" x14ac:dyDescent="0.3">
      <c r="A820" s="680">
        <v>12</v>
      </c>
      <c r="B820" s="671" t="s">
        <v>507</v>
      </c>
      <c r="C820" s="671">
        <v>89301124</v>
      </c>
      <c r="D820" s="703" t="s">
        <v>2310</v>
      </c>
      <c r="E820" s="704" t="s">
        <v>1275</v>
      </c>
      <c r="F820" s="671" t="s">
        <v>1255</v>
      </c>
      <c r="G820" s="671" t="s">
        <v>1841</v>
      </c>
      <c r="H820" s="671" t="s">
        <v>506</v>
      </c>
      <c r="I820" s="671" t="s">
        <v>599</v>
      </c>
      <c r="J820" s="671" t="s">
        <v>600</v>
      </c>
      <c r="K820" s="671" t="s">
        <v>2244</v>
      </c>
      <c r="L820" s="705">
        <v>314.89999999999998</v>
      </c>
      <c r="M820" s="705">
        <v>629.79999999999995</v>
      </c>
      <c r="N820" s="671">
        <v>2</v>
      </c>
      <c r="O820" s="706">
        <v>0.5</v>
      </c>
      <c r="P820" s="705">
        <v>629.79999999999995</v>
      </c>
      <c r="Q820" s="682">
        <v>1</v>
      </c>
      <c r="R820" s="671">
        <v>2</v>
      </c>
      <c r="S820" s="682">
        <v>1</v>
      </c>
      <c r="T820" s="706">
        <v>0.5</v>
      </c>
      <c r="U820" s="242">
        <v>1</v>
      </c>
    </row>
    <row r="821" spans="1:21" ht="14.4" customHeight="1" x14ac:dyDescent="0.3">
      <c r="A821" s="680">
        <v>12</v>
      </c>
      <c r="B821" s="671" t="s">
        <v>507</v>
      </c>
      <c r="C821" s="671">
        <v>89301124</v>
      </c>
      <c r="D821" s="703" t="s">
        <v>2310</v>
      </c>
      <c r="E821" s="704" t="s">
        <v>1275</v>
      </c>
      <c r="F821" s="671" t="s">
        <v>1255</v>
      </c>
      <c r="G821" s="671" t="s">
        <v>2245</v>
      </c>
      <c r="H821" s="671" t="s">
        <v>867</v>
      </c>
      <c r="I821" s="671" t="s">
        <v>2246</v>
      </c>
      <c r="J821" s="671" t="s">
        <v>2247</v>
      </c>
      <c r="K821" s="671" t="s">
        <v>2248</v>
      </c>
      <c r="L821" s="705">
        <v>140.03</v>
      </c>
      <c r="M821" s="705">
        <v>420.09000000000003</v>
      </c>
      <c r="N821" s="671">
        <v>3</v>
      </c>
      <c r="O821" s="706">
        <v>0.5</v>
      </c>
      <c r="P821" s="705">
        <v>420.09000000000003</v>
      </c>
      <c r="Q821" s="682">
        <v>1</v>
      </c>
      <c r="R821" s="671">
        <v>3</v>
      </c>
      <c r="S821" s="682">
        <v>1</v>
      </c>
      <c r="T821" s="706">
        <v>0.5</v>
      </c>
      <c r="U821" s="242">
        <v>1</v>
      </c>
    </row>
    <row r="822" spans="1:21" ht="14.4" customHeight="1" x14ac:dyDescent="0.3">
      <c r="A822" s="680">
        <v>12</v>
      </c>
      <c r="B822" s="671" t="s">
        <v>507</v>
      </c>
      <c r="C822" s="671">
        <v>89301124</v>
      </c>
      <c r="D822" s="703" t="s">
        <v>2310</v>
      </c>
      <c r="E822" s="704" t="s">
        <v>1275</v>
      </c>
      <c r="F822" s="671" t="s">
        <v>1255</v>
      </c>
      <c r="G822" s="671" t="s">
        <v>1846</v>
      </c>
      <c r="H822" s="671" t="s">
        <v>506</v>
      </c>
      <c r="I822" s="671" t="s">
        <v>1847</v>
      </c>
      <c r="J822" s="671" t="s">
        <v>1848</v>
      </c>
      <c r="K822" s="671" t="s">
        <v>1849</v>
      </c>
      <c r="L822" s="705">
        <v>326.37</v>
      </c>
      <c r="M822" s="705">
        <v>326.37</v>
      </c>
      <c r="N822" s="671">
        <v>1</v>
      </c>
      <c r="O822" s="706">
        <v>0.5</v>
      </c>
      <c r="P822" s="705">
        <v>326.37</v>
      </c>
      <c r="Q822" s="682">
        <v>1</v>
      </c>
      <c r="R822" s="671">
        <v>1</v>
      </c>
      <c r="S822" s="682">
        <v>1</v>
      </c>
      <c r="T822" s="706">
        <v>0.5</v>
      </c>
      <c r="U822" s="242">
        <v>1</v>
      </c>
    </row>
    <row r="823" spans="1:21" ht="14.4" customHeight="1" x14ac:dyDescent="0.3">
      <c r="A823" s="680">
        <v>12</v>
      </c>
      <c r="B823" s="671" t="s">
        <v>507</v>
      </c>
      <c r="C823" s="671">
        <v>89301124</v>
      </c>
      <c r="D823" s="703" t="s">
        <v>2310</v>
      </c>
      <c r="E823" s="704" t="s">
        <v>1275</v>
      </c>
      <c r="F823" s="671" t="s">
        <v>1255</v>
      </c>
      <c r="G823" s="671" t="s">
        <v>1293</v>
      </c>
      <c r="H823" s="671" t="s">
        <v>506</v>
      </c>
      <c r="I823" s="671" t="s">
        <v>1294</v>
      </c>
      <c r="J823" s="671" t="s">
        <v>982</v>
      </c>
      <c r="K823" s="671" t="s">
        <v>1295</v>
      </c>
      <c r="L823" s="705">
        <v>23.46</v>
      </c>
      <c r="M823" s="705">
        <v>23.46</v>
      </c>
      <c r="N823" s="671">
        <v>1</v>
      </c>
      <c r="O823" s="706">
        <v>1</v>
      </c>
      <c r="P823" s="705">
        <v>23.46</v>
      </c>
      <c r="Q823" s="682">
        <v>1</v>
      </c>
      <c r="R823" s="671">
        <v>1</v>
      </c>
      <c r="S823" s="682">
        <v>1</v>
      </c>
      <c r="T823" s="706">
        <v>1</v>
      </c>
      <c r="U823" s="242">
        <v>1</v>
      </c>
    </row>
    <row r="824" spans="1:21" ht="14.4" customHeight="1" x14ac:dyDescent="0.3">
      <c r="A824" s="680">
        <v>12</v>
      </c>
      <c r="B824" s="671" t="s">
        <v>507</v>
      </c>
      <c r="C824" s="671">
        <v>89301124</v>
      </c>
      <c r="D824" s="703" t="s">
        <v>2310</v>
      </c>
      <c r="E824" s="704" t="s">
        <v>1275</v>
      </c>
      <c r="F824" s="671" t="s">
        <v>1255</v>
      </c>
      <c r="G824" s="671" t="s">
        <v>1348</v>
      </c>
      <c r="H824" s="671" t="s">
        <v>867</v>
      </c>
      <c r="I824" s="671" t="s">
        <v>1349</v>
      </c>
      <c r="J824" s="671" t="s">
        <v>1350</v>
      </c>
      <c r="K824" s="671" t="s">
        <v>1351</v>
      </c>
      <c r="L824" s="705">
        <v>164.15</v>
      </c>
      <c r="M824" s="705">
        <v>492.45000000000005</v>
      </c>
      <c r="N824" s="671">
        <v>3</v>
      </c>
      <c r="O824" s="706">
        <v>1.5</v>
      </c>
      <c r="P824" s="705">
        <v>328.3</v>
      </c>
      <c r="Q824" s="682">
        <v>0.66666666666666663</v>
      </c>
      <c r="R824" s="671">
        <v>2</v>
      </c>
      <c r="S824" s="682">
        <v>0.66666666666666663</v>
      </c>
      <c r="T824" s="706">
        <v>1</v>
      </c>
      <c r="U824" s="242">
        <v>0.66666666666666663</v>
      </c>
    </row>
    <row r="825" spans="1:21" ht="14.4" customHeight="1" x14ac:dyDescent="0.3">
      <c r="A825" s="680">
        <v>12</v>
      </c>
      <c r="B825" s="671" t="s">
        <v>507</v>
      </c>
      <c r="C825" s="671">
        <v>89301124</v>
      </c>
      <c r="D825" s="703" t="s">
        <v>2310</v>
      </c>
      <c r="E825" s="704" t="s">
        <v>1277</v>
      </c>
      <c r="F825" s="671" t="s">
        <v>1255</v>
      </c>
      <c r="G825" s="671" t="s">
        <v>1321</v>
      </c>
      <c r="H825" s="671" t="s">
        <v>506</v>
      </c>
      <c r="I825" s="671" t="s">
        <v>777</v>
      </c>
      <c r="J825" s="671" t="s">
        <v>778</v>
      </c>
      <c r="K825" s="671" t="s">
        <v>2216</v>
      </c>
      <c r="L825" s="705">
        <v>31.84</v>
      </c>
      <c r="M825" s="705">
        <v>31.84</v>
      </c>
      <c r="N825" s="671">
        <v>1</v>
      </c>
      <c r="O825" s="706">
        <v>1</v>
      </c>
      <c r="P825" s="705">
        <v>31.84</v>
      </c>
      <c r="Q825" s="682">
        <v>1</v>
      </c>
      <c r="R825" s="671">
        <v>1</v>
      </c>
      <c r="S825" s="682">
        <v>1</v>
      </c>
      <c r="T825" s="706">
        <v>1</v>
      </c>
      <c r="U825" s="242">
        <v>1</v>
      </c>
    </row>
    <row r="826" spans="1:21" ht="14.4" customHeight="1" x14ac:dyDescent="0.3">
      <c r="A826" s="680">
        <v>12</v>
      </c>
      <c r="B826" s="671" t="s">
        <v>507</v>
      </c>
      <c r="C826" s="671">
        <v>89301124</v>
      </c>
      <c r="D826" s="703" t="s">
        <v>2310</v>
      </c>
      <c r="E826" s="704" t="s">
        <v>1277</v>
      </c>
      <c r="F826" s="671" t="s">
        <v>1255</v>
      </c>
      <c r="G826" s="671" t="s">
        <v>1922</v>
      </c>
      <c r="H826" s="671" t="s">
        <v>506</v>
      </c>
      <c r="I826" s="671" t="s">
        <v>618</v>
      </c>
      <c r="J826" s="671" t="s">
        <v>1924</v>
      </c>
      <c r="K826" s="671" t="s">
        <v>1925</v>
      </c>
      <c r="L826" s="705">
        <v>72.05</v>
      </c>
      <c r="M826" s="705">
        <v>72.05</v>
      </c>
      <c r="N826" s="671">
        <v>1</v>
      </c>
      <c r="O826" s="706">
        <v>0.5</v>
      </c>
      <c r="P826" s="705">
        <v>72.05</v>
      </c>
      <c r="Q826" s="682">
        <v>1</v>
      </c>
      <c r="R826" s="671">
        <v>1</v>
      </c>
      <c r="S826" s="682">
        <v>1</v>
      </c>
      <c r="T826" s="706">
        <v>0.5</v>
      </c>
      <c r="U826" s="242">
        <v>1</v>
      </c>
    </row>
    <row r="827" spans="1:21" ht="14.4" customHeight="1" x14ac:dyDescent="0.3">
      <c r="A827" s="680">
        <v>12</v>
      </c>
      <c r="B827" s="671" t="s">
        <v>507</v>
      </c>
      <c r="C827" s="671">
        <v>89301124</v>
      </c>
      <c r="D827" s="703" t="s">
        <v>2310</v>
      </c>
      <c r="E827" s="704" t="s">
        <v>1277</v>
      </c>
      <c r="F827" s="671" t="s">
        <v>1255</v>
      </c>
      <c r="G827" s="671" t="s">
        <v>1841</v>
      </c>
      <c r="H827" s="671" t="s">
        <v>506</v>
      </c>
      <c r="I827" s="671" t="s">
        <v>2249</v>
      </c>
      <c r="J827" s="671" t="s">
        <v>2250</v>
      </c>
      <c r="K827" s="671" t="s">
        <v>2251</v>
      </c>
      <c r="L827" s="705">
        <v>349.88</v>
      </c>
      <c r="M827" s="705">
        <v>349.88</v>
      </c>
      <c r="N827" s="671">
        <v>1</v>
      </c>
      <c r="O827" s="706">
        <v>0.5</v>
      </c>
      <c r="P827" s="705">
        <v>349.88</v>
      </c>
      <c r="Q827" s="682">
        <v>1</v>
      </c>
      <c r="R827" s="671">
        <v>1</v>
      </c>
      <c r="S827" s="682">
        <v>1</v>
      </c>
      <c r="T827" s="706">
        <v>0.5</v>
      </c>
      <c r="U827" s="242">
        <v>1</v>
      </c>
    </row>
    <row r="828" spans="1:21" ht="14.4" customHeight="1" x14ac:dyDescent="0.3">
      <c r="A828" s="680">
        <v>12</v>
      </c>
      <c r="B828" s="671" t="s">
        <v>507</v>
      </c>
      <c r="C828" s="671">
        <v>89301124</v>
      </c>
      <c r="D828" s="703" t="s">
        <v>2310</v>
      </c>
      <c r="E828" s="704" t="s">
        <v>1277</v>
      </c>
      <c r="F828" s="671" t="s">
        <v>1255</v>
      </c>
      <c r="G828" s="671" t="s">
        <v>1326</v>
      </c>
      <c r="H828" s="671" t="s">
        <v>506</v>
      </c>
      <c r="I828" s="671" t="s">
        <v>607</v>
      </c>
      <c r="J828" s="671" t="s">
        <v>608</v>
      </c>
      <c r="K828" s="671" t="s">
        <v>609</v>
      </c>
      <c r="L828" s="705">
        <v>56.69</v>
      </c>
      <c r="M828" s="705">
        <v>56.69</v>
      </c>
      <c r="N828" s="671">
        <v>1</v>
      </c>
      <c r="O828" s="706">
        <v>1</v>
      </c>
      <c r="P828" s="705"/>
      <c r="Q828" s="682">
        <v>0</v>
      </c>
      <c r="R828" s="671"/>
      <c r="S828" s="682">
        <v>0</v>
      </c>
      <c r="T828" s="706"/>
      <c r="U828" s="242">
        <v>0</v>
      </c>
    </row>
    <row r="829" spans="1:21" ht="14.4" customHeight="1" x14ac:dyDescent="0.3">
      <c r="A829" s="680">
        <v>12</v>
      </c>
      <c r="B829" s="671" t="s">
        <v>507</v>
      </c>
      <c r="C829" s="671">
        <v>89301124</v>
      </c>
      <c r="D829" s="703" t="s">
        <v>2310</v>
      </c>
      <c r="E829" s="704" t="s">
        <v>1277</v>
      </c>
      <c r="F829" s="671" t="s">
        <v>1255</v>
      </c>
      <c r="G829" s="671" t="s">
        <v>1348</v>
      </c>
      <c r="H829" s="671" t="s">
        <v>867</v>
      </c>
      <c r="I829" s="671" t="s">
        <v>1349</v>
      </c>
      <c r="J829" s="671" t="s">
        <v>1350</v>
      </c>
      <c r="K829" s="671" t="s">
        <v>1351</v>
      </c>
      <c r="L829" s="705">
        <v>164.15</v>
      </c>
      <c r="M829" s="705">
        <v>164.15</v>
      </c>
      <c r="N829" s="671">
        <v>1</v>
      </c>
      <c r="O829" s="706">
        <v>1</v>
      </c>
      <c r="P829" s="705"/>
      <c r="Q829" s="682">
        <v>0</v>
      </c>
      <c r="R829" s="671"/>
      <c r="S829" s="682">
        <v>0</v>
      </c>
      <c r="T829" s="706"/>
      <c r="U829" s="242">
        <v>0</v>
      </c>
    </row>
    <row r="830" spans="1:21" ht="14.4" customHeight="1" x14ac:dyDescent="0.3">
      <c r="A830" s="680">
        <v>12</v>
      </c>
      <c r="B830" s="671" t="s">
        <v>507</v>
      </c>
      <c r="C830" s="671">
        <v>89301124</v>
      </c>
      <c r="D830" s="703" t="s">
        <v>2310</v>
      </c>
      <c r="E830" s="704" t="s">
        <v>1278</v>
      </c>
      <c r="F830" s="671" t="s">
        <v>1255</v>
      </c>
      <c r="G830" s="671" t="s">
        <v>1288</v>
      </c>
      <c r="H830" s="671" t="s">
        <v>867</v>
      </c>
      <c r="I830" s="671" t="s">
        <v>998</v>
      </c>
      <c r="J830" s="671" t="s">
        <v>999</v>
      </c>
      <c r="K830" s="671" t="s">
        <v>1223</v>
      </c>
      <c r="L830" s="705">
        <v>184.22</v>
      </c>
      <c r="M830" s="705">
        <v>184.22</v>
      </c>
      <c r="N830" s="671">
        <v>1</v>
      </c>
      <c r="O830" s="706">
        <v>1</v>
      </c>
      <c r="P830" s="705"/>
      <c r="Q830" s="682">
        <v>0</v>
      </c>
      <c r="R830" s="671"/>
      <c r="S830" s="682">
        <v>0</v>
      </c>
      <c r="T830" s="706"/>
      <c r="U830" s="242">
        <v>0</v>
      </c>
    </row>
    <row r="831" spans="1:21" ht="14.4" customHeight="1" x14ac:dyDescent="0.3">
      <c r="A831" s="680">
        <v>12</v>
      </c>
      <c r="B831" s="671" t="s">
        <v>507</v>
      </c>
      <c r="C831" s="671">
        <v>89301124</v>
      </c>
      <c r="D831" s="703" t="s">
        <v>2310</v>
      </c>
      <c r="E831" s="704" t="s">
        <v>1278</v>
      </c>
      <c r="F831" s="671" t="s">
        <v>1255</v>
      </c>
      <c r="G831" s="671" t="s">
        <v>1404</v>
      </c>
      <c r="H831" s="671" t="s">
        <v>506</v>
      </c>
      <c r="I831" s="671" t="s">
        <v>2252</v>
      </c>
      <c r="J831" s="671" t="s">
        <v>1406</v>
      </c>
      <c r="K831" s="671" t="s">
        <v>2253</v>
      </c>
      <c r="L831" s="705">
        <v>500.14</v>
      </c>
      <c r="M831" s="705">
        <v>500.14</v>
      </c>
      <c r="N831" s="671">
        <v>1</v>
      </c>
      <c r="O831" s="706">
        <v>0.5</v>
      </c>
      <c r="P831" s="705"/>
      <c r="Q831" s="682">
        <v>0</v>
      </c>
      <c r="R831" s="671"/>
      <c r="S831" s="682">
        <v>0</v>
      </c>
      <c r="T831" s="706"/>
      <c r="U831" s="242">
        <v>0</v>
      </c>
    </row>
    <row r="832" spans="1:21" ht="14.4" customHeight="1" x14ac:dyDescent="0.3">
      <c r="A832" s="680">
        <v>12</v>
      </c>
      <c r="B832" s="671" t="s">
        <v>507</v>
      </c>
      <c r="C832" s="671">
        <v>89301124</v>
      </c>
      <c r="D832" s="703" t="s">
        <v>2310</v>
      </c>
      <c r="E832" s="704" t="s">
        <v>1278</v>
      </c>
      <c r="F832" s="671" t="s">
        <v>1255</v>
      </c>
      <c r="G832" s="671" t="s">
        <v>1326</v>
      </c>
      <c r="H832" s="671" t="s">
        <v>506</v>
      </c>
      <c r="I832" s="671" t="s">
        <v>607</v>
      </c>
      <c r="J832" s="671" t="s">
        <v>608</v>
      </c>
      <c r="K832" s="671" t="s">
        <v>609</v>
      </c>
      <c r="L832" s="705">
        <v>56.69</v>
      </c>
      <c r="M832" s="705">
        <v>396.83</v>
      </c>
      <c r="N832" s="671">
        <v>7</v>
      </c>
      <c r="O832" s="706">
        <v>2</v>
      </c>
      <c r="P832" s="705">
        <v>396.83</v>
      </c>
      <c r="Q832" s="682">
        <v>1</v>
      </c>
      <c r="R832" s="671">
        <v>7</v>
      </c>
      <c r="S832" s="682">
        <v>1</v>
      </c>
      <c r="T832" s="706">
        <v>2</v>
      </c>
      <c r="U832" s="242">
        <v>1</v>
      </c>
    </row>
    <row r="833" spans="1:21" ht="14.4" customHeight="1" x14ac:dyDescent="0.3">
      <c r="A833" s="680">
        <v>12</v>
      </c>
      <c r="B833" s="671" t="s">
        <v>507</v>
      </c>
      <c r="C833" s="671">
        <v>89301124</v>
      </c>
      <c r="D833" s="703" t="s">
        <v>2310</v>
      </c>
      <c r="E833" s="704" t="s">
        <v>1278</v>
      </c>
      <c r="F833" s="671" t="s">
        <v>1255</v>
      </c>
      <c r="G833" s="671" t="s">
        <v>2254</v>
      </c>
      <c r="H833" s="671" t="s">
        <v>506</v>
      </c>
      <c r="I833" s="671" t="s">
        <v>2255</v>
      </c>
      <c r="J833" s="671" t="s">
        <v>2256</v>
      </c>
      <c r="K833" s="671" t="s">
        <v>2257</v>
      </c>
      <c r="L833" s="705">
        <v>340.32</v>
      </c>
      <c r="M833" s="705">
        <v>340.32</v>
      </c>
      <c r="N833" s="671">
        <v>1</v>
      </c>
      <c r="O833" s="706">
        <v>0.5</v>
      </c>
      <c r="P833" s="705">
        <v>340.32</v>
      </c>
      <c r="Q833" s="682">
        <v>1</v>
      </c>
      <c r="R833" s="671">
        <v>1</v>
      </c>
      <c r="S833" s="682">
        <v>1</v>
      </c>
      <c r="T833" s="706">
        <v>0.5</v>
      </c>
      <c r="U833" s="242">
        <v>1</v>
      </c>
    </row>
    <row r="834" spans="1:21" ht="14.4" customHeight="1" x14ac:dyDescent="0.3">
      <c r="A834" s="680">
        <v>12</v>
      </c>
      <c r="B834" s="671" t="s">
        <v>507</v>
      </c>
      <c r="C834" s="671">
        <v>89301124</v>
      </c>
      <c r="D834" s="703" t="s">
        <v>2310</v>
      </c>
      <c r="E834" s="704" t="s">
        <v>1278</v>
      </c>
      <c r="F834" s="671" t="s">
        <v>1255</v>
      </c>
      <c r="G834" s="671" t="s">
        <v>2254</v>
      </c>
      <c r="H834" s="671" t="s">
        <v>506</v>
      </c>
      <c r="I834" s="671" t="s">
        <v>2258</v>
      </c>
      <c r="J834" s="671" t="s">
        <v>2259</v>
      </c>
      <c r="K834" s="671" t="s">
        <v>2260</v>
      </c>
      <c r="L834" s="705">
        <v>454.34</v>
      </c>
      <c r="M834" s="705">
        <v>454.34</v>
      </c>
      <c r="N834" s="671">
        <v>1</v>
      </c>
      <c r="O834" s="706">
        <v>0.5</v>
      </c>
      <c r="P834" s="705">
        <v>454.34</v>
      </c>
      <c r="Q834" s="682">
        <v>1</v>
      </c>
      <c r="R834" s="671">
        <v>1</v>
      </c>
      <c r="S834" s="682">
        <v>1</v>
      </c>
      <c r="T834" s="706">
        <v>0.5</v>
      </c>
      <c r="U834" s="242">
        <v>1</v>
      </c>
    </row>
    <row r="835" spans="1:21" ht="14.4" customHeight="1" x14ac:dyDescent="0.3">
      <c r="A835" s="680">
        <v>12</v>
      </c>
      <c r="B835" s="671" t="s">
        <v>507</v>
      </c>
      <c r="C835" s="671">
        <v>89301124</v>
      </c>
      <c r="D835" s="703" t="s">
        <v>2310</v>
      </c>
      <c r="E835" s="704" t="s">
        <v>1278</v>
      </c>
      <c r="F835" s="671" t="s">
        <v>1255</v>
      </c>
      <c r="G835" s="671" t="s">
        <v>1846</v>
      </c>
      <c r="H835" s="671" t="s">
        <v>506</v>
      </c>
      <c r="I835" s="671" t="s">
        <v>1847</v>
      </c>
      <c r="J835" s="671" t="s">
        <v>1848</v>
      </c>
      <c r="K835" s="671" t="s">
        <v>1849</v>
      </c>
      <c r="L835" s="705">
        <v>326.37</v>
      </c>
      <c r="M835" s="705">
        <v>979.11</v>
      </c>
      <c r="N835" s="671">
        <v>3</v>
      </c>
      <c r="O835" s="706">
        <v>2</v>
      </c>
      <c r="P835" s="705">
        <v>326.37</v>
      </c>
      <c r="Q835" s="682">
        <v>0.33333333333333331</v>
      </c>
      <c r="R835" s="671">
        <v>1</v>
      </c>
      <c r="S835" s="682">
        <v>0.33333333333333331</v>
      </c>
      <c r="T835" s="706">
        <v>1</v>
      </c>
      <c r="U835" s="242">
        <v>0.5</v>
      </c>
    </row>
    <row r="836" spans="1:21" ht="14.4" customHeight="1" x14ac:dyDescent="0.3">
      <c r="A836" s="680">
        <v>12</v>
      </c>
      <c r="B836" s="671" t="s">
        <v>507</v>
      </c>
      <c r="C836" s="671">
        <v>89301124</v>
      </c>
      <c r="D836" s="703" t="s">
        <v>2310</v>
      </c>
      <c r="E836" s="704" t="s">
        <v>1278</v>
      </c>
      <c r="F836" s="671" t="s">
        <v>1255</v>
      </c>
      <c r="G836" s="671" t="s">
        <v>1454</v>
      </c>
      <c r="H836" s="671" t="s">
        <v>506</v>
      </c>
      <c r="I836" s="671" t="s">
        <v>1462</v>
      </c>
      <c r="J836" s="671" t="s">
        <v>1459</v>
      </c>
      <c r="K836" s="671" t="s">
        <v>1460</v>
      </c>
      <c r="L836" s="705">
        <v>1786.21</v>
      </c>
      <c r="M836" s="705">
        <v>1786.21</v>
      </c>
      <c r="N836" s="671">
        <v>1</v>
      </c>
      <c r="O836" s="706">
        <v>1</v>
      </c>
      <c r="P836" s="705"/>
      <c r="Q836" s="682">
        <v>0</v>
      </c>
      <c r="R836" s="671"/>
      <c r="S836" s="682">
        <v>0</v>
      </c>
      <c r="T836" s="706"/>
      <c r="U836" s="242">
        <v>0</v>
      </c>
    </row>
    <row r="837" spans="1:21" ht="14.4" customHeight="1" x14ac:dyDescent="0.3">
      <c r="A837" s="680">
        <v>12</v>
      </c>
      <c r="B837" s="671" t="s">
        <v>507</v>
      </c>
      <c r="C837" s="671">
        <v>89301124</v>
      </c>
      <c r="D837" s="703" t="s">
        <v>2310</v>
      </c>
      <c r="E837" s="704" t="s">
        <v>1278</v>
      </c>
      <c r="F837" s="671" t="s">
        <v>1255</v>
      </c>
      <c r="G837" s="671" t="s">
        <v>1293</v>
      </c>
      <c r="H837" s="671" t="s">
        <v>506</v>
      </c>
      <c r="I837" s="671" t="s">
        <v>1294</v>
      </c>
      <c r="J837" s="671" t="s">
        <v>982</v>
      </c>
      <c r="K837" s="671" t="s">
        <v>1295</v>
      </c>
      <c r="L837" s="705">
        <v>23.46</v>
      </c>
      <c r="M837" s="705">
        <v>46.92</v>
      </c>
      <c r="N837" s="671">
        <v>2</v>
      </c>
      <c r="O837" s="706">
        <v>1.5</v>
      </c>
      <c r="P837" s="705">
        <v>23.46</v>
      </c>
      <c r="Q837" s="682">
        <v>0.5</v>
      </c>
      <c r="R837" s="671">
        <v>1</v>
      </c>
      <c r="S837" s="682">
        <v>0.5</v>
      </c>
      <c r="T837" s="706">
        <v>0.5</v>
      </c>
      <c r="U837" s="242">
        <v>0.33333333333333331</v>
      </c>
    </row>
    <row r="838" spans="1:21" ht="14.4" customHeight="1" x14ac:dyDescent="0.3">
      <c r="A838" s="680">
        <v>12</v>
      </c>
      <c r="B838" s="671" t="s">
        <v>507</v>
      </c>
      <c r="C838" s="671">
        <v>89301124</v>
      </c>
      <c r="D838" s="703" t="s">
        <v>2310</v>
      </c>
      <c r="E838" s="704" t="s">
        <v>1278</v>
      </c>
      <c r="F838" s="671" t="s">
        <v>1255</v>
      </c>
      <c r="G838" s="671" t="s">
        <v>2261</v>
      </c>
      <c r="H838" s="671" t="s">
        <v>506</v>
      </c>
      <c r="I838" s="671" t="s">
        <v>2262</v>
      </c>
      <c r="J838" s="671" t="s">
        <v>2263</v>
      </c>
      <c r="K838" s="671" t="s">
        <v>2264</v>
      </c>
      <c r="L838" s="705">
        <v>472.71</v>
      </c>
      <c r="M838" s="705">
        <v>945.42</v>
      </c>
      <c r="N838" s="671">
        <v>2</v>
      </c>
      <c r="O838" s="706">
        <v>0.5</v>
      </c>
      <c r="P838" s="705">
        <v>945.42</v>
      </c>
      <c r="Q838" s="682">
        <v>1</v>
      </c>
      <c r="R838" s="671">
        <v>2</v>
      </c>
      <c r="S838" s="682">
        <v>1</v>
      </c>
      <c r="T838" s="706">
        <v>0.5</v>
      </c>
      <c r="U838" s="242">
        <v>1</v>
      </c>
    </row>
    <row r="839" spans="1:21" ht="14.4" customHeight="1" x14ac:dyDescent="0.3">
      <c r="A839" s="680">
        <v>12</v>
      </c>
      <c r="B839" s="671" t="s">
        <v>507</v>
      </c>
      <c r="C839" s="671">
        <v>89301124</v>
      </c>
      <c r="D839" s="703" t="s">
        <v>2310</v>
      </c>
      <c r="E839" s="704" t="s">
        <v>1278</v>
      </c>
      <c r="F839" s="671" t="s">
        <v>1255</v>
      </c>
      <c r="G839" s="671" t="s">
        <v>1348</v>
      </c>
      <c r="H839" s="671" t="s">
        <v>506</v>
      </c>
      <c r="I839" s="671" t="s">
        <v>1463</v>
      </c>
      <c r="J839" s="671" t="s">
        <v>1464</v>
      </c>
      <c r="K839" s="671" t="s">
        <v>1465</v>
      </c>
      <c r="L839" s="705">
        <v>547.16999999999996</v>
      </c>
      <c r="M839" s="705">
        <v>547.16999999999996</v>
      </c>
      <c r="N839" s="671">
        <v>1</v>
      </c>
      <c r="O839" s="706">
        <v>1</v>
      </c>
      <c r="P839" s="705"/>
      <c r="Q839" s="682">
        <v>0</v>
      </c>
      <c r="R839" s="671"/>
      <c r="S839" s="682">
        <v>0</v>
      </c>
      <c r="T839" s="706"/>
      <c r="U839" s="242">
        <v>0</v>
      </c>
    </row>
    <row r="840" spans="1:21" ht="14.4" customHeight="1" x14ac:dyDescent="0.3">
      <c r="A840" s="680">
        <v>12</v>
      </c>
      <c r="B840" s="671" t="s">
        <v>507</v>
      </c>
      <c r="C840" s="671">
        <v>89301124</v>
      </c>
      <c r="D840" s="703" t="s">
        <v>2310</v>
      </c>
      <c r="E840" s="704" t="s">
        <v>1278</v>
      </c>
      <c r="F840" s="671" t="s">
        <v>1255</v>
      </c>
      <c r="G840" s="671" t="s">
        <v>1348</v>
      </c>
      <c r="H840" s="671" t="s">
        <v>867</v>
      </c>
      <c r="I840" s="671" t="s">
        <v>1466</v>
      </c>
      <c r="J840" s="671" t="s">
        <v>1350</v>
      </c>
      <c r="K840" s="671" t="s">
        <v>1467</v>
      </c>
      <c r="L840" s="705">
        <v>492.45</v>
      </c>
      <c r="M840" s="705">
        <v>492.45</v>
      </c>
      <c r="N840" s="671">
        <v>1</v>
      </c>
      <c r="O840" s="706">
        <v>1</v>
      </c>
      <c r="P840" s="705">
        <v>492.45</v>
      </c>
      <c r="Q840" s="682">
        <v>1</v>
      </c>
      <c r="R840" s="671">
        <v>1</v>
      </c>
      <c r="S840" s="682">
        <v>1</v>
      </c>
      <c r="T840" s="706">
        <v>1</v>
      </c>
      <c r="U840" s="242">
        <v>1</v>
      </c>
    </row>
    <row r="841" spans="1:21" ht="14.4" customHeight="1" x14ac:dyDescent="0.3">
      <c r="A841" s="680">
        <v>12</v>
      </c>
      <c r="B841" s="671" t="s">
        <v>507</v>
      </c>
      <c r="C841" s="671">
        <v>89301124</v>
      </c>
      <c r="D841" s="703" t="s">
        <v>2310</v>
      </c>
      <c r="E841" s="704" t="s">
        <v>1278</v>
      </c>
      <c r="F841" s="671" t="s">
        <v>1255</v>
      </c>
      <c r="G841" s="671" t="s">
        <v>1997</v>
      </c>
      <c r="H841" s="671" t="s">
        <v>506</v>
      </c>
      <c r="I841" s="671" t="s">
        <v>2002</v>
      </c>
      <c r="J841" s="671" t="s">
        <v>2003</v>
      </c>
      <c r="K841" s="671" t="s">
        <v>2004</v>
      </c>
      <c r="L841" s="705">
        <v>91.85</v>
      </c>
      <c r="M841" s="705">
        <v>183.7</v>
      </c>
      <c r="N841" s="671">
        <v>2</v>
      </c>
      <c r="O841" s="706">
        <v>0.5</v>
      </c>
      <c r="P841" s="705"/>
      <c r="Q841" s="682">
        <v>0</v>
      </c>
      <c r="R841" s="671"/>
      <c r="S841" s="682">
        <v>0</v>
      </c>
      <c r="T841" s="706"/>
      <c r="U841" s="242">
        <v>0</v>
      </c>
    </row>
    <row r="842" spans="1:21" ht="14.4" customHeight="1" x14ac:dyDescent="0.3">
      <c r="A842" s="680">
        <v>12</v>
      </c>
      <c r="B842" s="671" t="s">
        <v>507</v>
      </c>
      <c r="C842" s="671">
        <v>89301124</v>
      </c>
      <c r="D842" s="703" t="s">
        <v>2310</v>
      </c>
      <c r="E842" s="704" t="s">
        <v>1278</v>
      </c>
      <c r="F842" s="671" t="s">
        <v>1257</v>
      </c>
      <c r="G842" s="671" t="s">
        <v>1304</v>
      </c>
      <c r="H842" s="671" t="s">
        <v>506</v>
      </c>
      <c r="I842" s="671" t="s">
        <v>1752</v>
      </c>
      <c r="J842" s="671" t="s">
        <v>1753</v>
      </c>
      <c r="K842" s="671" t="s">
        <v>1754</v>
      </c>
      <c r="L842" s="705">
        <v>500</v>
      </c>
      <c r="M842" s="705">
        <v>1500</v>
      </c>
      <c r="N842" s="671">
        <v>3</v>
      </c>
      <c r="O842" s="706">
        <v>1</v>
      </c>
      <c r="P842" s="705"/>
      <c r="Q842" s="682">
        <v>0</v>
      </c>
      <c r="R842" s="671"/>
      <c r="S842" s="682">
        <v>0</v>
      </c>
      <c r="T842" s="706"/>
      <c r="U842" s="242">
        <v>0</v>
      </c>
    </row>
    <row r="843" spans="1:21" ht="14.4" customHeight="1" x14ac:dyDescent="0.3">
      <c r="A843" s="680">
        <v>12</v>
      </c>
      <c r="B843" s="671" t="s">
        <v>507</v>
      </c>
      <c r="C843" s="671">
        <v>89301124</v>
      </c>
      <c r="D843" s="703" t="s">
        <v>2310</v>
      </c>
      <c r="E843" s="704" t="s">
        <v>1283</v>
      </c>
      <c r="F843" s="671" t="s">
        <v>1255</v>
      </c>
      <c r="G843" s="671" t="s">
        <v>1321</v>
      </c>
      <c r="H843" s="671" t="s">
        <v>506</v>
      </c>
      <c r="I843" s="671" t="s">
        <v>730</v>
      </c>
      <c r="J843" s="671" t="s">
        <v>731</v>
      </c>
      <c r="K843" s="671" t="s">
        <v>1322</v>
      </c>
      <c r="L843" s="705">
        <v>63.67</v>
      </c>
      <c r="M843" s="705">
        <v>63.67</v>
      </c>
      <c r="N843" s="671">
        <v>1</v>
      </c>
      <c r="O843" s="706">
        <v>1</v>
      </c>
      <c r="P843" s="705">
        <v>63.67</v>
      </c>
      <c r="Q843" s="682">
        <v>1</v>
      </c>
      <c r="R843" s="671">
        <v>1</v>
      </c>
      <c r="S843" s="682">
        <v>1</v>
      </c>
      <c r="T843" s="706">
        <v>1</v>
      </c>
      <c r="U843" s="242">
        <v>1</v>
      </c>
    </row>
    <row r="844" spans="1:21" ht="14.4" customHeight="1" x14ac:dyDescent="0.3">
      <c r="A844" s="680">
        <v>12</v>
      </c>
      <c r="B844" s="671" t="s">
        <v>507</v>
      </c>
      <c r="C844" s="671">
        <v>89301124</v>
      </c>
      <c r="D844" s="703" t="s">
        <v>2310</v>
      </c>
      <c r="E844" s="704" t="s">
        <v>1283</v>
      </c>
      <c r="F844" s="671" t="s">
        <v>1255</v>
      </c>
      <c r="G844" s="671" t="s">
        <v>1846</v>
      </c>
      <c r="H844" s="671" t="s">
        <v>506</v>
      </c>
      <c r="I844" s="671" t="s">
        <v>1847</v>
      </c>
      <c r="J844" s="671" t="s">
        <v>1848</v>
      </c>
      <c r="K844" s="671" t="s">
        <v>1849</v>
      </c>
      <c r="L844" s="705">
        <v>326.37</v>
      </c>
      <c r="M844" s="705">
        <v>326.37</v>
      </c>
      <c r="N844" s="671">
        <v>1</v>
      </c>
      <c r="O844" s="706">
        <v>1</v>
      </c>
      <c r="P844" s="705">
        <v>326.37</v>
      </c>
      <c r="Q844" s="682">
        <v>1</v>
      </c>
      <c r="R844" s="671">
        <v>1</v>
      </c>
      <c r="S844" s="682">
        <v>1</v>
      </c>
      <c r="T844" s="706">
        <v>1</v>
      </c>
      <c r="U844" s="242">
        <v>1</v>
      </c>
    </row>
    <row r="845" spans="1:21" ht="14.4" customHeight="1" x14ac:dyDescent="0.3">
      <c r="A845" s="680">
        <v>12</v>
      </c>
      <c r="B845" s="671" t="s">
        <v>507</v>
      </c>
      <c r="C845" s="671">
        <v>89301124</v>
      </c>
      <c r="D845" s="703" t="s">
        <v>2310</v>
      </c>
      <c r="E845" s="704" t="s">
        <v>1284</v>
      </c>
      <c r="F845" s="671" t="s">
        <v>1255</v>
      </c>
      <c r="G845" s="671" t="s">
        <v>1293</v>
      </c>
      <c r="H845" s="671" t="s">
        <v>506</v>
      </c>
      <c r="I845" s="671" t="s">
        <v>1294</v>
      </c>
      <c r="J845" s="671" t="s">
        <v>982</v>
      </c>
      <c r="K845" s="671" t="s">
        <v>1295</v>
      </c>
      <c r="L845" s="705">
        <v>23.46</v>
      </c>
      <c r="M845" s="705">
        <v>23.46</v>
      </c>
      <c r="N845" s="671">
        <v>1</v>
      </c>
      <c r="O845" s="706">
        <v>1</v>
      </c>
      <c r="P845" s="705">
        <v>23.46</v>
      </c>
      <c r="Q845" s="682">
        <v>1</v>
      </c>
      <c r="R845" s="671">
        <v>1</v>
      </c>
      <c r="S845" s="682">
        <v>1</v>
      </c>
      <c r="T845" s="706">
        <v>1</v>
      </c>
      <c r="U845" s="242">
        <v>1</v>
      </c>
    </row>
    <row r="846" spans="1:21" ht="14.4" customHeight="1" x14ac:dyDescent="0.3">
      <c r="A846" s="680">
        <v>12</v>
      </c>
      <c r="B846" s="671" t="s">
        <v>507</v>
      </c>
      <c r="C846" s="671">
        <v>89301124</v>
      </c>
      <c r="D846" s="703" t="s">
        <v>2310</v>
      </c>
      <c r="E846" s="704" t="s">
        <v>1285</v>
      </c>
      <c r="F846" s="671" t="s">
        <v>1255</v>
      </c>
      <c r="G846" s="671" t="s">
        <v>1321</v>
      </c>
      <c r="H846" s="671" t="s">
        <v>506</v>
      </c>
      <c r="I846" s="671" t="s">
        <v>777</v>
      </c>
      <c r="J846" s="671" t="s">
        <v>778</v>
      </c>
      <c r="K846" s="671" t="s">
        <v>2216</v>
      </c>
      <c r="L846" s="705">
        <v>31.84</v>
      </c>
      <c r="M846" s="705">
        <v>31.84</v>
      </c>
      <c r="N846" s="671">
        <v>1</v>
      </c>
      <c r="O846" s="706">
        <v>0.5</v>
      </c>
      <c r="P846" s="705"/>
      <c r="Q846" s="682">
        <v>0</v>
      </c>
      <c r="R846" s="671"/>
      <c r="S846" s="682">
        <v>0</v>
      </c>
      <c r="T846" s="706"/>
      <c r="U846" s="242">
        <v>0</v>
      </c>
    </row>
    <row r="847" spans="1:21" ht="14.4" customHeight="1" x14ac:dyDescent="0.3">
      <c r="A847" s="680">
        <v>12</v>
      </c>
      <c r="B847" s="671" t="s">
        <v>507</v>
      </c>
      <c r="C847" s="671">
        <v>89301124</v>
      </c>
      <c r="D847" s="703" t="s">
        <v>2310</v>
      </c>
      <c r="E847" s="704" t="s">
        <v>1285</v>
      </c>
      <c r="F847" s="671" t="s">
        <v>1255</v>
      </c>
      <c r="G847" s="671" t="s">
        <v>1788</v>
      </c>
      <c r="H847" s="671" t="s">
        <v>867</v>
      </c>
      <c r="I847" s="671" t="s">
        <v>2265</v>
      </c>
      <c r="J847" s="671" t="s">
        <v>1790</v>
      </c>
      <c r="K847" s="671" t="s">
        <v>1819</v>
      </c>
      <c r="L847" s="705">
        <v>137.74</v>
      </c>
      <c r="M847" s="705">
        <v>137.74</v>
      </c>
      <c r="N847" s="671">
        <v>1</v>
      </c>
      <c r="O847" s="706">
        <v>1</v>
      </c>
      <c r="P847" s="705">
        <v>137.74</v>
      </c>
      <c r="Q847" s="682">
        <v>1</v>
      </c>
      <c r="R847" s="671">
        <v>1</v>
      </c>
      <c r="S847" s="682">
        <v>1</v>
      </c>
      <c r="T847" s="706">
        <v>1</v>
      </c>
      <c r="U847" s="242">
        <v>1</v>
      </c>
    </row>
    <row r="848" spans="1:21" ht="14.4" customHeight="1" x14ac:dyDescent="0.3">
      <c r="A848" s="680">
        <v>12</v>
      </c>
      <c r="B848" s="671" t="s">
        <v>507</v>
      </c>
      <c r="C848" s="671">
        <v>89301124</v>
      </c>
      <c r="D848" s="703" t="s">
        <v>2310</v>
      </c>
      <c r="E848" s="704" t="s">
        <v>1285</v>
      </c>
      <c r="F848" s="671" t="s">
        <v>1255</v>
      </c>
      <c r="G848" s="671" t="s">
        <v>1292</v>
      </c>
      <c r="H848" s="671" t="s">
        <v>506</v>
      </c>
      <c r="I848" s="671" t="s">
        <v>973</v>
      </c>
      <c r="J848" s="671" t="s">
        <v>974</v>
      </c>
      <c r="K848" s="671" t="s">
        <v>975</v>
      </c>
      <c r="L848" s="705">
        <v>153.52000000000001</v>
      </c>
      <c r="M848" s="705">
        <v>307.04000000000002</v>
      </c>
      <c r="N848" s="671">
        <v>2</v>
      </c>
      <c r="O848" s="706">
        <v>1.5</v>
      </c>
      <c r="P848" s="705"/>
      <c r="Q848" s="682">
        <v>0</v>
      </c>
      <c r="R848" s="671"/>
      <c r="S848" s="682">
        <v>0</v>
      </c>
      <c r="T848" s="706"/>
      <c r="U848" s="242">
        <v>0</v>
      </c>
    </row>
    <row r="849" spans="1:21" ht="14.4" customHeight="1" x14ac:dyDescent="0.3">
      <c r="A849" s="680">
        <v>12</v>
      </c>
      <c r="B849" s="671" t="s">
        <v>507</v>
      </c>
      <c r="C849" s="671">
        <v>89301124</v>
      </c>
      <c r="D849" s="703" t="s">
        <v>2310</v>
      </c>
      <c r="E849" s="704" t="s">
        <v>1285</v>
      </c>
      <c r="F849" s="671" t="s">
        <v>1255</v>
      </c>
      <c r="G849" s="671" t="s">
        <v>1326</v>
      </c>
      <c r="H849" s="671" t="s">
        <v>506</v>
      </c>
      <c r="I849" s="671" t="s">
        <v>607</v>
      </c>
      <c r="J849" s="671" t="s">
        <v>608</v>
      </c>
      <c r="K849" s="671" t="s">
        <v>609</v>
      </c>
      <c r="L849" s="705">
        <v>56.69</v>
      </c>
      <c r="M849" s="705">
        <v>113.38</v>
      </c>
      <c r="N849" s="671">
        <v>2</v>
      </c>
      <c r="O849" s="706">
        <v>0.5</v>
      </c>
      <c r="P849" s="705"/>
      <c r="Q849" s="682">
        <v>0</v>
      </c>
      <c r="R849" s="671"/>
      <c r="S849" s="682">
        <v>0</v>
      </c>
      <c r="T849" s="706"/>
      <c r="U849" s="242">
        <v>0</v>
      </c>
    </row>
    <row r="850" spans="1:21" ht="14.4" customHeight="1" x14ac:dyDescent="0.3">
      <c r="A850" s="680">
        <v>12</v>
      </c>
      <c r="B850" s="671" t="s">
        <v>507</v>
      </c>
      <c r="C850" s="671">
        <v>89301124</v>
      </c>
      <c r="D850" s="703" t="s">
        <v>2310</v>
      </c>
      <c r="E850" s="704" t="s">
        <v>1285</v>
      </c>
      <c r="F850" s="671" t="s">
        <v>1255</v>
      </c>
      <c r="G850" s="671" t="s">
        <v>1326</v>
      </c>
      <c r="H850" s="671" t="s">
        <v>506</v>
      </c>
      <c r="I850" s="671" t="s">
        <v>2266</v>
      </c>
      <c r="J850" s="671" t="s">
        <v>2267</v>
      </c>
      <c r="K850" s="671" t="s">
        <v>2268</v>
      </c>
      <c r="L850" s="705">
        <v>45.34</v>
      </c>
      <c r="M850" s="705">
        <v>45.34</v>
      </c>
      <c r="N850" s="671">
        <v>1</v>
      </c>
      <c r="O850" s="706">
        <v>1</v>
      </c>
      <c r="P850" s="705"/>
      <c r="Q850" s="682">
        <v>0</v>
      </c>
      <c r="R850" s="671"/>
      <c r="S850" s="682">
        <v>0</v>
      </c>
      <c r="T850" s="706"/>
      <c r="U850" s="242">
        <v>0</v>
      </c>
    </row>
    <row r="851" spans="1:21" ht="14.4" customHeight="1" x14ac:dyDescent="0.3">
      <c r="A851" s="680">
        <v>12</v>
      </c>
      <c r="B851" s="671" t="s">
        <v>507</v>
      </c>
      <c r="C851" s="671">
        <v>89301124</v>
      </c>
      <c r="D851" s="703" t="s">
        <v>2310</v>
      </c>
      <c r="E851" s="704" t="s">
        <v>1285</v>
      </c>
      <c r="F851" s="671" t="s">
        <v>1255</v>
      </c>
      <c r="G851" s="671" t="s">
        <v>1327</v>
      </c>
      <c r="H851" s="671" t="s">
        <v>506</v>
      </c>
      <c r="I851" s="671" t="s">
        <v>1550</v>
      </c>
      <c r="J851" s="671" t="s">
        <v>1551</v>
      </c>
      <c r="K851" s="671" t="s">
        <v>1552</v>
      </c>
      <c r="L851" s="705">
        <v>423.57</v>
      </c>
      <c r="M851" s="705">
        <v>847.14</v>
      </c>
      <c r="N851" s="671">
        <v>2</v>
      </c>
      <c r="O851" s="706">
        <v>0.5</v>
      </c>
      <c r="P851" s="705">
        <v>847.14</v>
      </c>
      <c r="Q851" s="682">
        <v>1</v>
      </c>
      <c r="R851" s="671">
        <v>2</v>
      </c>
      <c r="S851" s="682">
        <v>1</v>
      </c>
      <c r="T851" s="706">
        <v>0.5</v>
      </c>
      <c r="U851" s="242">
        <v>1</v>
      </c>
    </row>
    <row r="852" spans="1:21" ht="14.4" customHeight="1" x14ac:dyDescent="0.3">
      <c r="A852" s="680">
        <v>12</v>
      </c>
      <c r="B852" s="671" t="s">
        <v>507</v>
      </c>
      <c r="C852" s="671">
        <v>89301124</v>
      </c>
      <c r="D852" s="703" t="s">
        <v>2310</v>
      </c>
      <c r="E852" s="704" t="s">
        <v>1285</v>
      </c>
      <c r="F852" s="671" t="s">
        <v>1255</v>
      </c>
      <c r="G852" s="671" t="s">
        <v>1327</v>
      </c>
      <c r="H852" s="671" t="s">
        <v>506</v>
      </c>
      <c r="I852" s="671" t="s">
        <v>1328</v>
      </c>
      <c r="J852" s="671" t="s">
        <v>1329</v>
      </c>
      <c r="K852" s="671" t="s">
        <v>1330</v>
      </c>
      <c r="L852" s="705">
        <v>181.41</v>
      </c>
      <c r="M852" s="705">
        <v>544.23</v>
      </c>
      <c r="N852" s="671">
        <v>3</v>
      </c>
      <c r="O852" s="706">
        <v>0.5</v>
      </c>
      <c r="P852" s="705"/>
      <c r="Q852" s="682">
        <v>0</v>
      </c>
      <c r="R852" s="671"/>
      <c r="S852" s="682">
        <v>0</v>
      </c>
      <c r="T852" s="706"/>
      <c r="U852" s="242">
        <v>0</v>
      </c>
    </row>
    <row r="853" spans="1:21" ht="14.4" customHeight="1" x14ac:dyDescent="0.3">
      <c r="A853" s="680">
        <v>12</v>
      </c>
      <c r="B853" s="671" t="s">
        <v>507</v>
      </c>
      <c r="C853" s="671">
        <v>89301124</v>
      </c>
      <c r="D853" s="703" t="s">
        <v>2310</v>
      </c>
      <c r="E853" s="704" t="s">
        <v>1285</v>
      </c>
      <c r="F853" s="671" t="s">
        <v>1255</v>
      </c>
      <c r="G853" s="671" t="s">
        <v>1293</v>
      </c>
      <c r="H853" s="671" t="s">
        <v>506</v>
      </c>
      <c r="I853" s="671" t="s">
        <v>1294</v>
      </c>
      <c r="J853" s="671" t="s">
        <v>982</v>
      </c>
      <c r="K853" s="671" t="s">
        <v>1295</v>
      </c>
      <c r="L853" s="705">
        <v>23.46</v>
      </c>
      <c r="M853" s="705">
        <v>23.46</v>
      </c>
      <c r="N853" s="671">
        <v>1</v>
      </c>
      <c r="O853" s="706">
        <v>1</v>
      </c>
      <c r="P853" s="705">
        <v>23.46</v>
      </c>
      <c r="Q853" s="682">
        <v>1</v>
      </c>
      <c r="R853" s="671">
        <v>1</v>
      </c>
      <c r="S853" s="682">
        <v>1</v>
      </c>
      <c r="T853" s="706">
        <v>1</v>
      </c>
      <c r="U853" s="242">
        <v>1</v>
      </c>
    </row>
    <row r="854" spans="1:21" ht="14.4" customHeight="1" x14ac:dyDescent="0.3">
      <c r="A854" s="680">
        <v>12</v>
      </c>
      <c r="B854" s="671" t="s">
        <v>507</v>
      </c>
      <c r="C854" s="671">
        <v>89301124</v>
      </c>
      <c r="D854" s="703" t="s">
        <v>2310</v>
      </c>
      <c r="E854" s="704" t="s">
        <v>1285</v>
      </c>
      <c r="F854" s="671" t="s">
        <v>1255</v>
      </c>
      <c r="G854" s="671" t="s">
        <v>1348</v>
      </c>
      <c r="H854" s="671" t="s">
        <v>867</v>
      </c>
      <c r="I854" s="671" t="s">
        <v>1466</v>
      </c>
      <c r="J854" s="671" t="s">
        <v>1350</v>
      </c>
      <c r="K854" s="671" t="s">
        <v>1467</v>
      </c>
      <c r="L854" s="705">
        <v>492.45</v>
      </c>
      <c r="M854" s="705">
        <v>492.45</v>
      </c>
      <c r="N854" s="671">
        <v>1</v>
      </c>
      <c r="O854" s="706">
        <v>1</v>
      </c>
      <c r="P854" s="705">
        <v>492.45</v>
      </c>
      <c r="Q854" s="682">
        <v>1</v>
      </c>
      <c r="R854" s="671">
        <v>1</v>
      </c>
      <c r="S854" s="682">
        <v>1</v>
      </c>
      <c r="T854" s="706">
        <v>1</v>
      </c>
      <c r="U854" s="242">
        <v>1</v>
      </c>
    </row>
    <row r="855" spans="1:21" ht="14.4" customHeight="1" x14ac:dyDescent="0.3">
      <c r="A855" s="680">
        <v>12</v>
      </c>
      <c r="B855" s="671" t="s">
        <v>507</v>
      </c>
      <c r="C855" s="671">
        <v>89301124</v>
      </c>
      <c r="D855" s="703" t="s">
        <v>2310</v>
      </c>
      <c r="E855" s="704" t="s">
        <v>1285</v>
      </c>
      <c r="F855" s="671" t="s">
        <v>1255</v>
      </c>
      <c r="G855" s="671" t="s">
        <v>1997</v>
      </c>
      <c r="H855" s="671" t="s">
        <v>506</v>
      </c>
      <c r="I855" s="671" t="s">
        <v>1998</v>
      </c>
      <c r="J855" s="671" t="s">
        <v>1999</v>
      </c>
      <c r="K855" s="671" t="s">
        <v>1826</v>
      </c>
      <c r="L855" s="705">
        <v>22.96</v>
      </c>
      <c r="M855" s="705">
        <v>22.96</v>
      </c>
      <c r="N855" s="671">
        <v>1</v>
      </c>
      <c r="O855" s="706">
        <v>0.5</v>
      </c>
      <c r="P855" s="705">
        <v>22.96</v>
      </c>
      <c r="Q855" s="682">
        <v>1</v>
      </c>
      <c r="R855" s="671">
        <v>1</v>
      </c>
      <c r="S855" s="682">
        <v>1</v>
      </c>
      <c r="T855" s="706">
        <v>0.5</v>
      </c>
      <c r="U855" s="242">
        <v>1</v>
      </c>
    </row>
    <row r="856" spans="1:21" ht="14.4" customHeight="1" x14ac:dyDescent="0.3">
      <c r="A856" s="680">
        <v>12</v>
      </c>
      <c r="B856" s="671" t="s">
        <v>507</v>
      </c>
      <c r="C856" s="671">
        <v>89301125</v>
      </c>
      <c r="D856" s="703" t="s">
        <v>2311</v>
      </c>
      <c r="E856" s="704" t="s">
        <v>1271</v>
      </c>
      <c r="F856" s="671" t="s">
        <v>1255</v>
      </c>
      <c r="G856" s="671" t="s">
        <v>1327</v>
      </c>
      <c r="H856" s="671" t="s">
        <v>506</v>
      </c>
      <c r="I856" s="671" t="s">
        <v>1550</v>
      </c>
      <c r="J856" s="671" t="s">
        <v>1551</v>
      </c>
      <c r="K856" s="671" t="s">
        <v>1552</v>
      </c>
      <c r="L856" s="705">
        <v>423.57</v>
      </c>
      <c r="M856" s="705">
        <v>847.14</v>
      </c>
      <c r="N856" s="671">
        <v>2</v>
      </c>
      <c r="O856" s="706">
        <v>1</v>
      </c>
      <c r="P856" s="705">
        <v>847.14</v>
      </c>
      <c r="Q856" s="682">
        <v>1</v>
      </c>
      <c r="R856" s="671">
        <v>2</v>
      </c>
      <c r="S856" s="682">
        <v>1</v>
      </c>
      <c r="T856" s="706">
        <v>1</v>
      </c>
      <c r="U856" s="242">
        <v>1</v>
      </c>
    </row>
    <row r="857" spans="1:21" ht="14.4" customHeight="1" x14ac:dyDescent="0.3">
      <c r="A857" s="680">
        <v>12</v>
      </c>
      <c r="B857" s="671" t="s">
        <v>507</v>
      </c>
      <c r="C857" s="671">
        <v>89301125</v>
      </c>
      <c r="D857" s="703" t="s">
        <v>2311</v>
      </c>
      <c r="E857" s="704" t="s">
        <v>1272</v>
      </c>
      <c r="F857" s="671" t="s">
        <v>1255</v>
      </c>
      <c r="G857" s="671" t="s">
        <v>1288</v>
      </c>
      <c r="H857" s="671" t="s">
        <v>867</v>
      </c>
      <c r="I857" s="671" t="s">
        <v>1359</v>
      </c>
      <c r="J857" s="671" t="s">
        <v>1360</v>
      </c>
      <c r="K857" s="671" t="s">
        <v>1361</v>
      </c>
      <c r="L857" s="705">
        <v>138.16</v>
      </c>
      <c r="M857" s="705">
        <v>138.16</v>
      </c>
      <c r="N857" s="671">
        <v>1</v>
      </c>
      <c r="O857" s="706">
        <v>1</v>
      </c>
      <c r="P857" s="705">
        <v>138.16</v>
      </c>
      <c r="Q857" s="682">
        <v>1</v>
      </c>
      <c r="R857" s="671">
        <v>1</v>
      </c>
      <c r="S857" s="682">
        <v>1</v>
      </c>
      <c r="T857" s="706">
        <v>1</v>
      </c>
      <c r="U857" s="242">
        <v>1</v>
      </c>
    </row>
    <row r="858" spans="1:21" ht="14.4" customHeight="1" x14ac:dyDescent="0.3">
      <c r="A858" s="680">
        <v>12</v>
      </c>
      <c r="B858" s="671" t="s">
        <v>507</v>
      </c>
      <c r="C858" s="671">
        <v>89301125</v>
      </c>
      <c r="D858" s="703" t="s">
        <v>2311</v>
      </c>
      <c r="E858" s="704" t="s">
        <v>1281</v>
      </c>
      <c r="F858" s="671" t="s">
        <v>1255</v>
      </c>
      <c r="G858" s="671" t="s">
        <v>1564</v>
      </c>
      <c r="H858" s="671" t="s">
        <v>506</v>
      </c>
      <c r="I858" s="671" t="s">
        <v>1565</v>
      </c>
      <c r="J858" s="671" t="s">
        <v>1566</v>
      </c>
      <c r="K858" s="671" t="s">
        <v>1567</v>
      </c>
      <c r="L858" s="705">
        <v>26.26</v>
      </c>
      <c r="M858" s="705">
        <v>52.52</v>
      </c>
      <c r="N858" s="671">
        <v>2</v>
      </c>
      <c r="O858" s="706">
        <v>2</v>
      </c>
      <c r="P858" s="705">
        <v>26.26</v>
      </c>
      <c r="Q858" s="682">
        <v>0.5</v>
      </c>
      <c r="R858" s="671">
        <v>1</v>
      </c>
      <c r="S858" s="682">
        <v>0.5</v>
      </c>
      <c r="T858" s="706">
        <v>1</v>
      </c>
      <c r="U858" s="242">
        <v>0.5</v>
      </c>
    </row>
    <row r="859" spans="1:21" ht="14.4" customHeight="1" x14ac:dyDescent="0.3">
      <c r="A859" s="680">
        <v>12</v>
      </c>
      <c r="B859" s="671" t="s">
        <v>507</v>
      </c>
      <c r="C859" s="671">
        <v>89301125</v>
      </c>
      <c r="D859" s="703" t="s">
        <v>2311</v>
      </c>
      <c r="E859" s="704" t="s">
        <v>1282</v>
      </c>
      <c r="F859" s="671" t="s">
        <v>1255</v>
      </c>
      <c r="G859" s="671" t="s">
        <v>1394</v>
      </c>
      <c r="H859" s="671" t="s">
        <v>506</v>
      </c>
      <c r="I859" s="671" t="s">
        <v>1398</v>
      </c>
      <c r="J859" s="671" t="s">
        <v>1399</v>
      </c>
      <c r="K859" s="671" t="s">
        <v>1400</v>
      </c>
      <c r="L859" s="705">
        <v>1162.0999999999999</v>
      </c>
      <c r="M859" s="705">
        <v>3486.2999999999997</v>
      </c>
      <c r="N859" s="671">
        <v>3</v>
      </c>
      <c r="O859" s="706">
        <v>1</v>
      </c>
      <c r="P859" s="705">
        <v>3486.2999999999997</v>
      </c>
      <c r="Q859" s="682">
        <v>1</v>
      </c>
      <c r="R859" s="671">
        <v>3</v>
      </c>
      <c r="S859" s="682">
        <v>1</v>
      </c>
      <c r="T859" s="706">
        <v>1</v>
      </c>
      <c r="U859" s="242">
        <v>1</v>
      </c>
    </row>
    <row r="860" spans="1:21" ht="14.4" customHeight="1" x14ac:dyDescent="0.3">
      <c r="A860" s="680">
        <v>12</v>
      </c>
      <c r="B860" s="671" t="s">
        <v>507</v>
      </c>
      <c r="C860" s="671">
        <v>89301125</v>
      </c>
      <c r="D860" s="703" t="s">
        <v>2311</v>
      </c>
      <c r="E860" s="704" t="s">
        <v>1282</v>
      </c>
      <c r="F860" s="671" t="s">
        <v>1255</v>
      </c>
      <c r="G860" s="671" t="s">
        <v>2269</v>
      </c>
      <c r="H860" s="671" t="s">
        <v>506</v>
      </c>
      <c r="I860" s="671" t="s">
        <v>1170</v>
      </c>
      <c r="J860" s="671" t="s">
        <v>1171</v>
      </c>
      <c r="K860" s="671" t="s">
        <v>2270</v>
      </c>
      <c r="L860" s="705">
        <v>38.65</v>
      </c>
      <c r="M860" s="705">
        <v>38.65</v>
      </c>
      <c r="N860" s="671">
        <v>1</v>
      </c>
      <c r="O860" s="706">
        <v>1</v>
      </c>
      <c r="P860" s="705">
        <v>38.65</v>
      </c>
      <c r="Q860" s="682">
        <v>1</v>
      </c>
      <c r="R860" s="671">
        <v>1</v>
      </c>
      <c r="S860" s="682">
        <v>1</v>
      </c>
      <c r="T860" s="706">
        <v>1</v>
      </c>
      <c r="U860" s="242">
        <v>1</v>
      </c>
    </row>
    <row r="861" spans="1:21" ht="14.4" customHeight="1" x14ac:dyDescent="0.3">
      <c r="A861" s="680">
        <v>12</v>
      </c>
      <c r="B861" s="671" t="s">
        <v>507</v>
      </c>
      <c r="C861" s="671">
        <v>89301125</v>
      </c>
      <c r="D861" s="703" t="s">
        <v>2311</v>
      </c>
      <c r="E861" s="704" t="s">
        <v>1282</v>
      </c>
      <c r="F861" s="671" t="s">
        <v>1255</v>
      </c>
      <c r="G861" s="671" t="s">
        <v>1292</v>
      </c>
      <c r="H861" s="671" t="s">
        <v>506</v>
      </c>
      <c r="I861" s="671" t="s">
        <v>973</v>
      </c>
      <c r="J861" s="671" t="s">
        <v>974</v>
      </c>
      <c r="K861" s="671" t="s">
        <v>975</v>
      </c>
      <c r="L861" s="705">
        <v>153.52000000000001</v>
      </c>
      <c r="M861" s="705">
        <v>307.04000000000002</v>
      </c>
      <c r="N861" s="671">
        <v>2</v>
      </c>
      <c r="O861" s="706">
        <v>1</v>
      </c>
      <c r="P861" s="705"/>
      <c r="Q861" s="682">
        <v>0</v>
      </c>
      <c r="R861" s="671"/>
      <c r="S861" s="682">
        <v>0</v>
      </c>
      <c r="T861" s="706"/>
      <c r="U861" s="242">
        <v>0</v>
      </c>
    </row>
    <row r="862" spans="1:21" ht="14.4" customHeight="1" x14ac:dyDescent="0.3">
      <c r="A862" s="680">
        <v>12</v>
      </c>
      <c r="B862" s="671" t="s">
        <v>507</v>
      </c>
      <c r="C862" s="671">
        <v>89301125</v>
      </c>
      <c r="D862" s="703" t="s">
        <v>2311</v>
      </c>
      <c r="E862" s="704" t="s">
        <v>1282</v>
      </c>
      <c r="F862" s="671" t="s">
        <v>1255</v>
      </c>
      <c r="G862" s="671" t="s">
        <v>1327</v>
      </c>
      <c r="H862" s="671" t="s">
        <v>506</v>
      </c>
      <c r="I862" s="671" t="s">
        <v>1550</v>
      </c>
      <c r="J862" s="671" t="s">
        <v>1551</v>
      </c>
      <c r="K862" s="671" t="s">
        <v>1552</v>
      </c>
      <c r="L862" s="705">
        <v>423.57</v>
      </c>
      <c r="M862" s="705">
        <v>3388.56</v>
      </c>
      <c r="N862" s="671">
        <v>8</v>
      </c>
      <c r="O862" s="706">
        <v>3</v>
      </c>
      <c r="P862" s="705">
        <v>2541.42</v>
      </c>
      <c r="Q862" s="682">
        <v>0.75</v>
      </c>
      <c r="R862" s="671">
        <v>6</v>
      </c>
      <c r="S862" s="682">
        <v>0.75</v>
      </c>
      <c r="T862" s="706">
        <v>2</v>
      </c>
      <c r="U862" s="242">
        <v>0.66666666666666663</v>
      </c>
    </row>
    <row r="863" spans="1:21" ht="14.4" customHeight="1" x14ac:dyDescent="0.3">
      <c r="A863" s="680">
        <v>12</v>
      </c>
      <c r="B863" s="671" t="s">
        <v>507</v>
      </c>
      <c r="C863" s="671">
        <v>89301125</v>
      </c>
      <c r="D863" s="703" t="s">
        <v>2311</v>
      </c>
      <c r="E863" s="704" t="s">
        <v>1282</v>
      </c>
      <c r="F863" s="671" t="s">
        <v>1255</v>
      </c>
      <c r="G863" s="671" t="s">
        <v>1293</v>
      </c>
      <c r="H863" s="671" t="s">
        <v>506</v>
      </c>
      <c r="I863" s="671" t="s">
        <v>2271</v>
      </c>
      <c r="J863" s="671" t="s">
        <v>958</v>
      </c>
      <c r="K863" s="671" t="s">
        <v>2272</v>
      </c>
      <c r="L863" s="705">
        <v>13.38</v>
      </c>
      <c r="M863" s="705">
        <v>13.38</v>
      </c>
      <c r="N863" s="671">
        <v>1</v>
      </c>
      <c r="O863" s="706">
        <v>1</v>
      </c>
      <c r="P863" s="705"/>
      <c r="Q863" s="682">
        <v>0</v>
      </c>
      <c r="R863" s="671"/>
      <c r="S863" s="682">
        <v>0</v>
      </c>
      <c r="T863" s="706"/>
      <c r="U863" s="242">
        <v>0</v>
      </c>
    </row>
    <row r="864" spans="1:21" ht="14.4" customHeight="1" x14ac:dyDescent="0.3">
      <c r="A864" s="680">
        <v>12</v>
      </c>
      <c r="B864" s="671" t="s">
        <v>507</v>
      </c>
      <c r="C864" s="671">
        <v>89301125</v>
      </c>
      <c r="D864" s="703" t="s">
        <v>2311</v>
      </c>
      <c r="E864" s="704" t="s">
        <v>1282</v>
      </c>
      <c r="F864" s="671" t="s">
        <v>1255</v>
      </c>
      <c r="G864" s="671" t="s">
        <v>1564</v>
      </c>
      <c r="H864" s="671" t="s">
        <v>506</v>
      </c>
      <c r="I864" s="671" t="s">
        <v>1693</v>
      </c>
      <c r="J864" s="671" t="s">
        <v>1694</v>
      </c>
      <c r="K864" s="671" t="s">
        <v>1290</v>
      </c>
      <c r="L864" s="705">
        <v>26.26</v>
      </c>
      <c r="M864" s="705">
        <v>78.78</v>
      </c>
      <c r="N864" s="671">
        <v>3</v>
      </c>
      <c r="O864" s="706">
        <v>3</v>
      </c>
      <c r="P864" s="705">
        <v>52.52</v>
      </c>
      <c r="Q864" s="682">
        <v>0.66666666666666674</v>
      </c>
      <c r="R864" s="671">
        <v>2</v>
      </c>
      <c r="S864" s="682">
        <v>0.66666666666666663</v>
      </c>
      <c r="T864" s="706">
        <v>2</v>
      </c>
      <c r="U864" s="242">
        <v>0.66666666666666663</v>
      </c>
    </row>
    <row r="865" spans="1:21" ht="14.4" customHeight="1" x14ac:dyDescent="0.3">
      <c r="A865" s="680">
        <v>12</v>
      </c>
      <c r="B865" s="671" t="s">
        <v>507</v>
      </c>
      <c r="C865" s="671">
        <v>89301125</v>
      </c>
      <c r="D865" s="703" t="s">
        <v>2311</v>
      </c>
      <c r="E865" s="704" t="s">
        <v>1285</v>
      </c>
      <c r="F865" s="671" t="s">
        <v>1255</v>
      </c>
      <c r="G865" s="671" t="s">
        <v>1538</v>
      </c>
      <c r="H865" s="671" t="s">
        <v>506</v>
      </c>
      <c r="I865" s="671" t="s">
        <v>752</v>
      </c>
      <c r="J865" s="671" t="s">
        <v>753</v>
      </c>
      <c r="K865" s="671" t="s">
        <v>1539</v>
      </c>
      <c r="L865" s="705">
        <v>35.380000000000003</v>
      </c>
      <c r="M865" s="705">
        <v>106.14000000000001</v>
      </c>
      <c r="N865" s="671">
        <v>3</v>
      </c>
      <c r="O865" s="706">
        <v>1</v>
      </c>
      <c r="P865" s="705">
        <v>106.14000000000001</v>
      </c>
      <c r="Q865" s="682">
        <v>1</v>
      </c>
      <c r="R865" s="671">
        <v>3</v>
      </c>
      <c r="S865" s="682">
        <v>1</v>
      </c>
      <c r="T865" s="706">
        <v>1</v>
      </c>
      <c r="U865" s="242">
        <v>1</v>
      </c>
    </row>
    <row r="866" spans="1:21" ht="14.4" customHeight="1" x14ac:dyDescent="0.3">
      <c r="A866" s="680">
        <v>12</v>
      </c>
      <c r="B866" s="671" t="s">
        <v>507</v>
      </c>
      <c r="C866" s="671">
        <v>89301125</v>
      </c>
      <c r="D866" s="703" t="s">
        <v>2311</v>
      </c>
      <c r="E866" s="704" t="s">
        <v>1285</v>
      </c>
      <c r="F866" s="671" t="s">
        <v>1255</v>
      </c>
      <c r="G866" s="671" t="s">
        <v>1287</v>
      </c>
      <c r="H866" s="671" t="s">
        <v>867</v>
      </c>
      <c r="I866" s="671" t="s">
        <v>1017</v>
      </c>
      <c r="J866" s="671" t="s">
        <v>1220</v>
      </c>
      <c r="K866" s="671" t="s">
        <v>1221</v>
      </c>
      <c r="L866" s="705">
        <v>333.31</v>
      </c>
      <c r="M866" s="705">
        <v>333.31</v>
      </c>
      <c r="N866" s="671">
        <v>1</v>
      </c>
      <c r="O866" s="706">
        <v>1</v>
      </c>
      <c r="P866" s="705">
        <v>333.31</v>
      </c>
      <c r="Q866" s="682">
        <v>1</v>
      </c>
      <c r="R866" s="671">
        <v>1</v>
      </c>
      <c r="S866" s="682">
        <v>1</v>
      </c>
      <c r="T866" s="706">
        <v>1</v>
      </c>
      <c r="U866" s="242">
        <v>1</v>
      </c>
    </row>
    <row r="867" spans="1:21" ht="14.4" customHeight="1" x14ac:dyDescent="0.3">
      <c r="A867" s="680">
        <v>12</v>
      </c>
      <c r="B867" s="671" t="s">
        <v>507</v>
      </c>
      <c r="C867" s="671">
        <v>89301125</v>
      </c>
      <c r="D867" s="703" t="s">
        <v>2311</v>
      </c>
      <c r="E867" s="704" t="s">
        <v>1285</v>
      </c>
      <c r="F867" s="671" t="s">
        <v>1255</v>
      </c>
      <c r="G867" s="671" t="s">
        <v>1288</v>
      </c>
      <c r="H867" s="671" t="s">
        <v>867</v>
      </c>
      <c r="I867" s="671" t="s">
        <v>998</v>
      </c>
      <c r="J867" s="671" t="s">
        <v>999</v>
      </c>
      <c r="K867" s="671" t="s">
        <v>1223</v>
      </c>
      <c r="L867" s="705">
        <v>184.22</v>
      </c>
      <c r="M867" s="705">
        <v>552.66</v>
      </c>
      <c r="N867" s="671">
        <v>3</v>
      </c>
      <c r="O867" s="706">
        <v>1.5</v>
      </c>
      <c r="P867" s="705">
        <v>552.66</v>
      </c>
      <c r="Q867" s="682">
        <v>1</v>
      </c>
      <c r="R867" s="671">
        <v>3</v>
      </c>
      <c r="S867" s="682">
        <v>1</v>
      </c>
      <c r="T867" s="706">
        <v>1.5</v>
      </c>
      <c r="U867" s="242">
        <v>1</v>
      </c>
    </row>
    <row r="868" spans="1:21" ht="14.4" customHeight="1" x14ac:dyDescent="0.3">
      <c r="A868" s="680">
        <v>12</v>
      </c>
      <c r="B868" s="671" t="s">
        <v>507</v>
      </c>
      <c r="C868" s="671">
        <v>89301125</v>
      </c>
      <c r="D868" s="703" t="s">
        <v>2311</v>
      </c>
      <c r="E868" s="704" t="s">
        <v>1285</v>
      </c>
      <c r="F868" s="671" t="s">
        <v>1255</v>
      </c>
      <c r="G868" s="671" t="s">
        <v>1317</v>
      </c>
      <c r="H868" s="671" t="s">
        <v>506</v>
      </c>
      <c r="I868" s="671" t="s">
        <v>1318</v>
      </c>
      <c r="J868" s="671" t="s">
        <v>1319</v>
      </c>
      <c r="K868" s="671" t="s">
        <v>1320</v>
      </c>
      <c r="L868" s="705">
        <v>2111.88</v>
      </c>
      <c r="M868" s="705">
        <v>2111.88</v>
      </c>
      <c r="N868" s="671">
        <v>1</v>
      </c>
      <c r="O868" s="706">
        <v>1</v>
      </c>
      <c r="P868" s="705">
        <v>2111.88</v>
      </c>
      <c r="Q868" s="682">
        <v>1</v>
      </c>
      <c r="R868" s="671">
        <v>1</v>
      </c>
      <c r="S868" s="682">
        <v>1</v>
      </c>
      <c r="T868" s="706">
        <v>1</v>
      </c>
      <c r="U868" s="242">
        <v>1</v>
      </c>
    </row>
    <row r="869" spans="1:21" ht="14.4" customHeight="1" x14ac:dyDescent="0.3">
      <c r="A869" s="680">
        <v>12</v>
      </c>
      <c r="B869" s="671" t="s">
        <v>507</v>
      </c>
      <c r="C869" s="671">
        <v>89301125</v>
      </c>
      <c r="D869" s="703" t="s">
        <v>2311</v>
      </c>
      <c r="E869" s="704" t="s">
        <v>1285</v>
      </c>
      <c r="F869" s="671" t="s">
        <v>1255</v>
      </c>
      <c r="G869" s="671" t="s">
        <v>1394</v>
      </c>
      <c r="H869" s="671" t="s">
        <v>506</v>
      </c>
      <c r="I869" s="671" t="s">
        <v>1395</v>
      </c>
      <c r="J869" s="671" t="s">
        <v>1396</v>
      </c>
      <c r="K869" s="671" t="s">
        <v>1397</v>
      </c>
      <c r="L869" s="705">
        <v>871.16</v>
      </c>
      <c r="M869" s="705">
        <v>4355.8</v>
      </c>
      <c r="N869" s="671">
        <v>5</v>
      </c>
      <c r="O869" s="706">
        <v>2</v>
      </c>
      <c r="P869" s="705">
        <v>1742.32</v>
      </c>
      <c r="Q869" s="682">
        <v>0.39999999999999997</v>
      </c>
      <c r="R869" s="671">
        <v>2</v>
      </c>
      <c r="S869" s="682">
        <v>0.4</v>
      </c>
      <c r="T869" s="706">
        <v>1</v>
      </c>
      <c r="U869" s="242">
        <v>0.5</v>
      </c>
    </row>
    <row r="870" spans="1:21" ht="14.4" customHeight="1" x14ac:dyDescent="0.3">
      <c r="A870" s="680">
        <v>12</v>
      </c>
      <c r="B870" s="671" t="s">
        <v>507</v>
      </c>
      <c r="C870" s="671">
        <v>89301125</v>
      </c>
      <c r="D870" s="703" t="s">
        <v>2311</v>
      </c>
      <c r="E870" s="704" t="s">
        <v>1285</v>
      </c>
      <c r="F870" s="671" t="s">
        <v>1255</v>
      </c>
      <c r="G870" s="671" t="s">
        <v>1394</v>
      </c>
      <c r="H870" s="671" t="s">
        <v>506</v>
      </c>
      <c r="I870" s="671" t="s">
        <v>1398</v>
      </c>
      <c r="J870" s="671" t="s">
        <v>1399</v>
      </c>
      <c r="K870" s="671" t="s">
        <v>1400</v>
      </c>
      <c r="L870" s="705">
        <v>1162.0999999999999</v>
      </c>
      <c r="M870" s="705">
        <v>142938.30000000005</v>
      </c>
      <c r="N870" s="671">
        <v>123</v>
      </c>
      <c r="O870" s="706">
        <v>25</v>
      </c>
      <c r="P870" s="705">
        <v>116210.00000000004</v>
      </c>
      <c r="Q870" s="682">
        <v>0.81300813008130091</v>
      </c>
      <c r="R870" s="671">
        <v>100</v>
      </c>
      <c r="S870" s="682">
        <v>0.81300813008130079</v>
      </c>
      <c r="T870" s="706">
        <v>21</v>
      </c>
      <c r="U870" s="242">
        <v>0.84</v>
      </c>
    </row>
    <row r="871" spans="1:21" ht="14.4" customHeight="1" x14ac:dyDescent="0.3">
      <c r="A871" s="680">
        <v>12</v>
      </c>
      <c r="B871" s="671" t="s">
        <v>507</v>
      </c>
      <c r="C871" s="671">
        <v>89301125</v>
      </c>
      <c r="D871" s="703" t="s">
        <v>2311</v>
      </c>
      <c r="E871" s="704" t="s">
        <v>1285</v>
      </c>
      <c r="F871" s="671" t="s">
        <v>1255</v>
      </c>
      <c r="G871" s="671" t="s">
        <v>1764</v>
      </c>
      <c r="H871" s="671" t="s">
        <v>506</v>
      </c>
      <c r="I871" s="671" t="s">
        <v>1765</v>
      </c>
      <c r="J871" s="671" t="s">
        <v>1766</v>
      </c>
      <c r="K871" s="671" t="s">
        <v>1767</v>
      </c>
      <c r="L871" s="705">
        <v>217.86</v>
      </c>
      <c r="M871" s="705">
        <v>217.86</v>
      </c>
      <c r="N871" s="671">
        <v>1</v>
      </c>
      <c r="O871" s="706">
        <v>0.5</v>
      </c>
      <c r="P871" s="705"/>
      <c r="Q871" s="682">
        <v>0</v>
      </c>
      <c r="R871" s="671"/>
      <c r="S871" s="682">
        <v>0</v>
      </c>
      <c r="T871" s="706"/>
      <c r="U871" s="242">
        <v>0</v>
      </c>
    </row>
    <row r="872" spans="1:21" ht="14.4" customHeight="1" x14ac:dyDescent="0.3">
      <c r="A872" s="680">
        <v>12</v>
      </c>
      <c r="B872" s="671" t="s">
        <v>507</v>
      </c>
      <c r="C872" s="671">
        <v>89301125</v>
      </c>
      <c r="D872" s="703" t="s">
        <v>2311</v>
      </c>
      <c r="E872" s="704" t="s">
        <v>1285</v>
      </c>
      <c r="F872" s="671" t="s">
        <v>1255</v>
      </c>
      <c r="G872" s="671" t="s">
        <v>1404</v>
      </c>
      <c r="H872" s="671" t="s">
        <v>506</v>
      </c>
      <c r="I872" s="671" t="s">
        <v>1524</v>
      </c>
      <c r="J872" s="671" t="s">
        <v>1409</v>
      </c>
      <c r="K872" s="671" t="s">
        <v>1525</v>
      </c>
      <c r="L872" s="705">
        <v>0</v>
      </c>
      <c r="M872" s="705">
        <v>0</v>
      </c>
      <c r="N872" s="671">
        <v>2</v>
      </c>
      <c r="O872" s="706">
        <v>1.5</v>
      </c>
      <c r="P872" s="705">
        <v>0</v>
      </c>
      <c r="Q872" s="682"/>
      <c r="R872" s="671">
        <v>2</v>
      </c>
      <c r="S872" s="682">
        <v>1</v>
      </c>
      <c r="T872" s="706">
        <v>1.5</v>
      </c>
      <c r="U872" s="242">
        <v>1</v>
      </c>
    </row>
    <row r="873" spans="1:21" ht="14.4" customHeight="1" x14ac:dyDescent="0.3">
      <c r="A873" s="680">
        <v>12</v>
      </c>
      <c r="B873" s="671" t="s">
        <v>507</v>
      </c>
      <c r="C873" s="671">
        <v>89301125</v>
      </c>
      <c r="D873" s="703" t="s">
        <v>2311</v>
      </c>
      <c r="E873" s="704" t="s">
        <v>1285</v>
      </c>
      <c r="F873" s="671" t="s">
        <v>1255</v>
      </c>
      <c r="G873" s="671" t="s">
        <v>2212</v>
      </c>
      <c r="H873" s="671" t="s">
        <v>506</v>
      </c>
      <c r="I873" s="671" t="s">
        <v>2213</v>
      </c>
      <c r="J873" s="671" t="s">
        <v>2214</v>
      </c>
      <c r="K873" s="671" t="s">
        <v>2215</v>
      </c>
      <c r="L873" s="705">
        <v>0</v>
      </c>
      <c r="M873" s="705">
        <v>0</v>
      </c>
      <c r="N873" s="671">
        <v>1</v>
      </c>
      <c r="O873" s="706">
        <v>0.5</v>
      </c>
      <c r="P873" s="705">
        <v>0</v>
      </c>
      <c r="Q873" s="682"/>
      <c r="R873" s="671">
        <v>1</v>
      </c>
      <c r="S873" s="682">
        <v>1</v>
      </c>
      <c r="T873" s="706">
        <v>0.5</v>
      </c>
      <c r="U873" s="242">
        <v>1</v>
      </c>
    </row>
    <row r="874" spans="1:21" ht="14.4" customHeight="1" x14ac:dyDescent="0.3">
      <c r="A874" s="680">
        <v>12</v>
      </c>
      <c r="B874" s="671" t="s">
        <v>507</v>
      </c>
      <c r="C874" s="671">
        <v>89301125</v>
      </c>
      <c r="D874" s="703" t="s">
        <v>2311</v>
      </c>
      <c r="E874" s="704" t="s">
        <v>1285</v>
      </c>
      <c r="F874" s="671" t="s">
        <v>1255</v>
      </c>
      <c r="G874" s="671" t="s">
        <v>2212</v>
      </c>
      <c r="H874" s="671" t="s">
        <v>506</v>
      </c>
      <c r="I874" s="671" t="s">
        <v>2273</v>
      </c>
      <c r="J874" s="671" t="s">
        <v>2214</v>
      </c>
      <c r="K874" s="671" t="s">
        <v>2274</v>
      </c>
      <c r="L874" s="705">
        <v>0</v>
      </c>
      <c r="M874" s="705">
        <v>0</v>
      </c>
      <c r="N874" s="671">
        <v>6</v>
      </c>
      <c r="O874" s="706">
        <v>4.5</v>
      </c>
      <c r="P874" s="705">
        <v>0</v>
      </c>
      <c r="Q874" s="682"/>
      <c r="R874" s="671">
        <v>6</v>
      </c>
      <c r="S874" s="682">
        <v>1</v>
      </c>
      <c r="T874" s="706">
        <v>4.5</v>
      </c>
      <c r="U874" s="242">
        <v>1</v>
      </c>
    </row>
    <row r="875" spans="1:21" ht="14.4" customHeight="1" x14ac:dyDescent="0.3">
      <c r="A875" s="680">
        <v>12</v>
      </c>
      <c r="B875" s="671" t="s">
        <v>507</v>
      </c>
      <c r="C875" s="671">
        <v>89301125</v>
      </c>
      <c r="D875" s="703" t="s">
        <v>2311</v>
      </c>
      <c r="E875" s="704" t="s">
        <v>1285</v>
      </c>
      <c r="F875" s="671" t="s">
        <v>1255</v>
      </c>
      <c r="G875" s="671" t="s">
        <v>1423</v>
      </c>
      <c r="H875" s="671" t="s">
        <v>506</v>
      </c>
      <c r="I875" s="671" t="s">
        <v>1876</v>
      </c>
      <c r="J875" s="671" t="s">
        <v>1425</v>
      </c>
      <c r="K875" s="671" t="s">
        <v>1877</v>
      </c>
      <c r="L875" s="705">
        <v>967.58</v>
      </c>
      <c r="M875" s="705">
        <v>1935.16</v>
      </c>
      <c r="N875" s="671">
        <v>2</v>
      </c>
      <c r="O875" s="706">
        <v>1.5</v>
      </c>
      <c r="P875" s="705">
        <v>967.58</v>
      </c>
      <c r="Q875" s="682">
        <v>0.5</v>
      </c>
      <c r="R875" s="671">
        <v>1</v>
      </c>
      <c r="S875" s="682">
        <v>0.5</v>
      </c>
      <c r="T875" s="706">
        <v>0.5</v>
      </c>
      <c r="U875" s="242">
        <v>0.33333333333333331</v>
      </c>
    </row>
    <row r="876" spans="1:21" ht="14.4" customHeight="1" x14ac:dyDescent="0.3">
      <c r="A876" s="680">
        <v>12</v>
      </c>
      <c r="B876" s="671" t="s">
        <v>507</v>
      </c>
      <c r="C876" s="671">
        <v>89301125</v>
      </c>
      <c r="D876" s="703" t="s">
        <v>2311</v>
      </c>
      <c r="E876" s="704" t="s">
        <v>1285</v>
      </c>
      <c r="F876" s="671" t="s">
        <v>1255</v>
      </c>
      <c r="G876" s="671" t="s">
        <v>2275</v>
      </c>
      <c r="H876" s="671" t="s">
        <v>506</v>
      </c>
      <c r="I876" s="671" t="s">
        <v>2276</v>
      </c>
      <c r="J876" s="671" t="s">
        <v>2277</v>
      </c>
      <c r="K876" s="671" t="s">
        <v>2278</v>
      </c>
      <c r="L876" s="705">
        <v>0</v>
      </c>
      <c r="M876" s="705">
        <v>0</v>
      </c>
      <c r="N876" s="671">
        <v>2</v>
      </c>
      <c r="O876" s="706">
        <v>1.5</v>
      </c>
      <c r="P876" s="705">
        <v>0</v>
      </c>
      <c r="Q876" s="682"/>
      <c r="R876" s="671">
        <v>1</v>
      </c>
      <c r="S876" s="682">
        <v>0.5</v>
      </c>
      <c r="T876" s="706">
        <v>1</v>
      </c>
      <c r="U876" s="242">
        <v>0.66666666666666663</v>
      </c>
    </row>
    <row r="877" spans="1:21" ht="14.4" customHeight="1" x14ac:dyDescent="0.3">
      <c r="A877" s="680">
        <v>12</v>
      </c>
      <c r="B877" s="671" t="s">
        <v>507</v>
      </c>
      <c r="C877" s="671">
        <v>89301125</v>
      </c>
      <c r="D877" s="703" t="s">
        <v>2311</v>
      </c>
      <c r="E877" s="704" t="s">
        <v>1285</v>
      </c>
      <c r="F877" s="671" t="s">
        <v>1255</v>
      </c>
      <c r="G877" s="671" t="s">
        <v>2275</v>
      </c>
      <c r="H877" s="671" t="s">
        <v>506</v>
      </c>
      <c r="I877" s="671" t="s">
        <v>2279</v>
      </c>
      <c r="J877" s="671" t="s">
        <v>2277</v>
      </c>
      <c r="K877" s="671" t="s">
        <v>2280</v>
      </c>
      <c r="L877" s="705">
        <v>0</v>
      </c>
      <c r="M877" s="705">
        <v>0</v>
      </c>
      <c r="N877" s="671">
        <v>1</v>
      </c>
      <c r="O877" s="706">
        <v>1</v>
      </c>
      <c r="P877" s="705">
        <v>0</v>
      </c>
      <c r="Q877" s="682"/>
      <c r="R877" s="671">
        <v>1</v>
      </c>
      <c r="S877" s="682">
        <v>1</v>
      </c>
      <c r="T877" s="706">
        <v>1</v>
      </c>
      <c r="U877" s="242">
        <v>1</v>
      </c>
    </row>
    <row r="878" spans="1:21" ht="14.4" customHeight="1" x14ac:dyDescent="0.3">
      <c r="A878" s="680">
        <v>12</v>
      </c>
      <c r="B878" s="671" t="s">
        <v>507</v>
      </c>
      <c r="C878" s="671">
        <v>89301125</v>
      </c>
      <c r="D878" s="703" t="s">
        <v>2311</v>
      </c>
      <c r="E878" s="704" t="s">
        <v>1285</v>
      </c>
      <c r="F878" s="671" t="s">
        <v>1255</v>
      </c>
      <c r="G878" s="671" t="s">
        <v>2281</v>
      </c>
      <c r="H878" s="671" t="s">
        <v>506</v>
      </c>
      <c r="I878" s="671" t="s">
        <v>2282</v>
      </c>
      <c r="J878" s="671" t="s">
        <v>2283</v>
      </c>
      <c r="K878" s="671" t="s">
        <v>2284</v>
      </c>
      <c r="L878" s="705">
        <v>0</v>
      </c>
      <c r="M878" s="705">
        <v>0</v>
      </c>
      <c r="N878" s="671">
        <v>1</v>
      </c>
      <c r="O878" s="706">
        <v>0.5</v>
      </c>
      <c r="P878" s="705">
        <v>0</v>
      </c>
      <c r="Q878" s="682"/>
      <c r="R878" s="671">
        <v>1</v>
      </c>
      <c r="S878" s="682">
        <v>1</v>
      </c>
      <c r="T878" s="706">
        <v>0.5</v>
      </c>
      <c r="U878" s="242">
        <v>1</v>
      </c>
    </row>
    <row r="879" spans="1:21" ht="14.4" customHeight="1" x14ac:dyDescent="0.3">
      <c r="A879" s="680">
        <v>12</v>
      </c>
      <c r="B879" s="671" t="s">
        <v>507</v>
      </c>
      <c r="C879" s="671">
        <v>89301125</v>
      </c>
      <c r="D879" s="703" t="s">
        <v>2311</v>
      </c>
      <c r="E879" s="704" t="s">
        <v>1285</v>
      </c>
      <c r="F879" s="671" t="s">
        <v>1255</v>
      </c>
      <c r="G879" s="671" t="s">
        <v>1584</v>
      </c>
      <c r="H879" s="671" t="s">
        <v>506</v>
      </c>
      <c r="I879" s="671" t="s">
        <v>2285</v>
      </c>
      <c r="J879" s="671" t="s">
        <v>2218</v>
      </c>
      <c r="K879" s="671" t="s">
        <v>2286</v>
      </c>
      <c r="L879" s="705">
        <v>0</v>
      </c>
      <c r="M879" s="705">
        <v>0</v>
      </c>
      <c r="N879" s="671">
        <v>1</v>
      </c>
      <c r="O879" s="706">
        <v>1</v>
      </c>
      <c r="P879" s="705">
        <v>0</v>
      </c>
      <c r="Q879" s="682"/>
      <c r="R879" s="671">
        <v>1</v>
      </c>
      <c r="S879" s="682">
        <v>1</v>
      </c>
      <c r="T879" s="706">
        <v>1</v>
      </c>
      <c r="U879" s="242">
        <v>1</v>
      </c>
    </row>
    <row r="880" spans="1:21" ht="14.4" customHeight="1" x14ac:dyDescent="0.3">
      <c r="A880" s="680">
        <v>12</v>
      </c>
      <c r="B880" s="671" t="s">
        <v>507</v>
      </c>
      <c r="C880" s="671">
        <v>89301125</v>
      </c>
      <c r="D880" s="703" t="s">
        <v>2311</v>
      </c>
      <c r="E880" s="704" t="s">
        <v>1285</v>
      </c>
      <c r="F880" s="671" t="s">
        <v>1255</v>
      </c>
      <c r="G880" s="671" t="s">
        <v>2269</v>
      </c>
      <c r="H880" s="671" t="s">
        <v>506</v>
      </c>
      <c r="I880" s="671" t="s">
        <v>1170</v>
      </c>
      <c r="J880" s="671" t="s">
        <v>1171</v>
      </c>
      <c r="K880" s="671" t="s">
        <v>2270</v>
      </c>
      <c r="L880" s="705">
        <v>38.65</v>
      </c>
      <c r="M880" s="705">
        <v>38.65</v>
      </c>
      <c r="N880" s="671">
        <v>1</v>
      </c>
      <c r="O880" s="706">
        <v>0.5</v>
      </c>
      <c r="P880" s="705">
        <v>38.65</v>
      </c>
      <c r="Q880" s="682">
        <v>1</v>
      </c>
      <c r="R880" s="671">
        <v>1</v>
      </c>
      <c r="S880" s="682">
        <v>1</v>
      </c>
      <c r="T880" s="706">
        <v>0.5</v>
      </c>
      <c r="U880" s="242">
        <v>1</v>
      </c>
    </row>
    <row r="881" spans="1:21" ht="14.4" customHeight="1" x14ac:dyDescent="0.3">
      <c r="A881" s="680">
        <v>12</v>
      </c>
      <c r="B881" s="671" t="s">
        <v>507</v>
      </c>
      <c r="C881" s="671">
        <v>89301125</v>
      </c>
      <c r="D881" s="703" t="s">
        <v>2311</v>
      </c>
      <c r="E881" s="704" t="s">
        <v>1285</v>
      </c>
      <c r="F881" s="671" t="s">
        <v>1255</v>
      </c>
      <c r="G881" s="671" t="s">
        <v>2287</v>
      </c>
      <c r="H881" s="671" t="s">
        <v>867</v>
      </c>
      <c r="I881" s="671" t="s">
        <v>2288</v>
      </c>
      <c r="J881" s="671" t="s">
        <v>2289</v>
      </c>
      <c r="K881" s="671" t="s">
        <v>2290</v>
      </c>
      <c r="L881" s="705">
        <v>0</v>
      </c>
      <c r="M881" s="705">
        <v>0</v>
      </c>
      <c r="N881" s="671">
        <v>1</v>
      </c>
      <c r="O881" s="706">
        <v>1</v>
      </c>
      <c r="P881" s="705"/>
      <c r="Q881" s="682"/>
      <c r="R881" s="671"/>
      <c r="S881" s="682">
        <v>0</v>
      </c>
      <c r="T881" s="706"/>
      <c r="U881" s="242">
        <v>0</v>
      </c>
    </row>
    <row r="882" spans="1:21" ht="14.4" customHeight="1" x14ac:dyDescent="0.3">
      <c r="A882" s="680">
        <v>12</v>
      </c>
      <c r="B882" s="671" t="s">
        <v>507</v>
      </c>
      <c r="C882" s="671">
        <v>89301125</v>
      </c>
      <c r="D882" s="703" t="s">
        <v>2311</v>
      </c>
      <c r="E882" s="704" t="s">
        <v>1285</v>
      </c>
      <c r="F882" s="671" t="s">
        <v>1255</v>
      </c>
      <c r="G882" s="671" t="s">
        <v>1292</v>
      </c>
      <c r="H882" s="671" t="s">
        <v>506</v>
      </c>
      <c r="I882" s="671" t="s">
        <v>973</v>
      </c>
      <c r="J882" s="671" t="s">
        <v>974</v>
      </c>
      <c r="K882" s="671" t="s">
        <v>975</v>
      </c>
      <c r="L882" s="705">
        <v>153.52000000000001</v>
      </c>
      <c r="M882" s="705">
        <v>1228.1600000000001</v>
      </c>
      <c r="N882" s="671">
        <v>8</v>
      </c>
      <c r="O882" s="706">
        <v>5</v>
      </c>
      <c r="P882" s="705">
        <v>153.52000000000001</v>
      </c>
      <c r="Q882" s="682">
        <v>0.125</v>
      </c>
      <c r="R882" s="671">
        <v>1</v>
      </c>
      <c r="S882" s="682">
        <v>0.125</v>
      </c>
      <c r="T882" s="706">
        <v>1</v>
      </c>
      <c r="U882" s="242">
        <v>0.2</v>
      </c>
    </row>
    <row r="883" spans="1:21" ht="14.4" customHeight="1" x14ac:dyDescent="0.3">
      <c r="A883" s="680">
        <v>12</v>
      </c>
      <c r="B883" s="671" t="s">
        <v>507</v>
      </c>
      <c r="C883" s="671">
        <v>89301125</v>
      </c>
      <c r="D883" s="703" t="s">
        <v>2311</v>
      </c>
      <c r="E883" s="704" t="s">
        <v>1285</v>
      </c>
      <c r="F883" s="671" t="s">
        <v>1255</v>
      </c>
      <c r="G883" s="671" t="s">
        <v>1841</v>
      </c>
      <c r="H883" s="671" t="s">
        <v>506</v>
      </c>
      <c r="I883" s="671" t="s">
        <v>2291</v>
      </c>
      <c r="J883" s="671" t="s">
        <v>600</v>
      </c>
      <c r="K883" s="671" t="s">
        <v>2292</v>
      </c>
      <c r="L883" s="705">
        <v>0</v>
      </c>
      <c r="M883" s="705">
        <v>0</v>
      </c>
      <c r="N883" s="671">
        <v>1</v>
      </c>
      <c r="O883" s="706">
        <v>1</v>
      </c>
      <c r="P883" s="705">
        <v>0</v>
      </c>
      <c r="Q883" s="682"/>
      <c r="R883" s="671">
        <v>1</v>
      </c>
      <c r="S883" s="682">
        <v>1</v>
      </c>
      <c r="T883" s="706">
        <v>1</v>
      </c>
      <c r="U883" s="242">
        <v>1</v>
      </c>
    </row>
    <row r="884" spans="1:21" ht="14.4" customHeight="1" x14ac:dyDescent="0.3">
      <c r="A884" s="680">
        <v>12</v>
      </c>
      <c r="B884" s="671" t="s">
        <v>507</v>
      </c>
      <c r="C884" s="671">
        <v>89301125</v>
      </c>
      <c r="D884" s="703" t="s">
        <v>2311</v>
      </c>
      <c r="E884" s="704" t="s">
        <v>1285</v>
      </c>
      <c r="F884" s="671" t="s">
        <v>1255</v>
      </c>
      <c r="G884" s="671" t="s">
        <v>1732</v>
      </c>
      <c r="H884" s="671" t="s">
        <v>506</v>
      </c>
      <c r="I884" s="671" t="s">
        <v>1733</v>
      </c>
      <c r="J884" s="671" t="s">
        <v>1734</v>
      </c>
      <c r="K884" s="671" t="s">
        <v>1735</v>
      </c>
      <c r="L884" s="705">
        <v>257.22000000000003</v>
      </c>
      <c r="M884" s="705">
        <v>3343.8600000000006</v>
      </c>
      <c r="N884" s="671">
        <v>13</v>
      </c>
      <c r="O884" s="706">
        <v>3.5</v>
      </c>
      <c r="P884" s="705">
        <v>1543.3200000000002</v>
      </c>
      <c r="Q884" s="682">
        <v>0.46153846153846151</v>
      </c>
      <c r="R884" s="671">
        <v>6</v>
      </c>
      <c r="S884" s="682">
        <v>0.46153846153846156</v>
      </c>
      <c r="T884" s="706">
        <v>2</v>
      </c>
      <c r="U884" s="242">
        <v>0.5714285714285714</v>
      </c>
    </row>
    <row r="885" spans="1:21" ht="14.4" customHeight="1" x14ac:dyDescent="0.3">
      <c r="A885" s="680">
        <v>12</v>
      </c>
      <c r="B885" s="671" t="s">
        <v>507</v>
      </c>
      <c r="C885" s="671">
        <v>89301125</v>
      </c>
      <c r="D885" s="703" t="s">
        <v>2311</v>
      </c>
      <c r="E885" s="704" t="s">
        <v>1285</v>
      </c>
      <c r="F885" s="671" t="s">
        <v>1255</v>
      </c>
      <c r="G885" s="671" t="s">
        <v>1732</v>
      </c>
      <c r="H885" s="671" t="s">
        <v>506</v>
      </c>
      <c r="I885" s="671" t="s">
        <v>1947</v>
      </c>
      <c r="J885" s="671" t="s">
        <v>1887</v>
      </c>
      <c r="K885" s="671" t="s">
        <v>897</v>
      </c>
      <c r="L885" s="705">
        <v>128.61000000000001</v>
      </c>
      <c r="M885" s="705">
        <v>385.83000000000004</v>
      </c>
      <c r="N885" s="671">
        <v>3</v>
      </c>
      <c r="O885" s="706">
        <v>1</v>
      </c>
      <c r="P885" s="705"/>
      <c r="Q885" s="682">
        <v>0</v>
      </c>
      <c r="R885" s="671"/>
      <c r="S885" s="682">
        <v>0</v>
      </c>
      <c r="T885" s="706"/>
      <c r="U885" s="242">
        <v>0</v>
      </c>
    </row>
    <row r="886" spans="1:21" ht="14.4" customHeight="1" x14ac:dyDescent="0.3">
      <c r="A886" s="680">
        <v>12</v>
      </c>
      <c r="B886" s="671" t="s">
        <v>507</v>
      </c>
      <c r="C886" s="671">
        <v>89301125</v>
      </c>
      <c r="D886" s="703" t="s">
        <v>2311</v>
      </c>
      <c r="E886" s="704" t="s">
        <v>1285</v>
      </c>
      <c r="F886" s="671" t="s">
        <v>1255</v>
      </c>
      <c r="G886" s="671" t="s">
        <v>2293</v>
      </c>
      <c r="H886" s="671" t="s">
        <v>506</v>
      </c>
      <c r="I886" s="671" t="s">
        <v>2294</v>
      </c>
      <c r="J886" s="671" t="s">
        <v>2295</v>
      </c>
      <c r="K886" s="671" t="s">
        <v>2296</v>
      </c>
      <c r="L886" s="705">
        <v>382.62</v>
      </c>
      <c r="M886" s="705">
        <v>1147.8600000000001</v>
      </c>
      <c r="N886" s="671">
        <v>3</v>
      </c>
      <c r="O886" s="706">
        <v>1</v>
      </c>
      <c r="P886" s="705">
        <v>1147.8600000000001</v>
      </c>
      <c r="Q886" s="682">
        <v>1</v>
      </c>
      <c r="R886" s="671">
        <v>3</v>
      </c>
      <c r="S886" s="682">
        <v>1</v>
      </c>
      <c r="T886" s="706">
        <v>1</v>
      </c>
      <c r="U886" s="242">
        <v>1</v>
      </c>
    </row>
    <row r="887" spans="1:21" ht="14.4" customHeight="1" x14ac:dyDescent="0.3">
      <c r="A887" s="680">
        <v>12</v>
      </c>
      <c r="B887" s="671" t="s">
        <v>507</v>
      </c>
      <c r="C887" s="671">
        <v>89301125</v>
      </c>
      <c r="D887" s="703" t="s">
        <v>2311</v>
      </c>
      <c r="E887" s="704" t="s">
        <v>1285</v>
      </c>
      <c r="F887" s="671" t="s">
        <v>1255</v>
      </c>
      <c r="G887" s="671" t="s">
        <v>1326</v>
      </c>
      <c r="H887" s="671" t="s">
        <v>506</v>
      </c>
      <c r="I887" s="671" t="s">
        <v>607</v>
      </c>
      <c r="J887" s="671" t="s">
        <v>608</v>
      </c>
      <c r="K887" s="671" t="s">
        <v>609</v>
      </c>
      <c r="L887" s="705">
        <v>56.69</v>
      </c>
      <c r="M887" s="705">
        <v>56.69</v>
      </c>
      <c r="N887" s="671">
        <v>1</v>
      </c>
      <c r="O887" s="706">
        <v>1</v>
      </c>
      <c r="P887" s="705"/>
      <c r="Q887" s="682">
        <v>0</v>
      </c>
      <c r="R887" s="671"/>
      <c r="S887" s="682">
        <v>0</v>
      </c>
      <c r="T887" s="706"/>
      <c r="U887" s="242">
        <v>0</v>
      </c>
    </row>
    <row r="888" spans="1:21" ht="14.4" customHeight="1" x14ac:dyDescent="0.3">
      <c r="A888" s="680">
        <v>12</v>
      </c>
      <c r="B888" s="671" t="s">
        <v>507</v>
      </c>
      <c r="C888" s="671">
        <v>89301125</v>
      </c>
      <c r="D888" s="703" t="s">
        <v>2311</v>
      </c>
      <c r="E888" s="704" t="s">
        <v>1285</v>
      </c>
      <c r="F888" s="671" t="s">
        <v>1255</v>
      </c>
      <c r="G888" s="671" t="s">
        <v>1327</v>
      </c>
      <c r="H888" s="671" t="s">
        <v>506</v>
      </c>
      <c r="I888" s="671" t="s">
        <v>1434</v>
      </c>
      <c r="J888" s="671" t="s">
        <v>1435</v>
      </c>
      <c r="K888" s="671" t="s">
        <v>1436</v>
      </c>
      <c r="L888" s="705">
        <v>250.07</v>
      </c>
      <c r="M888" s="705">
        <v>1250.3499999999999</v>
      </c>
      <c r="N888" s="671">
        <v>5</v>
      </c>
      <c r="O888" s="706">
        <v>2</v>
      </c>
      <c r="P888" s="705"/>
      <c r="Q888" s="682">
        <v>0</v>
      </c>
      <c r="R888" s="671"/>
      <c r="S888" s="682">
        <v>0</v>
      </c>
      <c r="T888" s="706"/>
      <c r="U888" s="242">
        <v>0</v>
      </c>
    </row>
    <row r="889" spans="1:21" ht="14.4" customHeight="1" x14ac:dyDescent="0.3">
      <c r="A889" s="680">
        <v>12</v>
      </c>
      <c r="B889" s="671" t="s">
        <v>507</v>
      </c>
      <c r="C889" s="671">
        <v>89301125</v>
      </c>
      <c r="D889" s="703" t="s">
        <v>2311</v>
      </c>
      <c r="E889" s="704" t="s">
        <v>1285</v>
      </c>
      <c r="F889" s="671" t="s">
        <v>1255</v>
      </c>
      <c r="G889" s="671" t="s">
        <v>1327</v>
      </c>
      <c r="H889" s="671" t="s">
        <v>506</v>
      </c>
      <c r="I889" s="671" t="s">
        <v>1687</v>
      </c>
      <c r="J889" s="671" t="s">
        <v>1329</v>
      </c>
      <c r="K889" s="671" t="s">
        <v>1688</v>
      </c>
      <c r="L889" s="705">
        <v>0</v>
      </c>
      <c r="M889" s="705">
        <v>0</v>
      </c>
      <c r="N889" s="671">
        <v>3</v>
      </c>
      <c r="O889" s="706">
        <v>0.5</v>
      </c>
      <c r="P889" s="705">
        <v>0</v>
      </c>
      <c r="Q889" s="682"/>
      <c r="R889" s="671">
        <v>3</v>
      </c>
      <c r="S889" s="682">
        <v>1</v>
      </c>
      <c r="T889" s="706">
        <v>0.5</v>
      </c>
      <c r="U889" s="242">
        <v>1</v>
      </c>
    </row>
    <row r="890" spans="1:21" ht="14.4" customHeight="1" x14ac:dyDescent="0.3">
      <c r="A890" s="680">
        <v>12</v>
      </c>
      <c r="B890" s="671" t="s">
        <v>507</v>
      </c>
      <c r="C890" s="671">
        <v>89301125</v>
      </c>
      <c r="D890" s="703" t="s">
        <v>2311</v>
      </c>
      <c r="E890" s="704" t="s">
        <v>1285</v>
      </c>
      <c r="F890" s="671" t="s">
        <v>1255</v>
      </c>
      <c r="G890" s="671" t="s">
        <v>1327</v>
      </c>
      <c r="H890" s="671" t="s">
        <v>506</v>
      </c>
      <c r="I890" s="671" t="s">
        <v>1550</v>
      </c>
      <c r="J890" s="671" t="s">
        <v>1551</v>
      </c>
      <c r="K890" s="671" t="s">
        <v>1552</v>
      </c>
      <c r="L890" s="705">
        <v>423.57</v>
      </c>
      <c r="M890" s="705">
        <v>71159.759999999966</v>
      </c>
      <c r="N890" s="671">
        <v>168</v>
      </c>
      <c r="O890" s="706">
        <v>64.5</v>
      </c>
      <c r="P890" s="705">
        <v>44051.279999999977</v>
      </c>
      <c r="Q890" s="682">
        <v>0.61904761904761907</v>
      </c>
      <c r="R890" s="671">
        <v>104</v>
      </c>
      <c r="S890" s="682">
        <v>0.61904761904761907</v>
      </c>
      <c r="T890" s="706">
        <v>38</v>
      </c>
      <c r="U890" s="242">
        <v>0.58914728682170547</v>
      </c>
    </row>
    <row r="891" spans="1:21" ht="14.4" customHeight="1" x14ac:dyDescent="0.3">
      <c r="A891" s="680">
        <v>12</v>
      </c>
      <c r="B891" s="671" t="s">
        <v>507</v>
      </c>
      <c r="C891" s="671">
        <v>89301125</v>
      </c>
      <c r="D891" s="703" t="s">
        <v>2311</v>
      </c>
      <c r="E891" s="704" t="s">
        <v>1285</v>
      </c>
      <c r="F891" s="671" t="s">
        <v>1255</v>
      </c>
      <c r="G891" s="671" t="s">
        <v>1327</v>
      </c>
      <c r="H891" s="671" t="s">
        <v>506</v>
      </c>
      <c r="I891" s="671" t="s">
        <v>1328</v>
      </c>
      <c r="J891" s="671" t="s">
        <v>1329</v>
      </c>
      <c r="K891" s="671" t="s">
        <v>1330</v>
      </c>
      <c r="L891" s="705">
        <v>181.41</v>
      </c>
      <c r="M891" s="705">
        <v>5079.4799999999996</v>
      </c>
      <c r="N891" s="671">
        <v>28</v>
      </c>
      <c r="O891" s="706">
        <v>7.5</v>
      </c>
      <c r="P891" s="705">
        <v>4535.25</v>
      </c>
      <c r="Q891" s="682">
        <v>0.8928571428571429</v>
      </c>
      <c r="R891" s="671">
        <v>25</v>
      </c>
      <c r="S891" s="682">
        <v>0.8928571428571429</v>
      </c>
      <c r="T891" s="706">
        <v>7</v>
      </c>
      <c r="U891" s="242">
        <v>0.93333333333333335</v>
      </c>
    </row>
    <row r="892" spans="1:21" ht="14.4" customHeight="1" x14ac:dyDescent="0.3">
      <c r="A892" s="680">
        <v>12</v>
      </c>
      <c r="B892" s="671" t="s">
        <v>507</v>
      </c>
      <c r="C892" s="671">
        <v>89301125</v>
      </c>
      <c r="D892" s="703" t="s">
        <v>2311</v>
      </c>
      <c r="E892" s="704" t="s">
        <v>1285</v>
      </c>
      <c r="F892" s="671" t="s">
        <v>1255</v>
      </c>
      <c r="G892" s="671" t="s">
        <v>1327</v>
      </c>
      <c r="H892" s="671" t="s">
        <v>506</v>
      </c>
      <c r="I892" s="671" t="s">
        <v>1439</v>
      </c>
      <c r="J892" s="671" t="s">
        <v>1435</v>
      </c>
      <c r="K892" s="671" t="s">
        <v>1440</v>
      </c>
      <c r="L892" s="705">
        <v>0</v>
      </c>
      <c r="M892" s="705">
        <v>0</v>
      </c>
      <c r="N892" s="671">
        <v>17</v>
      </c>
      <c r="O892" s="706">
        <v>5.5</v>
      </c>
      <c r="P892" s="705">
        <v>0</v>
      </c>
      <c r="Q892" s="682"/>
      <c r="R892" s="671">
        <v>14</v>
      </c>
      <c r="S892" s="682">
        <v>0.82352941176470584</v>
      </c>
      <c r="T892" s="706">
        <v>4.5</v>
      </c>
      <c r="U892" s="242">
        <v>0.81818181818181823</v>
      </c>
    </row>
    <row r="893" spans="1:21" ht="14.4" customHeight="1" x14ac:dyDescent="0.3">
      <c r="A893" s="680">
        <v>12</v>
      </c>
      <c r="B893" s="671" t="s">
        <v>507</v>
      </c>
      <c r="C893" s="671">
        <v>89301125</v>
      </c>
      <c r="D893" s="703" t="s">
        <v>2311</v>
      </c>
      <c r="E893" s="704" t="s">
        <v>1285</v>
      </c>
      <c r="F893" s="671" t="s">
        <v>1255</v>
      </c>
      <c r="G893" s="671" t="s">
        <v>1446</v>
      </c>
      <c r="H893" s="671" t="s">
        <v>506</v>
      </c>
      <c r="I893" s="671" t="s">
        <v>2297</v>
      </c>
      <c r="J893" s="671" t="s">
        <v>2298</v>
      </c>
      <c r="K893" s="671" t="s">
        <v>1556</v>
      </c>
      <c r="L893" s="705">
        <v>0</v>
      </c>
      <c r="M893" s="705">
        <v>0</v>
      </c>
      <c r="N893" s="671">
        <v>2</v>
      </c>
      <c r="O893" s="706">
        <v>2</v>
      </c>
      <c r="P893" s="705"/>
      <c r="Q893" s="682"/>
      <c r="R893" s="671"/>
      <c r="S893" s="682">
        <v>0</v>
      </c>
      <c r="T893" s="706"/>
      <c r="U893" s="242">
        <v>0</v>
      </c>
    </row>
    <row r="894" spans="1:21" ht="14.4" customHeight="1" x14ac:dyDescent="0.3">
      <c r="A894" s="680">
        <v>12</v>
      </c>
      <c r="B894" s="671" t="s">
        <v>507</v>
      </c>
      <c r="C894" s="671">
        <v>89301125</v>
      </c>
      <c r="D894" s="703" t="s">
        <v>2311</v>
      </c>
      <c r="E894" s="704" t="s">
        <v>1285</v>
      </c>
      <c r="F894" s="671" t="s">
        <v>1255</v>
      </c>
      <c r="G894" s="671" t="s">
        <v>1454</v>
      </c>
      <c r="H894" s="671" t="s">
        <v>506</v>
      </c>
      <c r="I894" s="671" t="s">
        <v>1455</v>
      </c>
      <c r="J894" s="671" t="s">
        <v>1456</v>
      </c>
      <c r="K894" s="671" t="s">
        <v>1457</v>
      </c>
      <c r="L894" s="705">
        <v>893.1</v>
      </c>
      <c r="M894" s="705">
        <v>893.1</v>
      </c>
      <c r="N894" s="671">
        <v>1</v>
      </c>
      <c r="O894" s="706">
        <v>1</v>
      </c>
      <c r="P894" s="705">
        <v>893.1</v>
      </c>
      <c r="Q894" s="682">
        <v>1</v>
      </c>
      <c r="R894" s="671">
        <v>1</v>
      </c>
      <c r="S894" s="682">
        <v>1</v>
      </c>
      <c r="T894" s="706">
        <v>1</v>
      </c>
      <c r="U894" s="242">
        <v>1</v>
      </c>
    </row>
    <row r="895" spans="1:21" ht="14.4" customHeight="1" x14ac:dyDescent="0.3">
      <c r="A895" s="680">
        <v>12</v>
      </c>
      <c r="B895" s="671" t="s">
        <v>507</v>
      </c>
      <c r="C895" s="671">
        <v>89301125</v>
      </c>
      <c r="D895" s="703" t="s">
        <v>2311</v>
      </c>
      <c r="E895" s="704" t="s">
        <v>1285</v>
      </c>
      <c r="F895" s="671" t="s">
        <v>1255</v>
      </c>
      <c r="G895" s="671" t="s">
        <v>1454</v>
      </c>
      <c r="H895" s="671" t="s">
        <v>506</v>
      </c>
      <c r="I895" s="671" t="s">
        <v>1461</v>
      </c>
      <c r="J895" s="671" t="s">
        <v>1456</v>
      </c>
      <c r="K895" s="671" t="s">
        <v>1457</v>
      </c>
      <c r="L895" s="705">
        <v>893.1</v>
      </c>
      <c r="M895" s="705">
        <v>9824.1000000000022</v>
      </c>
      <c r="N895" s="671">
        <v>11</v>
      </c>
      <c r="O895" s="706">
        <v>8</v>
      </c>
      <c r="P895" s="705">
        <v>8931.0000000000018</v>
      </c>
      <c r="Q895" s="682">
        <v>0.90909090909090906</v>
      </c>
      <c r="R895" s="671">
        <v>10</v>
      </c>
      <c r="S895" s="682">
        <v>0.90909090909090906</v>
      </c>
      <c r="T895" s="706">
        <v>7.5</v>
      </c>
      <c r="U895" s="242">
        <v>0.9375</v>
      </c>
    </row>
    <row r="896" spans="1:21" ht="14.4" customHeight="1" x14ac:dyDescent="0.3">
      <c r="A896" s="680">
        <v>12</v>
      </c>
      <c r="B896" s="671" t="s">
        <v>507</v>
      </c>
      <c r="C896" s="671">
        <v>89301125</v>
      </c>
      <c r="D896" s="703" t="s">
        <v>2311</v>
      </c>
      <c r="E896" s="704" t="s">
        <v>1285</v>
      </c>
      <c r="F896" s="671" t="s">
        <v>1255</v>
      </c>
      <c r="G896" s="671" t="s">
        <v>1454</v>
      </c>
      <c r="H896" s="671" t="s">
        <v>506</v>
      </c>
      <c r="I896" s="671" t="s">
        <v>2203</v>
      </c>
      <c r="J896" s="671" t="s">
        <v>1456</v>
      </c>
      <c r="K896" s="671" t="s">
        <v>1791</v>
      </c>
      <c r="L896" s="705">
        <v>0</v>
      </c>
      <c r="M896" s="705">
        <v>0</v>
      </c>
      <c r="N896" s="671">
        <v>3</v>
      </c>
      <c r="O896" s="706">
        <v>1.5</v>
      </c>
      <c r="P896" s="705">
        <v>0</v>
      </c>
      <c r="Q896" s="682"/>
      <c r="R896" s="671">
        <v>3</v>
      </c>
      <c r="S896" s="682">
        <v>1</v>
      </c>
      <c r="T896" s="706">
        <v>1.5</v>
      </c>
      <c r="U896" s="242">
        <v>1</v>
      </c>
    </row>
    <row r="897" spans="1:21" ht="14.4" customHeight="1" x14ac:dyDescent="0.3">
      <c r="A897" s="680">
        <v>12</v>
      </c>
      <c r="B897" s="671" t="s">
        <v>507</v>
      </c>
      <c r="C897" s="671">
        <v>89301125</v>
      </c>
      <c r="D897" s="703" t="s">
        <v>2311</v>
      </c>
      <c r="E897" s="704" t="s">
        <v>1285</v>
      </c>
      <c r="F897" s="671" t="s">
        <v>1255</v>
      </c>
      <c r="G897" s="671" t="s">
        <v>1293</v>
      </c>
      <c r="H897" s="671" t="s">
        <v>506</v>
      </c>
      <c r="I897" s="671" t="s">
        <v>2271</v>
      </c>
      <c r="J897" s="671" t="s">
        <v>958</v>
      </c>
      <c r="K897" s="671" t="s">
        <v>2272</v>
      </c>
      <c r="L897" s="705">
        <v>13.38</v>
      </c>
      <c r="M897" s="705">
        <v>66.900000000000006</v>
      </c>
      <c r="N897" s="671">
        <v>5</v>
      </c>
      <c r="O897" s="706">
        <v>2</v>
      </c>
      <c r="P897" s="705"/>
      <c r="Q897" s="682">
        <v>0</v>
      </c>
      <c r="R897" s="671"/>
      <c r="S897" s="682">
        <v>0</v>
      </c>
      <c r="T897" s="706"/>
      <c r="U897" s="242">
        <v>0</v>
      </c>
    </row>
    <row r="898" spans="1:21" ht="14.4" customHeight="1" x14ac:dyDescent="0.3">
      <c r="A898" s="680">
        <v>12</v>
      </c>
      <c r="B898" s="671" t="s">
        <v>507</v>
      </c>
      <c r="C898" s="671">
        <v>89301125</v>
      </c>
      <c r="D898" s="703" t="s">
        <v>2311</v>
      </c>
      <c r="E898" s="704" t="s">
        <v>1285</v>
      </c>
      <c r="F898" s="671" t="s">
        <v>1255</v>
      </c>
      <c r="G898" s="671" t="s">
        <v>1348</v>
      </c>
      <c r="H898" s="671" t="s">
        <v>867</v>
      </c>
      <c r="I898" s="671" t="s">
        <v>1466</v>
      </c>
      <c r="J898" s="671" t="s">
        <v>1350</v>
      </c>
      <c r="K898" s="671" t="s">
        <v>1467</v>
      </c>
      <c r="L898" s="705">
        <v>492.45</v>
      </c>
      <c r="M898" s="705">
        <v>492.45</v>
      </c>
      <c r="N898" s="671">
        <v>1</v>
      </c>
      <c r="O898" s="706">
        <v>0.5</v>
      </c>
      <c r="P898" s="705">
        <v>492.45</v>
      </c>
      <c r="Q898" s="682">
        <v>1</v>
      </c>
      <c r="R898" s="671">
        <v>1</v>
      </c>
      <c r="S898" s="682">
        <v>1</v>
      </c>
      <c r="T898" s="706">
        <v>0.5</v>
      </c>
      <c r="U898" s="242">
        <v>1</v>
      </c>
    </row>
    <row r="899" spans="1:21" ht="14.4" customHeight="1" x14ac:dyDescent="0.3">
      <c r="A899" s="680">
        <v>12</v>
      </c>
      <c r="B899" s="671" t="s">
        <v>507</v>
      </c>
      <c r="C899" s="671">
        <v>89301125</v>
      </c>
      <c r="D899" s="703" t="s">
        <v>2311</v>
      </c>
      <c r="E899" s="704" t="s">
        <v>1285</v>
      </c>
      <c r="F899" s="671" t="s">
        <v>1255</v>
      </c>
      <c r="G899" s="671" t="s">
        <v>1348</v>
      </c>
      <c r="H899" s="671" t="s">
        <v>867</v>
      </c>
      <c r="I899" s="671" t="s">
        <v>1536</v>
      </c>
      <c r="J899" s="671" t="s">
        <v>1350</v>
      </c>
      <c r="K899" s="671" t="s">
        <v>1537</v>
      </c>
      <c r="L899" s="705">
        <v>547.16999999999996</v>
      </c>
      <c r="M899" s="705">
        <v>547.16999999999996</v>
      </c>
      <c r="N899" s="671">
        <v>1</v>
      </c>
      <c r="O899" s="706">
        <v>1</v>
      </c>
      <c r="P899" s="705">
        <v>547.16999999999996</v>
      </c>
      <c r="Q899" s="682">
        <v>1</v>
      </c>
      <c r="R899" s="671">
        <v>1</v>
      </c>
      <c r="S899" s="682">
        <v>1</v>
      </c>
      <c r="T899" s="706">
        <v>1</v>
      </c>
      <c r="U899" s="242">
        <v>1</v>
      </c>
    </row>
    <row r="900" spans="1:21" ht="14.4" customHeight="1" x14ac:dyDescent="0.3">
      <c r="A900" s="680">
        <v>12</v>
      </c>
      <c r="B900" s="671" t="s">
        <v>507</v>
      </c>
      <c r="C900" s="671">
        <v>89301125</v>
      </c>
      <c r="D900" s="703" t="s">
        <v>2311</v>
      </c>
      <c r="E900" s="704" t="s">
        <v>1285</v>
      </c>
      <c r="F900" s="671" t="s">
        <v>1255</v>
      </c>
      <c r="G900" s="671" t="s">
        <v>2222</v>
      </c>
      <c r="H900" s="671" t="s">
        <v>506</v>
      </c>
      <c r="I900" s="671" t="s">
        <v>2223</v>
      </c>
      <c r="J900" s="671" t="s">
        <v>2224</v>
      </c>
      <c r="K900" s="671" t="s">
        <v>897</v>
      </c>
      <c r="L900" s="705">
        <v>164.15</v>
      </c>
      <c r="M900" s="705">
        <v>1641.5</v>
      </c>
      <c r="N900" s="671">
        <v>10</v>
      </c>
      <c r="O900" s="706">
        <v>3.5</v>
      </c>
      <c r="P900" s="705"/>
      <c r="Q900" s="682">
        <v>0</v>
      </c>
      <c r="R900" s="671"/>
      <c r="S900" s="682">
        <v>0</v>
      </c>
      <c r="T900" s="706"/>
      <c r="U900" s="242">
        <v>0</v>
      </c>
    </row>
    <row r="901" spans="1:21" ht="14.4" customHeight="1" x14ac:dyDescent="0.3">
      <c r="A901" s="680">
        <v>12</v>
      </c>
      <c r="B901" s="671" t="s">
        <v>507</v>
      </c>
      <c r="C901" s="671">
        <v>89301125</v>
      </c>
      <c r="D901" s="703" t="s">
        <v>2311</v>
      </c>
      <c r="E901" s="704" t="s">
        <v>1285</v>
      </c>
      <c r="F901" s="671" t="s">
        <v>1255</v>
      </c>
      <c r="G901" s="671" t="s">
        <v>1468</v>
      </c>
      <c r="H901" s="671" t="s">
        <v>867</v>
      </c>
      <c r="I901" s="671" t="s">
        <v>1469</v>
      </c>
      <c r="J901" s="671" t="s">
        <v>1470</v>
      </c>
      <c r="K901" s="671" t="s">
        <v>1471</v>
      </c>
      <c r="L901" s="705">
        <v>104.45</v>
      </c>
      <c r="M901" s="705">
        <v>3551.2999999999997</v>
      </c>
      <c r="N901" s="671">
        <v>34</v>
      </c>
      <c r="O901" s="706">
        <v>7</v>
      </c>
      <c r="P901" s="705">
        <v>3237.95</v>
      </c>
      <c r="Q901" s="682">
        <v>0.91176470588235292</v>
      </c>
      <c r="R901" s="671">
        <v>31</v>
      </c>
      <c r="S901" s="682">
        <v>0.91176470588235292</v>
      </c>
      <c r="T901" s="706">
        <v>6</v>
      </c>
      <c r="U901" s="242">
        <v>0.8571428571428571</v>
      </c>
    </row>
    <row r="902" spans="1:21" ht="14.4" customHeight="1" x14ac:dyDescent="0.3">
      <c r="A902" s="680">
        <v>12</v>
      </c>
      <c r="B902" s="671" t="s">
        <v>507</v>
      </c>
      <c r="C902" s="671">
        <v>89301125</v>
      </c>
      <c r="D902" s="703" t="s">
        <v>2311</v>
      </c>
      <c r="E902" s="704" t="s">
        <v>1285</v>
      </c>
      <c r="F902" s="671" t="s">
        <v>1255</v>
      </c>
      <c r="G902" s="671" t="s">
        <v>1564</v>
      </c>
      <c r="H902" s="671" t="s">
        <v>506</v>
      </c>
      <c r="I902" s="671" t="s">
        <v>1565</v>
      </c>
      <c r="J902" s="671" t="s">
        <v>1566</v>
      </c>
      <c r="K902" s="671" t="s">
        <v>1567</v>
      </c>
      <c r="L902" s="705">
        <v>26.26</v>
      </c>
      <c r="M902" s="705">
        <v>1391.7799999999997</v>
      </c>
      <c r="N902" s="671">
        <v>53</v>
      </c>
      <c r="O902" s="706">
        <v>45.5</v>
      </c>
      <c r="P902" s="705">
        <v>761.53999999999985</v>
      </c>
      <c r="Q902" s="682">
        <v>0.54716981132075471</v>
      </c>
      <c r="R902" s="671">
        <v>29</v>
      </c>
      <c r="S902" s="682">
        <v>0.54716981132075471</v>
      </c>
      <c r="T902" s="706">
        <v>23.5</v>
      </c>
      <c r="U902" s="242">
        <v>0.51648351648351654</v>
      </c>
    </row>
    <row r="903" spans="1:21" ht="14.4" customHeight="1" x14ac:dyDescent="0.3">
      <c r="A903" s="680">
        <v>12</v>
      </c>
      <c r="B903" s="671" t="s">
        <v>507</v>
      </c>
      <c r="C903" s="671">
        <v>89301125</v>
      </c>
      <c r="D903" s="703" t="s">
        <v>2311</v>
      </c>
      <c r="E903" s="704" t="s">
        <v>1285</v>
      </c>
      <c r="F903" s="671" t="s">
        <v>1255</v>
      </c>
      <c r="G903" s="671" t="s">
        <v>1997</v>
      </c>
      <c r="H903" s="671" t="s">
        <v>506</v>
      </c>
      <c r="I903" s="671" t="s">
        <v>2000</v>
      </c>
      <c r="J903" s="671" t="s">
        <v>1999</v>
      </c>
      <c r="K903" s="671" t="s">
        <v>2001</v>
      </c>
      <c r="L903" s="705">
        <v>45.93</v>
      </c>
      <c r="M903" s="705">
        <v>275.58</v>
      </c>
      <c r="N903" s="671">
        <v>6</v>
      </c>
      <c r="O903" s="706">
        <v>2.5</v>
      </c>
      <c r="P903" s="705">
        <v>91.86</v>
      </c>
      <c r="Q903" s="682">
        <v>0.33333333333333337</v>
      </c>
      <c r="R903" s="671">
        <v>2</v>
      </c>
      <c r="S903" s="682">
        <v>0.33333333333333331</v>
      </c>
      <c r="T903" s="706">
        <v>1</v>
      </c>
      <c r="U903" s="242">
        <v>0.4</v>
      </c>
    </row>
    <row r="904" spans="1:21" ht="14.4" customHeight="1" x14ac:dyDescent="0.3">
      <c r="A904" s="680">
        <v>12</v>
      </c>
      <c r="B904" s="671" t="s">
        <v>507</v>
      </c>
      <c r="C904" s="671">
        <v>89301125</v>
      </c>
      <c r="D904" s="703" t="s">
        <v>2311</v>
      </c>
      <c r="E904" s="704" t="s">
        <v>1285</v>
      </c>
      <c r="F904" s="671" t="s">
        <v>1255</v>
      </c>
      <c r="G904" s="671" t="s">
        <v>1472</v>
      </c>
      <c r="H904" s="671" t="s">
        <v>506</v>
      </c>
      <c r="I904" s="671" t="s">
        <v>1476</v>
      </c>
      <c r="J904" s="671" t="s">
        <v>1477</v>
      </c>
      <c r="K904" s="671" t="s">
        <v>1478</v>
      </c>
      <c r="L904" s="705">
        <v>146.84</v>
      </c>
      <c r="M904" s="705">
        <v>440.52</v>
      </c>
      <c r="N904" s="671">
        <v>3</v>
      </c>
      <c r="O904" s="706">
        <v>0.5</v>
      </c>
      <c r="P904" s="705">
        <v>440.52</v>
      </c>
      <c r="Q904" s="682">
        <v>1</v>
      </c>
      <c r="R904" s="671">
        <v>3</v>
      </c>
      <c r="S904" s="682">
        <v>1</v>
      </c>
      <c r="T904" s="706">
        <v>0.5</v>
      </c>
      <c r="U904" s="242">
        <v>1</v>
      </c>
    </row>
    <row r="905" spans="1:21" ht="14.4" customHeight="1" x14ac:dyDescent="0.3">
      <c r="A905" s="680">
        <v>12</v>
      </c>
      <c r="B905" s="671" t="s">
        <v>507</v>
      </c>
      <c r="C905" s="671">
        <v>89301125</v>
      </c>
      <c r="D905" s="703" t="s">
        <v>2311</v>
      </c>
      <c r="E905" s="704" t="s">
        <v>1285</v>
      </c>
      <c r="F905" s="671" t="s">
        <v>1255</v>
      </c>
      <c r="G905" s="671" t="s">
        <v>1472</v>
      </c>
      <c r="H905" s="671" t="s">
        <v>506</v>
      </c>
      <c r="I905" s="671" t="s">
        <v>1479</v>
      </c>
      <c r="J905" s="671" t="s">
        <v>1477</v>
      </c>
      <c r="K905" s="671" t="s">
        <v>1480</v>
      </c>
      <c r="L905" s="705">
        <v>244.74</v>
      </c>
      <c r="M905" s="705">
        <v>244.74</v>
      </c>
      <c r="N905" s="671">
        <v>1</v>
      </c>
      <c r="O905" s="706">
        <v>1</v>
      </c>
      <c r="P905" s="705">
        <v>244.74</v>
      </c>
      <c r="Q905" s="682">
        <v>1</v>
      </c>
      <c r="R905" s="671">
        <v>1</v>
      </c>
      <c r="S905" s="682">
        <v>1</v>
      </c>
      <c r="T905" s="706">
        <v>1</v>
      </c>
      <c r="U905" s="242">
        <v>1</v>
      </c>
    </row>
    <row r="906" spans="1:21" ht="14.4" customHeight="1" x14ac:dyDescent="0.3">
      <c r="A906" s="680">
        <v>12</v>
      </c>
      <c r="B906" s="671" t="s">
        <v>507</v>
      </c>
      <c r="C906" s="671">
        <v>89301125</v>
      </c>
      <c r="D906" s="703" t="s">
        <v>2311</v>
      </c>
      <c r="E906" s="704" t="s">
        <v>1285</v>
      </c>
      <c r="F906" s="671" t="s">
        <v>1256</v>
      </c>
      <c r="G906" s="671" t="s">
        <v>1617</v>
      </c>
      <c r="H906" s="671" t="s">
        <v>506</v>
      </c>
      <c r="I906" s="671" t="s">
        <v>2205</v>
      </c>
      <c r="J906" s="671" t="s">
        <v>1619</v>
      </c>
      <c r="K906" s="671"/>
      <c r="L906" s="705">
        <v>0</v>
      </c>
      <c r="M906" s="705">
        <v>0</v>
      </c>
      <c r="N906" s="671">
        <v>2</v>
      </c>
      <c r="O906" s="706">
        <v>2</v>
      </c>
      <c r="P906" s="705">
        <v>0</v>
      </c>
      <c r="Q906" s="682"/>
      <c r="R906" s="671">
        <v>2</v>
      </c>
      <c r="S906" s="682">
        <v>1</v>
      </c>
      <c r="T906" s="706">
        <v>2</v>
      </c>
      <c r="U906" s="242">
        <v>1</v>
      </c>
    </row>
    <row r="907" spans="1:21" ht="14.4" customHeight="1" x14ac:dyDescent="0.3">
      <c r="A907" s="680">
        <v>12</v>
      </c>
      <c r="B907" s="671" t="s">
        <v>507</v>
      </c>
      <c r="C907" s="671">
        <v>89301125</v>
      </c>
      <c r="D907" s="703" t="s">
        <v>2311</v>
      </c>
      <c r="E907" s="704" t="s">
        <v>1285</v>
      </c>
      <c r="F907" s="671" t="s">
        <v>1257</v>
      </c>
      <c r="G907" s="671" t="s">
        <v>1488</v>
      </c>
      <c r="H907" s="671" t="s">
        <v>506</v>
      </c>
      <c r="I907" s="671" t="s">
        <v>2299</v>
      </c>
      <c r="J907" s="671" t="s">
        <v>2300</v>
      </c>
      <c r="K907" s="671" t="s">
        <v>2301</v>
      </c>
      <c r="L907" s="705">
        <v>15.33</v>
      </c>
      <c r="M907" s="705">
        <v>6898.5</v>
      </c>
      <c r="N907" s="671">
        <v>450</v>
      </c>
      <c r="O907" s="706">
        <v>1</v>
      </c>
      <c r="P907" s="705"/>
      <c r="Q907" s="682">
        <v>0</v>
      </c>
      <c r="R907" s="671"/>
      <c r="S907" s="682">
        <v>0</v>
      </c>
      <c r="T907" s="706"/>
      <c r="U907" s="242">
        <v>0</v>
      </c>
    </row>
    <row r="908" spans="1:21" ht="14.4" customHeight="1" x14ac:dyDescent="0.3">
      <c r="A908" s="680">
        <v>12</v>
      </c>
      <c r="B908" s="671" t="s">
        <v>507</v>
      </c>
      <c r="C908" s="671">
        <v>89301125</v>
      </c>
      <c r="D908" s="703" t="s">
        <v>2311</v>
      </c>
      <c r="E908" s="704" t="s">
        <v>1285</v>
      </c>
      <c r="F908" s="671" t="s">
        <v>1257</v>
      </c>
      <c r="G908" s="671" t="s">
        <v>1488</v>
      </c>
      <c r="H908" s="671" t="s">
        <v>506</v>
      </c>
      <c r="I908" s="671" t="s">
        <v>2302</v>
      </c>
      <c r="J908" s="671" t="s">
        <v>2303</v>
      </c>
      <c r="K908" s="671" t="s">
        <v>2304</v>
      </c>
      <c r="L908" s="705">
        <v>6.84</v>
      </c>
      <c r="M908" s="705">
        <v>4104</v>
      </c>
      <c r="N908" s="671">
        <v>600</v>
      </c>
      <c r="O908" s="706">
        <v>2</v>
      </c>
      <c r="P908" s="705">
        <v>4104</v>
      </c>
      <c r="Q908" s="682">
        <v>1</v>
      </c>
      <c r="R908" s="671">
        <v>600</v>
      </c>
      <c r="S908" s="682">
        <v>1</v>
      </c>
      <c r="T908" s="706">
        <v>2</v>
      </c>
      <c r="U908" s="242">
        <v>1</v>
      </c>
    </row>
    <row r="909" spans="1:21" ht="14.4" customHeight="1" x14ac:dyDescent="0.3">
      <c r="A909" s="680">
        <v>12</v>
      </c>
      <c r="B909" s="671" t="s">
        <v>507</v>
      </c>
      <c r="C909" s="671">
        <v>89301125</v>
      </c>
      <c r="D909" s="703" t="s">
        <v>2311</v>
      </c>
      <c r="E909" s="704" t="s">
        <v>1285</v>
      </c>
      <c r="F909" s="671" t="s">
        <v>1257</v>
      </c>
      <c r="G909" s="671" t="s">
        <v>1488</v>
      </c>
      <c r="H909" s="671" t="s">
        <v>506</v>
      </c>
      <c r="I909" s="671" t="s">
        <v>1802</v>
      </c>
      <c r="J909" s="671" t="s">
        <v>1499</v>
      </c>
      <c r="K909" s="671" t="s">
        <v>1803</v>
      </c>
      <c r="L909" s="705">
        <v>1500</v>
      </c>
      <c r="M909" s="705">
        <v>15000</v>
      </c>
      <c r="N909" s="671">
        <v>10</v>
      </c>
      <c r="O909" s="706">
        <v>1</v>
      </c>
      <c r="P909" s="705"/>
      <c r="Q909" s="682">
        <v>0</v>
      </c>
      <c r="R909" s="671"/>
      <c r="S909" s="682">
        <v>0</v>
      </c>
      <c r="T909" s="706"/>
      <c r="U909" s="242">
        <v>0</v>
      </c>
    </row>
    <row r="910" spans="1:21" ht="14.4" customHeight="1" x14ac:dyDescent="0.3">
      <c r="A910" s="680">
        <v>12</v>
      </c>
      <c r="B910" s="671" t="s">
        <v>507</v>
      </c>
      <c r="C910" s="671">
        <v>89301125</v>
      </c>
      <c r="D910" s="703" t="s">
        <v>2311</v>
      </c>
      <c r="E910" s="704" t="s">
        <v>1285</v>
      </c>
      <c r="F910" s="671" t="s">
        <v>1257</v>
      </c>
      <c r="G910" s="671" t="s">
        <v>1488</v>
      </c>
      <c r="H910" s="671" t="s">
        <v>506</v>
      </c>
      <c r="I910" s="671" t="s">
        <v>1500</v>
      </c>
      <c r="J910" s="671" t="s">
        <v>1501</v>
      </c>
      <c r="K910" s="671" t="s">
        <v>1502</v>
      </c>
      <c r="L910" s="705">
        <v>1500</v>
      </c>
      <c r="M910" s="705">
        <v>7500</v>
      </c>
      <c r="N910" s="671">
        <v>5</v>
      </c>
      <c r="O910" s="706">
        <v>1</v>
      </c>
      <c r="P910" s="705">
        <v>7500</v>
      </c>
      <c r="Q910" s="682">
        <v>1</v>
      </c>
      <c r="R910" s="671">
        <v>5</v>
      </c>
      <c r="S910" s="682">
        <v>1</v>
      </c>
      <c r="T910" s="706">
        <v>1</v>
      </c>
      <c r="U910" s="242">
        <v>1</v>
      </c>
    </row>
    <row r="911" spans="1:21" ht="14.4" customHeight="1" x14ac:dyDescent="0.3">
      <c r="A911" s="680">
        <v>12</v>
      </c>
      <c r="B911" s="671" t="s">
        <v>507</v>
      </c>
      <c r="C911" s="671">
        <v>89301125</v>
      </c>
      <c r="D911" s="703" t="s">
        <v>2311</v>
      </c>
      <c r="E911" s="704" t="s">
        <v>1285</v>
      </c>
      <c r="F911" s="671" t="s">
        <v>1257</v>
      </c>
      <c r="G911" s="671" t="s">
        <v>1488</v>
      </c>
      <c r="H911" s="671" t="s">
        <v>506</v>
      </c>
      <c r="I911" s="671" t="s">
        <v>2119</v>
      </c>
      <c r="J911" s="671" t="s">
        <v>1504</v>
      </c>
      <c r="K911" s="671" t="s">
        <v>2120</v>
      </c>
      <c r="L911" s="705">
        <v>1500</v>
      </c>
      <c r="M911" s="705">
        <v>15000</v>
      </c>
      <c r="N911" s="671">
        <v>10</v>
      </c>
      <c r="O911" s="706">
        <v>2</v>
      </c>
      <c r="P911" s="705">
        <v>15000</v>
      </c>
      <c r="Q911" s="682">
        <v>1</v>
      </c>
      <c r="R911" s="671">
        <v>10</v>
      </c>
      <c r="S911" s="682">
        <v>1</v>
      </c>
      <c r="T911" s="706">
        <v>2</v>
      </c>
      <c r="U911" s="242">
        <v>1</v>
      </c>
    </row>
    <row r="912" spans="1:21" ht="14.4" customHeight="1" x14ac:dyDescent="0.3">
      <c r="A912" s="680">
        <v>12</v>
      </c>
      <c r="B912" s="671" t="s">
        <v>507</v>
      </c>
      <c r="C912" s="671">
        <v>89301125</v>
      </c>
      <c r="D912" s="703" t="s">
        <v>2311</v>
      </c>
      <c r="E912" s="704" t="s">
        <v>1285</v>
      </c>
      <c r="F912" s="671" t="s">
        <v>1257</v>
      </c>
      <c r="G912" s="671" t="s">
        <v>1488</v>
      </c>
      <c r="H912" s="671" t="s">
        <v>506</v>
      </c>
      <c r="I912" s="671" t="s">
        <v>1503</v>
      </c>
      <c r="J912" s="671" t="s">
        <v>1504</v>
      </c>
      <c r="K912" s="671" t="s">
        <v>1505</v>
      </c>
      <c r="L912" s="705">
        <v>1500</v>
      </c>
      <c r="M912" s="705">
        <v>45000</v>
      </c>
      <c r="N912" s="671">
        <v>30</v>
      </c>
      <c r="O912" s="706">
        <v>3</v>
      </c>
      <c r="P912" s="705">
        <v>45000</v>
      </c>
      <c r="Q912" s="682">
        <v>1</v>
      </c>
      <c r="R912" s="671">
        <v>30</v>
      </c>
      <c r="S912" s="682">
        <v>1</v>
      </c>
      <c r="T912" s="706">
        <v>3</v>
      </c>
      <c r="U912" s="242">
        <v>1</v>
      </c>
    </row>
    <row r="913" spans="1:21" ht="14.4" customHeight="1" x14ac:dyDescent="0.3">
      <c r="A913" s="680">
        <v>12</v>
      </c>
      <c r="B913" s="671" t="s">
        <v>507</v>
      </c>
      <c r="C913" s="671">
        <v>89301125</v>
      </c>
      <c r="D913" s="703" t="s">
        <v>2311</v>
      </c>
      <c r="E913" s="704" t="s">
        <v>1285</v>
      </c>
      <c r="F913" s="671" t="s">
        <v>1257</v>
      </c>
      <c r="G913" s="671" t="s">
        <v>1488</v>
      </c>
      <c r="H913" s="671" t="s">
        <v>506</v>
      </c>
      <c r="I913" s="671" t="s">
        <v>2305</v>
      </c>
      <c r="J913" s="671" t="s">
        <v>2306</v>
      </c>
      <c r="K913" s="671" t="s">
        <v>2307</v>
      </c>
      <c r="L913" s="705">
        <v>544.09</v>
      </c>
      <c r="M913" s="705">
        <v>1088.18</v>
      </c>
      <c r="N913" s="671">
        <v>2</v>
      </c>
      <c r="O913" s="706">
        <v>1</v>
      </c>
      <c r="P913" s="705">
        <v>1088.18</v>
      </c>
      <c r="Q913" s="682">
        <v>1</v>
      </c>
      <c r="R913" s="671">
        <v>2</v>
      </c>
      <c r="S913" s="682">
        <v>1</v>
      </c>
      <c r="T913" s="706">
        <v>1</v>
      </c>
      <c r="U913" s="242">
        <v>1</v>
      </c>
    </row>
    <row r="914" spans="1:21" ht="14.4" customHeight="1" thickBot="1" x14ac:dyDescent="0.35">
      <c r="A914" s="637">
        <v>12</v>
      </c>
      <c r="B914" s="673" t="s">
        <v>507</v>
      </c>
      <c r="C914" s="673">
        <v>89301125</v>
      </c>
      <c r="D914" s="707" t="s">
        <v>2311</v>
      </c>
      <c r="E914" s="708" t="s">
        <v>1285</v>
      </c>
      <c r="F914" s="673" t="s">
        <v>1257</v>
      </c>
      <c r="G914" s="673" t="s">
        <v>1304</v>
      </c>
      <c r="H914" s="673" t="s">
        <v>506</v>
      </c>
      <c r="I914" s="673" t="s">
        <v>1893</v>
      </c>
      <c r="J914" s="673" t="s">
        <v>1894</v>
      </c>
      <c r="K914" s="673" t="s">
        <v>1895</v>
      </c>
      <c r="L914" s="709">
        <v>189.85</v>
      </c>
      <c r="M914" s="709">
        <v>569.54999999999995</v>
      </c>
      <c r="N914" s="673">
        <v>3</v>
      </c>
      <c r="O914" s="710">
        <v>1</v>
      </c>
      <c r="P914" s="709">
        <v>569.54999999999995</v>
      </c>
      <c r="Q914" s="683">
        <v>1</v>
      </c>
      <c r="R914" s="673">
        <v>3</v>
      </c>
      <c r="S914" s="683">
        <v>1</v>
      </c>
      <c r="T914" s="710">
        <v>1</v>
      </c>
      <c r="U914" s="684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7" width="8.88671875" style="260" customWidth="1"/>
    <col min="8" max="16384" width="8.88671875" style="260"/>
  </cols>
  <sheetData>
    <row r="1" spans="1:6" ht="37.799999999999997" customHeight="1" thickBot="1" x14ac:dyDescent="0.4">
      <c r="A1" s="493" t="s">
        <v>2313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711" t="s">
        <v>244</v>
      </c>
      <c r="B4" s="644" t="s">
        <v>17</v>
      </c>
      <c r="C4" s="645" t="s">
        <v>5</v>
      </c>
      <c r="D4" s="644" t="s">
        <v>17</v>
      </c>
      <c r="E4" s="645" t="s">
        <v>5</v>
      </c>
      <c r="F4" s="646" t="s">
        <v>17</v>
      </c>
    </row>
    <row r="5" spans="1:6" ht="14.4" customHeight="1" x14ac:dyDescent="0.3">
      <c r="A5" s="716" t="s">
        <v>1284</v>
      </c>
      <c r="B5" s="235">
        <v>9849.06</v>
      </c>
      <c r="C5" s="702">
        <v>0.1618835244535663</v>
      </c>
      <c r="D5" s="235">
        <v>50991.350000000006</v>
      </c>
      <c r="E5" s="702">
        <v>0.83811647554643376</v>
      </c>
      <c r="F5" s="712">
        <v>60840.41</v>
      </c>
    </row>
    <row r="6" spans="1:6" ht="14.4" customHeight="1" x14ac:dyDescent="0.3">
      <c r="A6" s="717" t="s">
        <v>1268</v>
      </c>
      <c r="B6" s="238">
        <v>7660.38</v>
      </c>
      <c r="C6" s="682">
        <v>0.52110542337715349</v>
      </c>
      <c r="D6" s="238">
        <v>7039.87</v>
      </c>
      <c r="E6" s="682">
        <v>0.47889457662284657</v>
      </c>
      <c r="F6" s="713">
        <v>14700.25</v>
      </c>
    </row>
    <row r="7" spans="1:6" ht="14.4" customHeight="1" x14ac:dyDescent="0.3">
      <c r="A7" s="717" t="s">
        <v>1280</v>
      </c>
      <c r="B7" s="238">
        <v>4869.8099999999995</v>
      </c>
      <c r="C7" s="682">
        <v>0.13375446117371234</v>
      </c>
      <c r="D7" s="238">
        <v>31538.77</v>
      </c>
      <c r="E7" s="682">
        <v>0.86624553882628763</v>
      </c>
      <c r="F7" s="713">
        <v>36408.58</v>
      </c>
    </row>
    <row r="8" spans="1:6" ht="14.4" customHeight="1" x14ac:dyDescent="0.3">
      <c r="A8" s="717" t="s">
        <v>1278</v>
      </c>
      <c r="B8" s="238">
        <v>4607.7199999999993</v>
      </c>
      <c r="C8" s="682">
        <v>7.8905543742408407E-2</v>
      </c>
      <c r="D8" s="238">
        <v>53787.670000000013</v>
      </c>
      <c r="E8" s="682">
        <v>0.92109445625759157</v>
      </c>
      <c r="F8" s="713">
        <v>58395.390000000014</v>
      </c>
    </row>
    <row r="9" spans="1:6" ht="14.4" customHeight="1" x14ac:dyDescent="0.3">
      <c r="A9" s="717" t="s">
        <v>1275</v>
      </c>
      <c r="B9" s="238">
        <v>1396.23</v>
      </c>
      <c r="C9" s="682">
        <v>8.359507373236022E-2</v>
      </c>
      <c r="D9" s="238">
        <v>15306.07</v>
      </c>
      <c r="E9" s="682">
        <v>0.91640492626763981</v>
      </c>
      <c r="F9" s="713">
        <v>16702.3</v>
      </c>
    </row>
    <row r="10" spans="1:6" ht="14.4" customHeight="1" x14ac:dyDescent="0.3">
      <c r="A10" s="717" t="s">
        <v>1272</v>
      </c>
      <c r="B10" s="238">
        <v>341.97</v>
      </c>
      <c r="C10" s="682">
        <v>7.7477457066473354E-2</v>
      </c>
      <c r="D10" s="238">
        <v>4071.8299999999995</v>
      </c>
      <c r="E10" s="682">
        <v>0.92252254293352665</v>
      </c>
      <c r="F10" s="713">
        <v>4413.7999999999993</v>
      </c>
    </row>
    <row r="11" spans="1:6" ht="14.4" customHeight="1" x14ac:dyDescent="0.3">
      <c r="A11" s="717" t="s">
        <v>1271</v>
      </c>
      <c r="B11" s="238">
        <v>323.43</v>
      </c>
      <c r="C11" s="682">
        <v>8.6000090406056162E-2</v>
      </c>
      <c r="D11" s="238">
        <v>3437.3799999999997</v>
      </c>
      <c r="E11" s="682">
        <v>0.91399990959394384</v>
      </c>
      <c r="F11" s="713">
        <v>3760.8099999999995</v>
      </c>
    </row>
    <row r="12" spans="1:6" ht="14.4" customHeight="1" x14ac:dyDescent="0.3">
      <c r="A12" s="717" t="s">
        <v>1276</v>
      </c>
      <c r="B12" s="238">
        <v>202.26</v>
      </c>
      <c r="C12" s="682">
        <v>1.4899370684644721E-2</v>
      </c>
      <c r="D12" s="238">
        <v>13372.809999999998</v>
      </c>
      <c r="E12" s="682">
        <v>0.98510062931535525</v>
      </c>
      <c r="F12" s="713">
        <v>13575.069999999998</v>
      </c>
    </row>
    <row r="13" spans="1:6" ht="14.4" customHeight="1" x14ac:dyDescent="0.3">
      <c r="A13" s="717" t="s">
        <v>1283</v>
      </c>
      <c r="B13" s="238"/>
      <c r="C13" s="682">
        <v>0</v>
      </c>
      <c r="D13" s="238">
        <v>27083.370000000003</v>
      </c>
      <c r="E13" s="682">
        <v>1</v>
      </c>
      <c r="F13" s="713">
        <v>27083.370000000003</v>
      </c>
    </row>
    <row r="14" spans="1:6" ht="14.4" customHeight="1" x14ac:dyDescent="0.3">
      <c r="A14" s="717" t="s">
        <v>1281</v>
      </c>
      <c r="B14" s="238"/>
      <c r="C14" s="682">
        <v>0</v>
      </c>
      <c r="D14" s="238">
        <v>10309.609999999999</v>
      </c>
      <c r="E14" s="682">
        <v>1</v>
      </c>
      <c r="F14" s="713">
        <v>10309.609999999999</v>
      </c>
    </row>
    <row r="15" spans="1:6" ht="14.4" customHeight="1" x14ac:dyDescent="0.3">
      <c r="A15" s="717" t="s">
        <v>1285</v>
      </c>
      <c r="B15" s="238"/>
      <c r="C15" s="682">
        <v>0</v>
      </c>
      <c r="D15" s="238">
        <v>10096.81</v>
      </c>
      <c r="E15" s="682">
        <v>1</v>
      </c>
      <c r="F15" s="713">
        <v>10096.81</v>
      </c>
    </row>
    <row r="16" spans="1:6" ht="14.4" customHeight="1" x14ac:dyDescent="0.3">
      <c r="A16" s="717" t="s">
        <v>1270</v>
      </c>
      <c r="B16" s="238"/>
      <c r="C16" s="682">
        <v>0</v>
      </c>
      <c r="D16" s="238">
        <v>7311.16</v>
      </c>
      <c r="E16" s="682">
        <v>1</v>
      </c>
      <c r="F16" s="713">
        <v>7311.16</v>
      </c>
    </row>
    <row r="17" spans="1:6" ht="14.4" customHeight="1" x14ac:dyDescent="0.3">
      <c r="A17" s="717" t="s">
        <v>1282</v>
      </c>
      <c r="B17" s="238">
        <v>0</v>
      </c>
      <c r="C17" s="682">
        <v>0</v>
      </c>
      <c r="D17" s="238">
        <v>2899.67</v>
      </c>
      <c r="E17" s="682">
        <v>1</v>
      </c>
      <c r="F17" s="713">
        <v>2899.67</v>
      </c>
    </row>
    <row r="18" spans="1:6" ht="14.4" customHeight="1" x14ac:dyDescent="0.3">
      <c r="A18" s="717" t="s">
        <v>1273</v>
      </c>
      <c r="B18" s="238">
        <v>0</v>
      </c>
      <c r="C18" s="682">
        <v>0</v>
      </c>
      <c r="D18" s="238">
        <v>2398.67</v>
      </c>
      <c r="E18" s="682">
        <v>1</v>
      </c>
      <c r="F18" s="713">
        <v>2398.67</v>
      </c>
    </row>
    <row r="19" spans="1:6" ht="14.4" customHeight="1" x14ac:dyDescent="0.3">
      <c r="A19" s="717" t="s">
        <v>1269</v>
      </c>
      <c r="B19" s="238"/>
      <c r="C19" s="682">
        <v>0</v>
      </c>
      <c r="D19" s="238">
        <v>17966.469999999998</v>
      </c>
      <c r="E19" s="682">
        <v>1</v>
      </c>
      <c r="F19" s="713">
        <v>17966.469999999998</v>
      </c>
    </row>
    <row r="20" spans="1:6" ht="14.4" customHeight="1" x14ac:dyDescent="0.3">
      <c r="A20" s="717" t="s">
        <v>1279</v>
      </c>
      <c r="B20" s="238">
        <v>0</v>
      </c>
      <c r="C20" s="682">
        <v>0</v>
      </c>
      <c r="D20" s="238">
        <v>46932.59</v>
      </c>
      <c r="E20" s="682">
        <v>1</v>
      </c>
      <c r="F20" s="713">
        <v>46932.59</v>
      </c>
    </row>
    <row r="21" spans="1:6" ht="14.4" customHeight="1" x14ac:dyDescent="0.3">
      <c r="A21" s="717" t="s">
        <v>1286</v>
      </c>
      <c r="B21" s="238">
        <v>0</v>
      </c>
      <c r="C21" s="682">
        <v>0</v>
      </c>
      <c r="D21" s="238">
        <v>1546.8799999999999</v>
      </c>
      <c r="E21" s="682">
        <v>1</v>
      </c>
      <c r="F21" s="713">
        <v>1546.8799999999999</v>
      </c>
    </row>
    <row r="22" spans="1:6" ht="14.4" customHeight="1" x14ac:dyDescent="0.3">
      <c r="A22" s="717" t="s">
        <v>1274</v>
      </c>
      <c r="B22" s="238"/>
      <c r="C22" s="682">
        <v>0</v>
      </c>
      <c r="D22" s="238">
        <v>24509.4</v>
      </c>
      <c r="E22" s="682">
        <v>1</v>
      </c>
      <c r="F22" s="713">
        <v>24509.4</v>
      </c>
    </row>
    <row r="23" spans="1:6" ht="14.4" customHeight="1" thickBot="1" x14ac:dyDescent="0.35">
      <c r="A23" s="718" t="s">
        <v>1277</v>
      </c>
      <c r="B23" s="650">
        <v>0</v>
      </c>
      <c r="C23" s="651">
        <v>0</v>
      </c>
      <c r="D23" s="650">
        <v>4359.3600000000006</v>
      </c>
      <c r="E23" s="651">
        <v>1</v>
      </c>
      <c r="F23" s="715">
        <v>4359.3600000000006</v>
      </c>
    </row>
    <row r="24" spans="1:6" ht="14.4" customHeight="1" thickBot="1" x14ac:dyDescent="0.35">
      <c r="A24" s="653" t="s">
        <v>6</v>
      </c>
      <c r="B24" s="654">
        <v>29250.86</v>
      </c>
      <c r="C24" s="655">
        <v>8.0313038664992203E-2</v>
      </c>
      <c r="D24" s="654">
        <v>334959.74000000005</v>
      </c>
      <c r="E24" s="655">
        <v>0.91968696133500816</v>
      </c>
      <c r="F24" s="656">
        <v>364210.59999999992</v>
      </c>
    </row>
    <row r="25" spans="1:6" ht="14.4" customHeight="1" thickBot="1" x14ac:dyDescent="0.35"/>
    <row r="26" spans="1:6" ht="14.4" customHeight="1" x14ac:dyDescent="0.3">
      <c r="A26" s="716" t="s">
        <v>2314</v>
      </c>
      <c r="B26" s="235">
        <v>27358.499999999996</v>
      </c>
      <c r="C26" s="702">
        <v>0.26260609565586734</v>
      </c>
      <c r="D26" s="235">
        <v>76822.249999999971</v>
      </c>
      <c r="E26" s="702">
        <v>0.73739390434413254</v>
      </c>
      <c r="F26" s="712">
        <v>104180.74999999997</v>
      </c>
    </row>
    <row r="27" spans="1:6" ht="14.4" customHeight="1" x14ac:dyDescent="0.3">
      <c r="A27" s="717" t="s">
        <v>2315</v>
      </c>
      <c r="B27" s="238">
        <v>625.31999999999994</v>
      </c>
      <c r="C27" s="682">
        <v>1</v>
      </c>
      <c r="D27" s="238"/>
      <c r="E27" s="682">
        <v>0</v>
      </c>
      <c r="F27" s="713">
        <v>625.31999999999994</v>
      </c>
    </row>
    <row r="28" spans="1:6" ht="14.4" customHeight="1" x14ac:dyDescent="0.3">
      <c r="A28" s="717" t="s">
        <v>2316</v>
      </c>
      <c r="B28" s="238">
        <v>492.45000000000005</v>
      </c>
      <c r="C28" s="682">
        <v>0.15126011702732176</v>
      </c>
      <c r="D28" s="238">
        <v>2763.2</v>
      </c>
      <c r="E28" s="682">
        <v>0.84873988297267833</v>
      </c>
      <c r="F28" s="713">
        <v>3255.6499999999996</v>
      </c>
    </row>
    <row r="29" spans="1:6" ht="14.4" customHeight="1" x14ac:dyDescent="0.3">
      <c r="A29" s="717" t="s">
        <v>2317</v>
      </c>
      <c r="B29" s="238">
        <v>404.51</v>
      </c>
      <c r="C29" s="682">
        <v>1</v>
      </c>
      <c r="D29" s="238"/>
      <c r="E29" s="682">
        <v>0</v>
      </c>
      <c r="F29" s="713">
        <v>404.51</v>
      </c>
    </row>
    <row r="30" spans="1:6" ht="14.4" customHeight="1" x14ac:dyDescent="0.3">
      <c r="A30" s="717" t="s">
        <v>2318</v>
      </c>
      <c r="B30" s="238">
        <v>230.36</v>
      </c>
      <c r="C30" s="682">
        <v>1</v>
      </c>
      <c r="D30" s="238"/>
      <c r="E30" s="682">
        <v>0</v>
      </c>
      <c r="F30" s="713">
        <v>230.36</v>
      </c>
    </row>
    <row r="31" spans="1:6" ht="14.4" customHeight="1" x14ac:dyDescent="0.3">
      <c r="A31" s="717" t="s">
        <v>1182</v>
      </c>
      <c r="B31" s="238">
        <v>139.72</v>
      </c>
      <c r="C31" s="682">
        <v>0.10126545581051503</v>
      </c>
      <c r="D31" s="238">
        <v>1240.0199999999998</v>
      </c>
      <c r="E31" s="682">
        <v>0.89873454418948495</v>
      </c>
      <c r="F31" s="713">
        <v>1379.7399999999998</v>
      </c>
    </row>
    <row r="32" spans="1:6" ht="14.4" customHeight="1" x14ac:dyDescent="0.3">
      <c r="A32" s="717" t="s">
        <v>2319</v>
      </c>
      <c r="B32" s="238"/>
      <c r="C32" s="682"/>
      <c r="D32" s="238">
        <v>0</v>
      </c>
      <c r="E32" s="682"/>
      <c r="F32" s="713">
        <v>0</v>
      </c>
    </row>
    <row r="33" spans="1:6" ht="14.4" customHeight="1" x14ac:dyDescent="0.3">
      <c r="A33" s="717" t="s">
        <v>1179</v>
      </c>
      <c r="B33" s="238"/>
      <c r="C33" s="682">
        <v>0</v>
      </c>
      <c r="D33" s="238">
        <v>16606.600000000002</v>
      </c>
      <c r="E33" s="682">
        <v>1</v>
      </c>
      <c r="F33" s="713">
        <v>16606.600000000002</v>
      </c>
    </row>
    <row r="34" spans="1:6" ht="14.4" customHeight="1" x14ac:dyDescent="0.3">
      <c r="A34" s="717" t="s">
        <v>2320</v>
      </c>
      <c r="B34" s="238"/>
      <c r="C34" s="682">
        <v>0</v>
      </c>
      <c r="D34" s="238">
        <v>225.84</v>
      </c>
      <c r="E34" s="682">
        <v>1</v>
      </c>
      <c r="F34" s="713">
        <v>225.84</v>
      </c>
    </row>
    <row r="35" spans="1:6" ht="14.4" customHeight="1" x14ac:dyDescent="0.3">
      <c r="A35" s="717" t="s">
        <v>1177</v>
      </c>
      <c r="B35" s="238"/>
      <c r="C35" s="682">
        <v>0</v>
      </c>
      <c r="D35" s="238">
        <v>28.42</v>
      </c>
      <c r="E35" s="682">
        <v>1</v>
      </c>
      <c r="F35" s="713">
        <v>28.42</v>
      </c>
    </row>
    <row r="36" spans="1:6" ht="14.4" customHeight="1" x14ac:dyDescent="0.3">
      <c r="A36" s="717" t="s">
        <v>1175</v>
      </c>
      <c r="B36" s="238"/>
      <c r="C36" s="682">
        <v>0</v>
      </c>
      <c r="D36" s="238">
        <v>86.76</v>
      </c>
      <c r="E36" s="682">
        <v>1</v>
      </c>
      <c r="F36" s="713">
        <v>86.76</v>
      </c>
    </row>
    <row r="37" spans="1:6" ht="14.4" customHeight="1" x14ac:dyDescent="0.3">
      <c r="A37" s="717" t="s">
        <v>1180</v>
      </c>
      <c r="B37" s="238">
        <v>0</v>
      </c>
      <c r="C37" s="682">
        <v>0</v>
      </c>
      <c r="D37" s="238">
        <v>9665.9900000000034</v>
      </c>
      <c r="E37" s="682">
        <v>1</v>
      </c>
      <c r="F37" s="713">
        <v>9665.9900000000034</v>
      </c>
    </row>
    <row r="38" spans="1:6" ht="14.4" customHeight="1" x14ac:dyDescent="0.3">
      <c r="A38" s="717" t="s">
        <v>2321</v>
      </c>
      <c r="B38" s="238">
        <v>0</v>
      </c>
      <c r="C38" s="682">
        <v>0</v>
      </c>
      <c r="D38" s="238">
        <v>116.8</v>
      </c>
      <c r="E38" s="682">
        <v>1</v>
      </c>
      <c r="F38" s="713">
        <v>116.8</v>
      </c>
    </row>
    <row r="39" spans="1:6" ht="14.4" customHeight="1" x14ac:dyDescent="0.3">
      <c r="A39" s="717" t="s">
        <v>2322</v>
      </c>
      <c r="B39" s="238"/>
      <c r="C39" s="682">
        <v>0</v>
      </c>
      <c r="D39" s="238">
        <v>224.9</v>
      </c>
      <c r="E39" s="682">
        <v>1</v>
      </c>
      <c r="F39" s="713">
        <v>224.9</v>
      </c>
    </row>
    <row r="40" spans="1:6" ht="14.4" customHeight="1" x14ac:dyDescent="0.3">
      <c r="A40" s="717" t="s">
        <v>2323</v>
      </c>
      <c r="B40" s="238"/>
      <c r="C40" s="682">
        <v>0</v>
      </c>
      <c r="D40" s="238">
        <v>3860.1599999999994</v>
      </c>
      <c r="E40" s="682">
        <v>1</v>
      </c>
      <c r="F40" s="713">
        <v>3860.1599999999994</v>
      </c>
    </row>
    <row r="41" spans="1:6" ht="14.4" customHeight="1" x14ac:dyDescent="0.3">
      <c r="A41" s="717" t="s">
        <v>1185</v>
      </c>
      <c r="B41" s="238"/>
      <c r="C41" s="682">
        <v>0</v>
      </c>
      <c r="D41" s="238">
        <v>293.26</v>
      </c>
      <c r="E41" s="682">
        <v>1</v>
      </c>
      <c r="F41" s="713">
        <v>293.26</v>
      </c>
    </row>
    <row r="42" spans="1:6" ht="14.4" customHeight="1" x14ac:dyDescent="0.3">
      <c r="A42" s="717" t="s">
        <v>1194</v>
      </c>
      <c r="B42" s="238"/>
      <c r="C42" s="682">
        <v>0</v>
      </c>
      <c r="D42" s="238">
        <v>1309.83</v>
      </c>
      <c r="E42" s="682">
        <v>1</v>
      </c>
      <c r="F42" s="713">
        <v>1309.83</v>
      </c>
    </row>
    <row r="43" spans="1:6" ht="14.4" customHeight="1" x14ac:dyDescent="0.3">
      <c r="A43" s="717" t="s">
        <v>1187</v>
      </c>
      <c r="B43" s="238">
        <v>0</v>
      </c>
      <c r="C43" s="682">
        <v>0</v>
      </c>
      <c r="D43" s="238">
        <v>134.67000000000002</v>
      </c>
      <c r="E43" s="682">
        <v>1</v>
      </c>
      <c r="F43" s="713">
        <v>134.67000000000002</v>
      </c>
    </row>
    <row r="44" spans="1:6" ht="14.4" customHeight="1" x14ac:dyDescent="0.3">
      <c r="A44" s="717" t="s">
        <v>2324</v>
      </c>
      <c r="B44" s="238"/>
      <c r="C44" s="682">
        <v>0</v>
      </c>
      <c r="D44" s="238">
        <v>420.09000000000003</v>
      </c>
      <c r="E44" s="682">
        <v>1</v>
      </c>
      <c r="F44" s="713">
        <v>420.09000000000003</v>
      </c>
    </row>
    <row r="45" spans="1:6" ht="14.4" customHeight="1" x14ac:dyDescent="0.3">
      <c r="A45" s="717" t="s">
        <v>1189</v>
      </c>
      <c r="B45" s="238"/>
      <c r="C45" s="682">
        <v>0</v>
      </c>
      <c r="D45" s="238">
        <v>541.38</v>
      </c>
      <c r="E45" s="682">
        <v>1</v>
      </c>
      <c r="F45" s="713">
        <v>541.38</v>
      </c>
    </row>
    <row r="46" spans="1:6" ht="14.4" customHeight="1" x14ac:dyDescent="0.3">
      <c r="A46" s="717" t="s">
        <v>2325</v>
      </c>
      <c r="B46" s="238"/>
      <c r="C46" s="682">
        <v>0</v>
      </c>
      <c r="D46" s="238">
        <v>1495.8</v>
      </c>
      <c r="E46" s="682">
        <v>1</v>
      </c>
      <c r="F46" s="713">
        <v>1495.8</v>
      </c>
    </row>
    <row r="47" spans="1:6" ht="14.4" customHeight="1" x14ac:dyDescent="0.3">
      <c r="A47" s="717" t="s">
        <v>2326</v>
      </c>
      <c r="B47" s="238"/>
      <c r="C47" s="682">
        <v>0</v>
      </c>
      <c r="D47" s="238">
        <v>112.36</v>
      </c>
      <c r="E47" s="682">
        <v>1</v>
      </c>
      <c r="F47" s="713">
        <v>112.36</v>
      </c>
    </row>
    <row r="48" spans="1:6" ht="14.4" customHeight="1" x14ac:dyDescent="0.3">
      <c r="A48" s="717" t="s">
        <v>1188</v>
      </c>
      <c r="B48" s="238"/>
      <c r="C48" s="682">
        <v>0</v>
      </c>
      <c r="D48" s="238">
        <v>6862.4599999999982</v>
      </c>
      <c r="E48" s="682">
        <v>1</v>
      </c>
      <c r="F48" s="713">
        <v>6862.4599999999982</v>
      </c>
    </row>
    <row r="49" spans="1:6" ht="14.4" customHeight="1" x14ac:dyDescent="0.3">
      <c r="A49" s="717" t="s">
        <v>2327</v>
      </c>
      <c r="B49" s="238"/>
      <c r="C49" s="682">
        <v>0</v>
      </c>
      <c r="D49" s="238">
        <v>666.75</v>
      </c>
      <c r="E49" s="682">
        <v>1</v>
      </c>
      <c r="F49" s="713">
        <v>666.75</v>
      </c>
    </row>
    <row r="50" spans="1:6" ht="14.4" customHeight="1" x14ac:dyDescent="0.3">
      <c r="A50" s="717" t="s">
        <v>2328</v>
      </c>
      <c r="B50" s="238"/>
      <c r="C50" s="682">
        <v>0</v>
      </c>
      <c r="D50" s="238">
        <v>156.25</v>
      </c>
      <c r="E50" s="682">
        <v>1</v>
      </c>
      <c r="F50" s="713">
        <v>156.25</v>
      </c>
    </row>
    <row r="51" spans="1:6" ht="14.4" customHeight="1" x14ac:dyDescent="0.3">
      <c r="A51" s="717" t="s">
        <v>2329</v>
      </c>
      <c r="B51" s="238"/>
      <c r="C51" s="682">
        <v>0</v>
      </c>
      <c r="D51" s="238">
        <v>308.02</v>
      </c>
      <c r="E51" s="682">
        <v>1</v>
      </c>
      <c r="F51" s="713">
        <v>308.02</v>
      </c>
    </row>
    <row r="52" spans="1:6" ht="14.4" customHeight="1" x14ac:dyDescent="0.3">
      <c r="A52" s="717" t="s">
        <v>1190</v>
      </c>
      <c r="B52" s="238"/>
      <c r="C52" s="682">
        <v>0</v>
      </c>
      <c r="D52" s="238">
        <v>2654.6799999999994</v>
      </c>
      <c r="E52" s="682">
        <v>1</v>
      </c>
      <c r="F52" s="713">
        <v>2654.6799999999994</v>
      </c>
    </row>
    <row r="53" spans="1:6" ht="14.4" customHeight="1" x14ac:dyDescent="0.3">
      <c r="A53" s="717" t="s">
        <v>2330</v>
      </c>
      <c r="B53" s="238"/>
      <c r="C53" s="682">
        <v>0</v>
      </c>
      <c r="D53" s="238">
        <v>67.42</v>
      </c>
      <c r="E53" s="682">
        <v>1</v>
      </c>
      <c r="F53" s="713">
        <v>67.42</v>
      </c>
    </row>
    <row r="54" spans="1:6" ht="14.4" customHeight="1" x14ac:dyDescent="0.3">
      <c r="A54" s="717" t="s">
        <v>2331</v>
      </c>
      <c r="B54" s="238"/>
      <c r="C54" s="682">
        <v>0</v>
      </c>
      <c r="D54" s="238">
        <v>4283.43</v>
      </c>
      <c r="E54" s="682">
        <v>1</v>
      </c>
      <c r="F54" s="713">
        <v>4283.43</v>
      </c>
    </row>
    <row r="55" spans="1:6" ht="14.4" customHeight="1" x14ac:dyDescent="0.3">
      <c r="A55" s="717" t="s">
        <v>1191</v>
      </c>
      <c r="B55" s="238"/>
      <c r="C55" s="682">
        <v>0</v>
      </c>
      <c r="D55" s="238">
        <v>323.43</v>
      </c>
      <c r="E55" s="682">
        <v>1</v>
      </c>
      <c r="F55" s="713">
        <v>323.43</v>
      </c>
    </row>
    <row r="56" spans="1:6" ht="14.4" customHeight="1" x14ac:dyDescent="0.3">
      <c r="A56" s="717" t="s">
        <v>2332</v>
      </c>
      <c r="B56" s="238"/>
      <c r="C56" s="682">
        <v>0</v>
      </c>
      <c r="D56" s="238">
        <v>182609.78999999998</v>
      </c>
      <c r="E56" s="682">
        <v>1</v>
      </c>
      <c r="F56" s="713">
        <v>182609.78999999998</v>
      </c>
    </row>
    <row r="57" spans="1:6" ht="14.4" customHeight="1" x14ac:dyDescent="0.3">
      <c r="A57" s="717" t="s">
        <v>1192</v>
      </c>
      <c r="B57" s="238"/>
      <c r="C57" s="682">
        <v>0</v>
      </c>
      <c r="D57" s="238">
        <v>966.3</v>
      </c>
      <c r="E57" s="682">
        <v>1</v>
      </c>
      <c r="F57" s="713">
        <v>966.3</v>
      </c>
    </row>
    <row r="58" spans="1:6" ht="14.4" customHeight="1" x14ac:dyDescent="0.3">
      <c r="A58" s="717" t="s">
        <v>2333</v>
      </c>
      <c r="B58" s="238"/>
      <c r="C58" s="682">
        <v>0</v>
      </c>
      <c r="D58" s="238">
        <v>190.5</v>
      </c>
      <c r="E58" s="682">
        <v>1</v>
      </c>
      <c r="F58" s="713">
        <v>190.5</v>
      </c>
    </row>
    <row r="59" spans="1:6" ht="14.4" customHeight="1" x14ac:dyDescent="0.3">
      <c r="A59" s="717" t="s">
        <v>2334</v>
      </c>
      <c r="B59" s="238"/>
      <c r="C59" s="682">
        <v>0</v>
      </c>
      <c r="D59" s="238">
        <v>1295.54</v>
      </c>
      <c r="E59" s="682">
        <v>1</v>
      </c>
      <c r="F59" s="713">
        <v>1295.54</v>
      </c>
    </row>
    <row r="60" spans="1:6" ht="14.4" customHeight="1" x14ac:dyDescent="0.3">
      <c r="A60" s="717" t="s">
        <v>1197</v>
      </c>
      <c r="B60" s="238"/>
      <c r="C60" s="682">
        <v>0</v>
      </c>
      <c r="D60" s="238">
        <v>652.95000000000005</v>
      </c>
      <c r="E60" s="682">
        <v>1</v>
      </c>
      <c r="F60" s="713">
        <v>652.95000000000005</v>
      </c>
    </row>
    <row r="61" spans="1:6" ht="14.4" customHeight="1" x14ac:dyDescent="0.3">
      <c r="A61" s="717" t="s">
        <v>1196</v>
      </c>
      <c r="B61" s="238"/>
      <c r="C61" s="682">
        <v>0</v>
      </c>
      <c r="D61" s="238">
        <v>1793.46</v>
      </c>
      <c r="E61" s="682">
        <v>1</v>
      </c>
      <c r="F61" s="713">
        <v>1793.46</v>
      </c>
    </row>
    <row r="62" spans="1:6" ht="14.4" customHeight="1" x14ac:dyDescent="0.3">
      <c r="A62" s="717" t="s">
        <v>2335</v>
      </c>
      <c r="B62" s="238">
        <v>0</v>
      </c>
      <c r="C62" s="682">
        <v>0</v>
      </c>
      <c r="D62" s="238">
        <v>7415.95</v>
      </c>
      <c r="E62" s="682">
        <v>1</v>
      </c>
      <c r="F62" s="713">
        <v>7415.95</v>
      </c>
    </row>
    <row r="63" spans="1:6" ht="14.4" customHeight="1" x14ac:dyDescent="0.3">
      <c r="A63" s="717" t="s">
        <v>2336</v>
      </c>
      <c r="B63" s="238"/>
      <c r="C63" s="682">
        <v>0</v>
      </c>
      <c r="D63" s="238">
        <v>275.48</v>
      </c>
      <c r="E63" s="682">
        <v>1</v>
      </c>
      <c r="F63" s="713">
        <v>275.48</v>
      </c>
    </row>
    <row r="64" spans="1:6" ht="14.4" customHeight="1" x14ac:dyDescent="0.3">
      <c r="A64" s="717" t="s">
        <v>2337</v>
      </c>
      <c r="B64" s="238"/>
      <c r="C64" s="682">
        <v>0</v>
      </c>
      <c r="D64" s="238">
        <v>137.74</v>
      </c>
      <c r="E64" s="682">
        <v>1</v>
      </c>
      <c r="F64" s="713">
        <v>137.74</v>
      </c>
    </row>
    <row r="65" spans="1:6" ht="14.4" customHeight="1" x14ac:dyDescent="0.3">
      <c r="A65" s="717" t="s">
        <v>1200</v>
      </c>
      <c r="B65" s="238"/>
      <c r="C65" s="682">
        <v>0</v>
      </c>
      <c r="D65" s="238">
        <v>146.94</v>
      </c>
      <c r="E65" s="682">
        <v>1</v>
      </c>
      <c r="F65" s="713">
        <v>146.94</v>
      </c>
    </row>
    <row r="66" spans="1:6" ht="14.4" customHeight="1" thickBot="1" x14ac:dyDescent="0.35">
      <c r="A66" s="718" t="s">
        <v>2338</v>
      </c>
      <c r="B66" s="650">
        <v>0</v>
      </c>
      <c r="C66" s="651">
        <v>0</v>
      </c>
      <c r="D66" s="650">
        <v>8204.32</v>
      </c>
      <c r="E66" s="651">
        <v>1</v>
      </c>
      <c r="F66" s="715">
        <v>8204.32</v>
      </c>
    </row>
    <row r="67" spans="1:6" ht="14.4" customHeight="1" thickBot="1" x14ac:dyDescent="0.35">
      <c r="A67" s="653" t="s">
        <v>6</v>
      </c>
      <c r="B67" s="654">
        <v>29250.859999999997</v>
      </c>
      <c r="C67" s="655">
        <v>8.0313038664992203E-2</v>
      </c>
      <c r="D67" s="654">
        <v>334959.73999999987</v>
      </c>
      <c r="E67" s="655">
        <v>0.91968696133500782</v>
      </c>
      <c r="F67" s="656">
        <v>364210.59999999986</v>
      </c>
    </row>
  </sheetData>
  <mergeCells count="3">
    <mergeCell ref="A1:F1"/>
    <mergeCell ref="B3:C3"/>
    <mergeCell ref="D3:E3"/>
  </mergeCells>
  <conditionalFormatting sqref="C5:C1048576">
    <cfRule type="cellIs" dxfId="34" priority="12" stopIfTrue="1" operator="greaterThan">
      <formula>0.2</formula>
    </cfRule>
  </conditionalFormatting>
  <conditionalFormatting sqref="F5:F2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{829F349B-DFDA-4F61-80F4-A7710D1F5B05}</x14:id>
        </ext>
      </extLst>
    </cfRule>
  </conditionalFormatting>
  <conditionalFormatting sqref="F26:F6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{F8EEEF96-476A-4021-9E9F-BB7E7A26F495}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9F349B-DFDA-4F61-80F4-A7710D1F5B0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F5:F23</xm:sqref>
        </x14:conditionalFormatting>
        <x14:conditionalFormatting xmlns:xm="http://schemas.microsoft.com/office/excel/2006/main">
          <x14:cfRule type="dataBar" id="{F8EEEF96-476A-4021-9E9F-BB7E7A26F4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F26:F66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0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60" customWidth="1"/>
    <col min="2" max="2" width="8.88671875" style="260" bestFit="1" customWidth="1"/>
    <col min="3" max="3" width="7" style="260" bestFit="1" customWidth="1"/>
    <col min="4" max="5" width="22.21875" style="260" customWidth="1"/>
    <col min="6" max="6" width="6.6640625" style="343" customWidth="1"/>
    <col min="7" max="7" width="10" style="343" customWidth="1"/>
    <col min="8" max="8" width="6.77734375" style="346" customWidth="1"/>
    <col min="9" max="9" width="6.6640625" style="343" customWidth="1"/>
    <col min="10" max="10" width="10" style="343" customWidth="1"/>
    <col min="11" max="11" width="6.77734375" style="346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2364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77</v>
      </c>
      <c r="G3" s="47">
        <f>SUBTOTAL(9,G6:G1048576)</f>
        <v>29250.86</v>
      </c>
      <c r="H3" s="48">
        <f>IF(M3=0,0,G3/M3)</f>
        <v>8.031303866499219E-2</v>
      </c>
      <c r="I3" s="47">
        <f>SUBTOTAL(9,I6:I1048576)</f>
        <v>692</v>
      </c>
      <c r="J3" s="47">
        <f>SUBTOTAL(9,J6:J1048576)</f>
        <v>334959.73999999993</v>
      </c>
      <c r="K3" s="48">
        <f>IF(M3=0,0,J3/M3)</f>
        <v>0.91968696133500771</v>
      </c>
      <c r="L3" s="47">
        <f>SUBTOTAL(9,L6:L1048576)</f>
        <v>769</v>
      </c>
      <c r="M3" s="49">
        <f>SUBTOTAL(9,M6:M1048576)</f>
        <v>364210.6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711" t="s">
        <v>171</v>
      </c>
      <c r="B5" s="719" t="s">
        <v>167</v>
      </c>
      <c r="C5" s="719" t="s">
        <v>93</v>
      </c>
      <c r="D5" s="719" t="s">
        <v>168</v>
      </c>
      <c r="E5" s="719" t="s">
        <v>169</v>
      </c>
      <c r="F5" s="662" t="s">
        <v>31</v>
      </c>
      <c r="G5" s="662" t="s">
        <v>17</v>
      </c>
      <c r="H5" s="645" t="s">
        <v>170</v>
      </c>
      <c r="I5" s="644" t="s">
        <v>31</v>
      </c>
      <c r="J5" s="662" t="s">
        <v>17</v>
      </c>
      <c r="K5" s="645" t="s">
        <v>170</v>
      </c>
      <c r="L5" s="644" t="s">
        <v>31</v>
      </c>
      <c r="M5" s="663" t="s">
        <v>17</v>
      </c>
    </row>
    <row r="6" spans="1:13" ht="14.4" customHeight="1" x14ac:dyDescent="0.3">
      <c r="A6" s="696" t="s">
        <v>1268</v>
      </c>
      <c r="B6" s="697" t="s">
        <v>1203</v>
      </c>
      <c r="C6" s="697" t="s">
        <v>918</v>
      </c>
      <c r="D6" s="697" t="s">
        <v>877</v>
      </c>
      <c r="E6" s="697" t="s">
        <v>919</v>
      </c>
      <c r="F6" s="235"/>
      <c r="G6" s="235"/>
      <c r="H6" s="702">
        <v>0</v>
      </c>
      <c r="I6" s="235">
        <v>1</v>
      </c>
      <c r="J6" s="235">
        <v>625.29</v>
      </c>
      <c r="K6" s="702">
        <v>1</v>
      </c>
      <c r="L6" s="235">
        <v>1</v>
      </c>
      <c r="M6" s="712">
        <v>625.29</v>
      </c>
    </row>
    <row r="7" spans="1:13" ht="14.4" customHeight="1" x14ac:dyDescent="0.3">
      <c r="A7" s="680" t="s">
        <v>1268</v>
      </c>
      <c r="B7" s="671" t="s">
        <v>2339</v>
      </c>
      <c r="C7" s="671" t="s">
        <v>1469</v>
      </c>
      <c r="D7" s="671" t="s">
        <v>1470</v>
      </c>
      <c r="E7" s="671" t="s">
        <v>1471</v>
      </c>
      <c r="F7" s="238"/>
      <c r="G7" s="238"/>
      <c r="H7" s="682">
        <v>0</v>
      </c>
      <c r="I7" s="238">
        <v>12</v>
      </c>
      <c r="J7" s="238">
        <v>1253.4000000000001</v>
      </c>
      <c r="K7" s="682">
        <v>1</v>
      </c>
      <c r="L7" s="238">
        <v>12</v>
      </c>
      <c r="M7" s="713">
        <v>1253.4000000000001</v>
      </c>
    </row>
    <row r="8" spans="1:13" ht="14.4" customHeight="1" x14ac:dyDescent="0.3">
      <c r="A8" s="680" t="s">
        <v>1268</v>
      </c>
      <c r="B8" s="671" t="s">
        <v>2340</v>
      </c>
      <c r="C8" s="671" t="s">
        <v>1463</v>
      </c>
      <c r="D8" s="671" t="s">
        <v>1464</v>
      </c>
      <c r="E8" s="671" t="s">
        <v>1465</v>
      </c>
      <c r="F8" s="238">
        <v>14</v>
      </c>
      <c r="G8" s="238">
        <v>7660.38</v>
      </c>
      <c r="H8" s="682">
        <v>1</v>
      </c>
      <c r="I8" s="238"/>
      <c r="J8" s="238"/>
      <c r="K8" s="682">
        <v>0</v>
      </c>
      <c r="L8" s="238">
        <v>14</v>
      </c>
      <c r="M8" s="713">
        <v>7660.38</v>
      </c>
    </row>
    <row r="9" spans="1:13" ht="14.4" customHeight="1" x14ac:dyDescent="0.3">
      <c r="A9" s="680" t="s">
        <v>1268</v>
      </c>
      <c r="B9" s="671" t="s">
        <v>2340</v>
      </c>
      <c r="C9" s="671" t="s">
        <v>1466</v>
      </c>
      <c r="D9" s="671" t="s">
        <v>1350</v>
      </c>
      <c r="E9" s="671" t="s">
        <v>1467</v>
      </c>
      <c r="F9" s="238"/>
      <c r="G9" s="238"/>
      <c r="H9" s="682">
        <v>0</v>
      </c>
      <c r="I9" s="238">
        <v>4</v>
      </c>
      <c r="J9" s="238">
        <v>1969.8</v>
      </c>
      <c r="K9" s="682">
        <v>1</v>
      </c>
      <c r="L9" s="238">
        <v>4</v>
      </c>
      <c r="M9" s="713">
        <v>1969.8</v>
      </c>
    </row>
    <row r="10" spans="1:13" ht="14.4" customHeight="1" x14ac:dyDescent="0.3">
      <c r="A10" s="680" t="s">
        <v>1268</v>
      </c>
      <c r="B10" s="671" t="s">
        <v>1215</v>
      </c>
      <c r="C10" s="671" t="s">
        <v>991</v>
      </c>
      <c r="D10" s="671" t="s">
        <v>1216</v>
      </c>
      <c r="E10" s="671" t="s">
        <v>1217</v>
      </c>
      <c r="F10" s="238"/>
      <c r="G10" s="238"/>
      <c r="H10" s="682">
        <v>0</v>
      </c>
      <c r="I10" s="238">
        <v>3</v>
      </c>
      <c r="J10" s="238">
        <v>999.93000000000006</v>
      </c>
      <c r="K10" s="682">
        <v>1</v>
      </c>
      <c r="L10" s="238">
        <v>3</v>
      </c>
      <c r="M10" s="713">
        <v>999.93000000000006</v>
      </c>
    </row>
    <row r="11" spans="1:13" ht="14.4" customHeight="1" x14ac:dyDescent="0.3">
      <c r="A11" s="680" t="s">
        <v>1268</v>
      </c>
      <c r="B11" s="671" t="s">
        <v>1215</v>
      </c>
      <c r="C11" s="671" t="s">
        <v>1017</v>
      </c>
      <c r="D11" s="671" t="s">
        <v>1220</v>
      </c>
      <c r="E11" s="671" t="s">
        <v>1221</v>
      </c>
      <c r="F11" s="238"/>
      <c r="G11" s="238"/>
      <c r="H11" s="682">
        <v>0</v>
      </c>
      <c r="I11" s="238">
        <v>2</v>
      </c>
      <c r="J11" s="238">
        <v>666.62</v>
      </c>
      <c r="K11" s="682">
        <v>1</v>
      </c>
      <c r="L11" s="238">
        <v>2</v>
      </c>
      <c r="M11" s="713">
        <v>666.62</v>
      </c>
    </row>
    <row r="12" spans="1:13" ht="14.4" customHeight="1" x14ac:dyDescent="0.3">
      <c r="A12" s="680" t="s">
        <v>1268</v>
      </c>
      <c r="B12" s="671" t="s">
        <v>1222</v>
      </c>
      <c r="C12" s="671" t="s">
        <v>998</v>
      </c>
      <c r="D12" s="671" t="s">
        <v>999</v>
      </c>
      <c r="E12" s="671" t="s">
        <v>1223</v>
      </c>
      <c r="F12" s="238"/>
      <c r="G12" s="238"/>
      <c r="H12" s="682">
        <v>0</v>
      </c>
      <c r="I12" s="238">
        <v>3</v>
      </c>
      <c r="J12" s="238">
        <v>552.66</v>
      </c>
      <c r="K12" s="682">
        <v>1</v>
      </c>
      <c r="L12" s="238">
        <v>3</v>
      </c>
      <c r="M12" s="713">
        <v>552.66</v>
      </c>
    </row>
    <row r="13" spans="1:13" ht="14.4" customHeight="1" x14ac:dyDescent="0.3">
      <c r="A13" s="680" t="s">
        <v>1268</v>
      </c>
      <c r="B13" s="671" t="s">
        <v>1228</v>
      </c>
      <c r="C13" s="671" t="s">
        <v>1005</v>
      </c>
      <c r="D13" s="671" t="s">
        <v>1006</v>
      </c>
      <c r="E13" s="671" t="s">
        <v>1229</v>
      </c>
      <c r="F13" s="238"/>
      <c r="G13" s="238"/>
      <c r="H13" s="682">
        <v>0</v>
      </c>
      <c r="I13" s="238">
        <v>7</v>
      </c>
      <c r="J13" s="238">
        <v>489.02</v>
      </c>
      <c r="K13" s="682">
        <v>1</v>
      </c>
      <c r="L13" s="238">
        <v>7</v>
      </c>
      <c r="M13" s="713">
        <v>489.02</v>
      </c>
    </row>
    <row r="14" spans="1:13" ht="14.4" customHeight="1" x14ac:dyDescent="0.3">
      <c r="A14" s="680" t="s">
        <v>1268</v>
      </c>
      <c r="B14" s="671" t="s">
        <v>1231</v>
      </c>
      <c r="C14" s="671" t="s">
        <v>1428</v>
      </c>
      <c r="D14" s="671" t="s">
        <v>900</v>
      </c>
      <c r="E14" s="671" t="s">
        <v>1429</v>
      </c>
      <c r="F14" s="238"/>
      <c r="G14" s="238"/>
      <c r="H14" s="682">
        <v>0</v>
      </c>
      <c r="I14" s="238">
        <v>5</v>
      </c>
      <c r="J14" s="238">
        <v>483.15</v>
      </c>
      <c r="K14" s="682">
        <v>1</v>
      </c>
      <c r="L14" s="238">
        <v>5</v>
      </c>
      <c r="M14" s="713">
        <v>483.15</v>
      </c>
    </row>
    <row r="15" spans="1:13" ht="14.4" customHeight="1" x14ac:dyDescent="0.3">
      <c r="A15" s="680" t="s">
        <v>1269</v>
      </c>
      <c r="B15" s="671" t="s">
        <v>2340</v>
      </c>
      <c r="C15" s="671" t="s">
        <v>1536</v>
      </c>
      <c r="D15" s="671" t="s">
        <v>1350</v>
      </c>
      <c r="E15" s="671" t="s">
        <v>1537</v>
      </c>
      <c r="F15" s="238"/>
      <c r="G15" s="238"/>
      <c r="H15" s="682">
        <v>0</v>
      </c>
      <c r="I15" s="238">
        <v>1</v>
      </c>
      <c r="J15" s="238">
        <v>547.16999999999996</v>
      </c>
      <c r="K15" s="682">
        <v>1</v>
      </c>
      <c r="L15" s="238">
        <v>1</v>
      </c>
      <c r="M15" s="713">
        <v>547.16999999999996</v>
      </c>
    </row>
    <row r="16" spans="1:13" ht="14.4" customHeight="1" x14ac:dyDescent="0.3">
      <c r="A16" s="680" t="s">
        <v>1269</v>
      </c>
      <c r="B16" s="671" t="s">
        <v>2341</v>
      </c>
      <c r="C16" s="671" t="s">
        <v>1533</v>
      </c>
      <c r="D16" s="671" t="s">
        <v>1534</v>
      </c>
      <c r="E16" s="671" t="s">
        <v>1535</v>
      </c>
      <c r="F16" s="238"/>
      <c r="G16" s="238"/>
      <c r="H16" s="682">
        <v>0</v>
      </c>
      <c r="I16" s="238">
        <v>2</v>
      </c>
      <c r="J16" s="238">
        <v>308.8</v>
      </c>
      <c r="K16" s="682">
        <v>1</v>
      </c>
      <c r="L16" s="238">
        <v>2</v>
      </c>
      <c r="M16" s="713">
        <v>308.8</v>
      </c>
    </row>
    <row r="17" spans="1:13" ht="14.4" customHeight="1" x14ac:dyDescent="0.3">
      <c r="A17" s="680" t="s">
        <v>1269</v>
      </c>
      <c r="B17" s="671" t="s">
        <v>2342</v>
      </c>
      <c r="C17" s="671" t="s">
        <v>1371</v>
      </c>
      <c r="D17" s="671" t="s">
        <v>1372</v>
      </c>
      <c r="E17" s="671" t="s">
        <v>1373</v>
      </c>
      <c r="F17" s="238"/>
      <c r="G17" s="238"/>
      <c r="H17" s="682">
        <v>0</v>
      </c>
      <c r="I17" s="238">
        <v>15</v>
      </c>
      <c r="J17" s="238">
        <v>17110.5</v>
      </c>
      <c r="K17" s="682">
        <v>1</v>
      </c>
      <c r="L17" s="238">
        <v>15</v>
      </c>
      <c r="M17" s="713">
        <v>17110.5</v>
      </c>
    </row>
    <row r="18" spans="1:13" ht="14.4" customHeight="1" x14ac:dyDescent="0.3">
      <c r="A18" s="680" t="s">
        <v>1270</v>
      </c>
      <c r="B18" s="671" t="s">
        <v>2339</v>
      </c>
      <c r="C18" s="671" t="s">
        <v>1469</v>
      </c>
      <c r="D18" s="671" t="s">
        <v>1470</v>
      </c>
      <c r="E18" s="671" t="s">
        <v>1471</v>
      </c>
      <c r="F18" s="238"/>
      <c r="G18" s="238"/>
      <c r="H18" s="682">
        <v>0</v>
      </c>
      <c r="I18" s="238">
        <v>3</v>
      </c>
      <c r="J18" s="238">
        <v>313.35000000000002</v>
      </c>
      <c r="K18" s="682">
        <v>1</v>
      </c>
      <c r="L18" s="238">
        <v>3</v>
      </c>
      <c r="M18" s="713">
        <v>313.35000000000002</v>
      </c>
    </row>
    <row r="19" spans="1:13" ht="14.4" customHeight="1" x14ac:dyDescent="0.3">
      <c r="A19" s="680" t="s">
        <v>1270</v>
      </c>
      <c r="B19" s="671" t="s">
        <v>2340</v>
      </c>
      <c r="C19" s="671" t="s">
        <v>1349</v>
      </c>
      <c r="D19" s="671" t="s">
        <v>1350</v>
      </c>
      <c r="E19" s="671" t="s">
        <v>1351</v>
      </c>
      <c r="F19" s="238"/>
      <c r="G19" s="238"/>
      <c r="H19" s="682">
        <v>0</v>
      </c>
      <c r="I19" s="238">
        <v>2</v>
      </c>
      <c r="J19" s="238">
        <v>328.3</v>
      </c>
      <c r="K19" s="682">
        <v>1</v>
      </c>
      <c r="L19" s="238">
        <v>2</v>
      </c>
      <c r="M19" s="713">
        <v>328.3</v>
      </c>
    </row>
    <row r="20" spans="1:13" ht="14.4" customHeight="1" x14ac:dyDescent="0.3">
      <c r="A20" s="680" t="s">
        <v>1270</v>
      </c>
      <c r="B20" s="671" t="s">
        <v>2340</v>
      </c>
      <c r="C20" s="671" t="s">
        <v>1466</v>
      </c>
      <c r="D20" s="671" t="s">
        <v>1350</v>
      </c>
      <c r="E20" s="671" t="s">
        <v>1467</v>
      </c>
      <c r="F20" s="238"/>
      <c r="G20" s="238"/>
      <c r="H20" s="682">
        <v>0</v>
      </c>
      <c r="I20" s="238">
        <v>4</v>
      </c>
      <c r="J20" s="238">
        <v>1969.8</v>
      </c>
      <c r="K20" s="682">
        <v>1</v>
      </c>
      <c r="L20" s="238">
        <v>4</v>
      </c>
      <c r="M20" s="713">
        <v>1969.8</v>
      </c>
    </row>
    <row r="21" spans="1:13" ht="14.4" customHeight="1" x14ac:dyDescent="0.3">
      <c r="A21" s="680" t="s">
        <v>1270</v>
      </c>
      <c r="B21" s="671" t="s">
        <v>1228</v>
      </c>
      <c r="C21" s="671" t="s">
        <v>1005</v>
      </c>
      <c r="D21" s="671" t="s">
        <v>1006</v>
      </c>
      <c r="E21" s="671" t="s">
        <v>1229</v>
      </c>
      <c r="F21" s="238"/>
      <c r="G21" s="238"/>
      <c r="H21" s="682">
        <v>0</v>
      </c>
      <c r="I21" s="238">
        <v>3</v>
      </c>
      <c r="J21" s="238">
        <v>209.57999999999998</v>
      </c>
      <c r="K21" s="682">
        <v>1</v>
      </c>
      <c r="L21" s="238">
        <v>3</v>
      </c>
      <c r="M21" s="713">
        <v>209.57999999999998</v>
      </c>
    </row>
    <row r="22" spans="1:13" ht="14.4" customHeight="1" x14ac:dyDescent="0.3">
      <c r="A22" s="680" t="s">
        <v>1270</v>
      </c>
      <c r="B22" s="671" t="s">
        <v>1230</v>
      </c>
      <c r="C22" s="671" t="s">
        <v>1002</v>
      </c>
      <c r="D22" s="671" t="s">
        <v>1003</v>
      </c>
      <c r="E22" s="671" t="s">
        <v>1223</v>
      </c>
      <c r="F22" s="238"/>
      <c r="G22" s="238"/>
      <c r="H22" s="682">
        <v>0</v>
      </c>
      <c r="I22" s="238">
        <v>6</v>
      </c>
      <c r="J22" s="238">
        <v>419.15999999999997</v>
      </c>
      <c r="K22" s="682">
        <v>1</v>
      </c>
      <c r="L22" s="238">
        <v>6</v>
      </c>
      <c r="M22" s="713">
        <v>419.15999999999997</v>
      </c>
    </row>
    <row r="23" spans="1:13" ht="14.4" customHeight="1" x14ac:dyDescent="0.3">
      <c r="A23" s="680" t="s">
        <v>1270</v>
      </c>
      <c r="B23" s="671" t="s">
        <v>2342</v>
      </c>
      <c r="C23" s="671" t="s">
        <v>1540</v>
      </c>
      <c r="D23" s="671" t="s">
        <v>1541</v>
      </c>
      <c r="E23" s="671" t="s">
        <v>1542</v>
      </c>
      <c r="F23" s="238"/>
      <c r="G23" s="238"/>
      <c r="H23" s="682">
        <v>0</v>
      </c>
      <c r="I23" s="238">
        <v>3</v>
      </c>
      <c r="J23" s="238">
        <v>648.87</v>
      </c>
      <c r="K23" s="682">
        <v>1</v>
      </c>
      <c r="L23" s="238">
        <v>3</v>
      </c>
      <c r="M23" s="713">
        <v>648.87</v>
      </c>
    </row>
    <row r="24" spans="1:13" ht="14.4" customHeight="1" x14ac:dyDescent="0.3">
      <c r="A24" s="680" t="s">
        <v>1270</v>
      </c>
      <c r="B24" s="671" t="s">
        <v>2342</v>
      </c>
      <c r="C24" s="671" t="s">
        <v>1371</v>
      </c>
      <c r="D24" s="671" t="s">
        <v>1372</v>
      </c>
      <c r="E24" s="671" t="s">
        <v>1373</v>
      </c>
      <c r="F24" s="238"/>
      <c r="G24" s="238"/>
      <c r="H24" s="682">
        <v>0</v>
      </c>
      <c r="I24" s="238">
        <v>3</v>
      </c>
      <c r="J24" s="238">
        <v>3422.1000000000004</v>
      </c>
      <c r="K24" s="682">
        <v>1</v>
      </c>
      <c r="L24" s="238">
        <v>3</v>
      </c>
      <c r="M24" s="713">
        <v>3422.1000000000004</v>
      </c>
    </row>
    <row r="25" spans="1:13" ht="14.4" customHeight="1" x14ac:dyDescent="0.3">
      <c r="A25" s="680" t="s">
        <v>1271</v>
      </c>
      <c r="B25" s="671" t="s">
        <v>2343</v>
      </c>
      <c r="C25" s="671" t="s">
        <v>1607</v>
      </c>
      <c r="D25" s="671" t="s">
        <v>1608</v>
      </c>
      <c r="E25" s="671" t="s">
        <v>1609</v>
      </c>
      <c r="F25" s="238"/>
      <c r="G25" s="238"/>
      <c r="H25" s="682">
        <v>0</v>
      </c>
      <c r="I25" s="238">
        <v>1</v>
      </c>
      <c r="J25" s="238">
        <v>156.25</v>
      </c>
      <c r="K25" s="682">
        <v>1</v>
      </c>
      <c r="L25" s="238">
        <v>1</v>
      </c>
      <c r="M25" s="713">
        <v>156.25</v>
      </c>
    </row>
    <row r="26" spans="1:13" ht="14.4" customHeight="1" x14ac:dyDescent="0.3">
      <c r="A26" s="680" t="s">
        <v>1271</v>
      </c>
      <c r="B26" s="671" t="s">
        <v>1203</v>
      </c>
      <c r="C26" s="671" t="s">
        <v>880</v>
      </c>
      <c r="D26" s="671" t="s">
        <v>877</v>
      </c>
      <c r="E26" s="671" t="s">
        <v>881</v>
      </c>
      <c r="F26" s="238"/>
      <c r="G26" s="238"/>
      <c r="H26" s="682">
        <v>0</v>
      </c>
      <c r="I26" s="238">
        <v>1</v>
      </c>
      <c r="J26" s="238">
        <v>1166.47</v>
      </c>
      <c r="K26" s="682">
        <v>1</v>
      </c>
      <c r="L26" s="238">
        <v>1</v>
      </c>
      <c r="M26" s="713">
        <v>1166.47</v>
      </c>
    </row>
    <row r="27" spans="1:13" ht="14.4" customHeight="1" x14ac:dyDescent="0.3">
      <c r="A27" s="680" t="s">
        <v>1271</v>
      </c>
      <c r="B27" s="671" t="s">
        <v>2344</v>
      </c>
      <c r="C27" s="671" t="s">
        <v>1599</v>
      </c>
      <c r="D27" s="671" t="s">
        <v>1600</v>
      </c>
      <c r="E27" s="671" t="s">
        <v>1601</v>
      </c>
      <c r="F27" s="238">
        <v>1</v>
      </c>
      <c r="G27" s="238">
        <v>323.43</v>
      </c>
      <c r="H27" s="682">
        <v>1</v>
      </c>
      <c r="I27" s="238"/>
      <c r="J27" s="238"/>
      <c r="K27" s="682">
        <v>0</v>
      </c>
      <c r="L27" s="238">
        <v>1</v>
      </c>
      <c r="M27" s="713">
        <v>323.43</v>
      </c>
    </row>
    <row r="28" spans="1:13" ht="14.4" customHeight="1" x14ac:dyDescent="0.3">
      <c r="A28" s="680" t="s">
        <v>1271</v>
      </c>
      <c r="B28" s="671" t="s">
        <v>1212</v>
      </c>
      <c r="C28" s="671" t="s">
        <v>1576</v>
      </c>
      <c r="D28" s="671" t="s">
        <v>1244</v>
      </c>
      <c r="E28" s="671" t="s">
        <v>1460</v>
      </c>
      <c r="F28" s="238"/>
      <c r="G28" s="238"/>
      <c r="H28" s="682">
        <v>0</v>
      </c>
      <c r="I28" s="238">
        <v>1</v>
      </c>
      <c r="J28" s="238">
        <v>217.65</v>
      </c>
      <c r="K28" s="682">
        <v>1</v>
      </c>
      <c r="L28" s="238">
        <v>1</v>
      </c>
      <c r="M28" s="713">
        <v>217.65</v>
      </c>
    </row>
    <row r="29" spans="1:13" ht="14.4" customHeight="1" x14ac:dyDescent="0.3">
      <c r="A29" s="680" t="s">
        <v>1271</v>
      </c>
      <c r="B29" s="671" t="s">
        <v>2339</v>
      </c>
      <c r="C29" s="671" t="s">
        <v>1469</v>
      </c>
      <c r="D29" s="671" t="s">
        <v>1470</v>
      </c>
      <c r="E29" s="671" t="s">
        <v>1471</v>
      </c>
      <c r="F29" s="238"/>
      <c r="G29" s="238"/>
      <c r="H29" s="682">
        <v>0</v>
      </c>
      <c r="I29" s="238">
        <v>2</v>
      </c>
      <c r="J29" s="238">
        <v>208.9</v>
      </c>
      <c r="K29" s="682">
        <v>1</v>
      </c>
      <c r="L29" s="238">
        <v>2</v>
      </c>
      <c r="M29" s="713">
        <v>208.9</v>
      </c>
    </row>
    <row r="30" spans="1:13" ht="14.4" customHeight="1" x14ac:dyDescent="0.3">
      <c r="A30" s="680" t="s">
        <v>1271</v>
      </c>
      <c r="B30" s="671" t="s">
        <v>2340</v>
      </c>
      <c r="C30" s="671" t="s">
        <v>1466</v>
      </c>
      <c r="D30" s="671" t="s">
        <v>1350</v>
      </c>
      <c r="E30" s="671" t="s">
        <v>1467</v>
      </c>
      <c r="F30" s="238"/>
      <c r="G30" s="238"/>
      <c r="H30" s="682">
        <v>0</v>
      </c>
      <c r="I30" s="238">
        <v>1</v>
      </c>
      <c r="J30" s="238">
        <v>492.45</v>
      </c>
      <c r="K30" s="682">
        <v>1</v>
      </c>
      <c r="L30" s="238">
        <v>1</v>
      </c>
      <c r="M30" s="713">
        <v>492.45</v>
      </c>
    </row>
    <row r="31" spans="1:13" ht="14.4" customHeight="1" x14ac:dyDescent="0.3">
      <c r="A31" s="680" t="s">
        <v>1271</v>
      </c>
      <c r="B31" s="671" t="s">
        <v>1222</v>
      </c>
      <c r="C31" s="671" t="s">
        <v>998</v>
      </c>
      <c r="D31" s="671" t="s">
        <v>999</v>
      </c>
      <c r="E31" s="671" t="s">
        <v>1223</v>
      </c>
      <c r="F31" s="238"/>
      <c r="G31" s="238"/>
      <c r="H31" s="682">
        <v>0</v>
      </c>
      <c r="I31" s="238">
        <v>2</v>
      </c>
      <c r="J31" s="238">
        <v>368.44</v>
      </c>
      <c r="K31" s="682">
        <v>1</v>
      </c>
      <c r="L31" s="238">
        <v>2</v>
      </c>
      <c r="M31" s="713">
        <v>368.44</v>
      </c>
    </row>
    <row r="32" spans="1:13" ht="14.4" customHeight="1" x14ac:dyDescent="0.3">
      <c r="A32" s="680" t="s">
        <v>1271</v>
      </c>
      <c r="B32" s="671" t="s">
        <v>1231</v>
      </c>
      <c r="C32" s="671" t="s">
        <v>1428</v>
      </c>
      <c r="D32" s="671" t="s">
        <v>900</v>
      </c>
      <c r="E32" s="671" t="s">
        <v>1429</v>
      </c>
      <c r="F32" s="238"/>
      <c r="G32" s="238"/>
      <c r="H32" s="682">
        <v>0</v>
      </c>
      <c r="I32" s="238">
        <v>3</v>
      </c>
      <c r="J32" s="238">
        <v>289.89</v>
      </c>
      <c r="K32" s="682">
        <v>1</v>
      </c>
      <c r="L32" s="238">
        <v>3</v>
      </c>
      <c r="M32" s="713">
        <v>289.89</v>
      </c>
    </row>
    <row r="33" spans="1:13" ht="14.4" customHeight="1" x14ac:dyDescent="0.3">
      <c r="A33" s="680" t="s">
        <v>1271</v>
      </c>
      <c r="B33" s="671" t="s">
        <v>2345</v>
      </c>
      <c r="C33" s="671" t="s">
        <v>1572</v>
      </c>
      <c r="D33" s="671" t="s">
        <v>1573</v>
      </c>
      <c r="E33" s="671" t="s">
        <v>1574</v>
      </c>
      <c r="F33" s="238"/>
      <c r="G33" s="238"/>
      <c r="H33" s="682">
        <v>0</v>
      </c>
      <c r="I33" s="238">
        <v>1</v>
      </c>
      <c r="J33" s="238">
        <v>95.25</v>
      </c>
      <c r="K33" s="682">
        <v>1</v>
      </c>
      <c r="L33" s="238">
        <v>1</v>
      </c>
      <c r="M33" s="713">
        <v>95.25</v>
      </c>
    </row>
    <row r="34" spans="1:13" ht="14.4" customHeight="1" x14ac:dyDescent="0.3">
      <c r="A34" s="680" t="s">
        <v>1271</v>
      </c>
      <c r="B34" s="671" t="s">
        <v>1249</v>
      </c>
      <c r="C34" s="671" t="s">
        <v>1367</v>
      </c>
      <c r="D34" s="671" t="s">
        <v>1368</v>
      </c>
      <c r="E34" s="671" t="s">
        <v>1369</v>
      </c>
      <c r="F34" s="238"/>
      <c r="G34" s="238"/>
      <c r="H34" s="682">
        <v>0</v>
      </c>
      <c r="I34" s="238">
        <v>3</v>
      </c>
      <c r="J34" s="238">
        <v>442.08000000000004</v>
      </c>
      <c r="K34" s="682">
        <v>1</v>
      </c>
      <c r="L34" s="238">
        <v>3</v>
      </c>
      <c r="M34" s="713">
        <v>442.08000000000004</v>
      </c>
    </row>
    <row r="35" spans="1:13" ht="14.4" customHeight="1" x14ac:dyDescent="0.3">
      <c r="A35" s="680" t="s">
        <v>1272</v>
      </c>
      <c r="B35" s="671" t="s">
        <v>1203</v>
      </c>
      <c r="C35" s="671" t="s">
        <v>918</v>
      </c>
      <c r="D35" s="671" t="s">
        <v>877</v>
      </c>
      <c r="E35" s="671" t="s">
        <v>919</v>
      </c>
      <c r="F35" s="238"/>
      <c r="G35" s="238"/>
      <c r="H35" s="682">
        <v>0</v>
      </c>
      <c r="I35" s="238">
        <v>1</v>
      </c>
      <c r="J35" s="238">
        <v>625.29</v>
      </c>
      <c r="K35" s="682">
        <v>1</v>
      </c>
      <c r="L35" s="238">
        <v>1</v>
      </c>
      <c r="M35" s="713">
        <v>625.29</v>
      </c>
    </row>
    <row r="36" spans="1:13" ht="14.4" customHeight="1" x14ac:dyDescent="0.3">
      <c r="A36" s="680" t="s">
        <v>1272</v>
      </c>
      <c r="B36" s="671" t="s">
        <v>1203</v>
      </c>
      <c r="C36" s="671" t="s">
        <v>876</v>
      </c>
      <c r="D36" s="671" t="s">
        <v>877</v>
      </c>
      <c r="E36" s="671" t="s">
        <v>878</v>
      </c>
      <c r="F36" s="238"/>
      <c r="G36" s="238"/>
      <c r="H36" s="682">
        <v>0</v>
      </c>
      <c r="I36" s="238">
        <v>1</v>
      </c>
      <c r="J36" s="238">
        <v>937.93</v>
      </c>
      <c r="K36" s="682">
        <v>1</v>
      </c>
      <c r="L36" s="238">
        <v>1</v>
      </c>
      <c r="M36" s="713">
        <v>937.93</v>
      </c>
    </row>
    <row r="37" spans="1:13" ht="14.4" customHeight="1" x14ac:dyDescent="0.3">
      <c r="A37" s="680" t="s">
        <v>1272</v>
      </c>
      <c r="B37" s="671" t="s">
        <v>2346</v>
      </c>
      <c r="C37" s="671" t="s">
        <v>1675</v>
      </c>
      <c r="D37" s="671" t="s">
        <v>1676</v>
      </c>
      <c r="E37" s="671" t="s">
        <v>1677</v>
      </c>
      <c r="F37" s="238"/>
      <c r="G37" s="238"/>
      <c r="H37" s="682"/>
      <c r="I37" s="238">
        <v>1</v>
      </c>
      <c r="J37" s="238">
        <v>0</v>
      </c>
      <c r="K37" s="682"/>
      <c r="L37" s="238">
        <v>1</v>
      </c>
      <c r="M37" s="713">
        <v>0</v>
      </c>
    </row>
    <row r="38" spans="1:13" ht="14.4" customHeight="1" x14ac:dyDescent="0.3">
      <c r="A38" s="680" t="s">
        <v>1272</v>
      </c>
      <c r="B38" s="671" t="s">
        <v>2347</v>
      </c>
      <c r="C38" s="671" t="s">
        <v>1684</v>
      </c>
      <c r="D38" s="671" t="s">
        <v>1685</v>
      </c>
      <c r="E38" s="671" t="s">
        <v>1686</v>
      </c>
      <c r="F38" s="238">
        <v>1</v>
      </c>
      <c r="G38" s="238">
        <v>0</v>
      </c>
      <c r="H38" s="682"/>
      <c r="I38" s="238"/>
      <c r="J38" s="238"/>
      <c r="K38" s="682"/>
      <c r="L38" s="238">
        <v>1</v>
      </c>
      <c r="M38" s="713">
        <v>0</v>
      </c>
    </row>
    <row r="39" spans="1:13" ht="14.4" customHeight="1" x14ac:dyDescent="0.3">
      <c r="A39" s="680" t="s">
        <v>1272</v>
      </c>
      <c r="B39" s="671" t="s">
        <v>2347</v>
      </c>
      <c r="C39" s="671" t="s">
        <v>2241</v>
      </c>
      <c r="D39" s="671" t="s">
        <v>1685</v>
      </c>
      <c r="E39" s="671" t="s">
        <v>1727</v>
      </c>
      <c r="F39" s="238">
        <v>1</v>
      </c>
      <c r="G39" s="238">
        <v>202.25</v>
      </c>
      <c r="H39" s="682">
        <v>1</v>
      </c>
      <c r="I39" s="238"/>
      <c r="J39" s="238"/>
      <c r="K39" s="682">
        <v>0</v>
      </c>
      <c r="L39" s="238">
        <v>1</v>
      </c>
      <c r="M39" s="713">
        <v>202.25</v>
      </c>
    </row>
    <row r="40" spans="1:13" ht="14.4" customHeight="1" x14ac:dyDescent="0.3">
      <c r="A40" s="680" t="s">
        <v>1272</v>
      </c>
      <c r="B40" s="671" t="s">
        <v>2340</v>
      </c>
      <c r="C40" s="671" t="s">
        <v>1466</v>
      </c>
      <c r="D40" s="671" t="s">
        <v>1350</v>
      </c>
      <c r="E40" s="671" t="s">
        <v>1467</v>
      </c>
      <c r="F40" s="238"/>
      <c r="G40" s="238"/>
      <c r="H40" s="682">
        <v>0</v>
      </c>
      <c r="I40" s="238">
        <v>3</v>
      </c>
      <c r="J40" s="238">
        <v>1477.35</v>
      </c>
      <c r="K40" s="682">
        <v>1</v>
      </c>
      <c r="L40" s="238">
        <v>3</v>
      </c>
      <c r="M40" s="713">
        <v>1477.35</v>
      </c>
    </row>
    <row r="41" spans="1:13" ht="14.4" customHeight="1" x14ac:dyDescent="0.3">
      <c r="A41" s="680" t="s">
        <v>1272</v>
      </c>
      <c r="B41" s="671" t="s">
        <v>1213</v>
      </c>
      <c r="C41" s="671" t="s">
        <v>1140</v>
      </c>
      <c r="D41" s="671" t="s">
        <v>1141</v>
      </c>
      <c r="E41" s="671" t="s">
        <v>1245</v>
      </c>
      <c r="F41" s="238"/>
      <c r="G41" s="238"/>
      <c r="H41" s="682">
        <v>0</v>
      </c>
      <c r="I41" s="238">
        <v>1</v>
      </c>
      <c r="J41" s="238">
        <v>86.76</v>
      </c>
      <c r="K41" s="682">
        <v>1</v>
      </c>
      <c r="L41" s="238">
        <v>1</v>
      </c>
      <c r="M41" s="713">
        <v>86.76</v>
      </c>
    </row>
    <row r="42" spans="1:13" ht="14.4" customHeight="1" x14ac:dyDescent="0.3">
      <c r="A42" s="680" t="s">
        <v>1272</v>
      </c>
      <c r="B42" s="671" t="s">
        <v>1215</v>
      </c>
      <c r="C42" s="671" t="s">
        <v>1017</v>
      </c>
      <c r="D42" s="671" t="s">
        <v>1220</v>
      </c>
      <c r="E42" s="671" t="s">
        <v>1221</v>
      </c>
      <c r="F42" s="238"/>
      <c r="G42" s="238"/>
      <c r="H42" s="682">
        <v>0</v>
      </c>
      <c r="I42" s="238">
        <v>2</v>
      </c>
      <c r="J42" s="238">
        <v>666.62</v>
      </c>
      <c r="K42" s="682">
        <v>1</v>
      </c>
      <c r="L42" s="238">
        <v>2</v>
      </c>
      <c r="M42" s="713">
        <v>666.62</v>
      </c>
    </row>
    <row r="43" spans="1:13" ht="14.4" customHeight="1" x14ac:dyDescent="0.3">
      <c r="A43" s="680" t="s">
        <v>1272</v>
      </c>
      <c r="B43" s="671" t="s">
        <v>1222</v>
      </c>
      <c r="C43" s="671" t="s">
        <v>1359</v>
      </c>
      <c r="D43" s="671" t="s">
        <v>1360</v>
      </c>
      <c r="E43" s="671" t="s">
        <v>1361</v>
      </c>
      <c r="F43" s="238"/>
      <c r="G43" s="238"/>
      <c r="H43" s="682">
        <v>0</v>
      </c>
      <c r="I43" s="238">
        <v>1</v>
      </c>
      <c r="J43" s="238">
        <v>138.16</v>
      </c>
      <c r="K43" s="682">
        <v>1</v>
      </c>
      <c r="L43" s="238">
        <v>1</v>
      </c>
      <c r="M43" s="713">
        <v>138.16</v>
      </c>
    </row>
    <row r="44" spans="1:13" ht="14.4" customHeight="1" x14ac:dyDescent="0.3">
      <c r="A44" s="680" t="s">
        <v>1272</v>
      </c>
      <c r="B44" s="671" t="s">
        <v>1228</v>
      </c>
      <c r="C44" s="671" t="s">
        <v>1005</v>
      </c>
      <c r="D44" s="671" t="s">
        <v>1006</v>
      </c>
      <c r="E44" s="671" t="s">
        <v>1229</v>
      </c>
      <c r="F44" s="238"/>
      <c r="G44" s="238"/>
      <c r="H44" s="682">
        <v>0</v>
      </c>
      <c r="I44" s="238">
        <v>2</v>
      </c>
      <c r="J44" s="238">
        <v>139.72</v>
      </c>
      <c r="K44" s="682">
        <v>1</v>
      </c>
      <c r="L44" s="238">
        <v>2</v>
      </c>
      <c r="M44" s="713">
        <v>139.72</v>
      </c>
    </row>
    <row r="45" spans="1:13" ht="14.4" customHeight="1" x14ac:dyDescent="0.3">
      <c r="A45" s="680" t="s">
        <v>1272</v>
      </c>
      <c r="B45" s="671" t="s">
        <v>1230</v>
      </c>
      <c r="C45" s="671" t="s">
        <v>1315</v>
      </c>
      <c r="D45" s="671" t="s">
        <v>1316</v>
      </c>
      <c r="E45" s="671" t="s">
        <v>1223</v>
      </c>
      <c r="F45" s="238">
        <v>2</v>
      </c>
      <c r="G45" s="238">
        <v>139.72</v>
      </c>
      <c r="H45" s="682">
        <v>1</v>
      </c>
      <c r="I45" s="238"/>
      <c r="J45" s="238"/>
      <c r="K45" s="682">
        <v>0</v>
      </c>
      <c r="L45" s="238">
        <v>2</v>
      </c>
      <c r="M45" s="713">
        <v>139.72</v>
      </c>
    </row>
    <row r="46" spans="1:13" ht="14.4" customHeight="1" x14ac:dyDescent="0.3">
      <c r="A46" s="680" t="s">
        <v>1273</v>
      </c>
      <c r="B46" s="671" t="s">
        <v>2346</v>
      </c>
      <c r="C46" s="671" t="s">
        <v>1720</v>
      </c>
      <c r="D46" s="671" t="s">
        <v>1721</v>
      </c>
      <c r="E46" s="671" t="s">
        <v>1154</v>
      </c>
      <c r="F46" s="238"/>
      <c r="G46" s="238"/>
      <c r="H46" s="682">
        <v>0</v>
      </c>
      <c r="I46" s="238">
        <v>1</v>
      </c>
      <c r="J46" s="238">
        <v>82.08</v>
      </c>
      <c r="K46" s="682">
        <v>1</v>
      </c>
      <c r="L46" s="238">
        <v>1</v>
      </c>
      <c r="M46" s="713">
        <v>82.08</v>
      </c>
    </row>
    <row r="47" spans="1:13" ht="14.4" customHeight="1" x14ac:dyDescent="0.3">
      <c r="A47" s="680" t="s">
        <v>1273</v>
      </c>
      <c r="B47" s="671" t="s">
        <v>2340</v>
      </c>
      <c r="C47" s="671" t="s">
        <v>1349</v>
      </c>
      <c r="D47" s="671" t="s">
        <v>1350</v>
      </c>
      <c r="E47" s="671" t="s">
        <v>1351</v>
      </c>
      <c r="F47" s="238"/>
      <c r="G47" s="238"/>
      <c r="H47" s="682">
        <v>0</v>
      </c>
      <c r="I47" s="238">
        <v>1</v>
      </c>
      <c r="J47" s="238">
        <v>164.15</v>
      </c>
      <c r="K47" s="682">
        <v>1</v>
      </c>
      <c r="L47" s="238">
        <v>1</v>
      </c>
      <c r="M47" s="713">
        <v>164.15</v>
      </c>
    </row>
    <row r="48" spans="1:13" ht="14.4" customHeight="1" x14ac:dyDescent="0.3">
      <c r="A48" s="680" t="s">
        <v>1273</v>
      </c>
      <c r="B48" s="671" t="s">
        <v>2340</v>
      </c>
      <c r="C48" s="671" t="s">
        <v>1466</v>
      </c>
      <c r="D48" s="671" t="s">
        <v>1350</v>
      </c>
      <c r="E48" s="671" t="s">
        <v>1467</v>
      </c>
      <c r="F48" s="238"/>
      <c r="G48" s="238"/>
      <c r="H48" s="682">
        <v>0</v>
      </c>
      <c r="I48" s="238">
        <v>1</v>
      </c>
      <c r="J48" s="238">
        <v>492.45</v>
      </c>
      <c r="K48" s="682">
        <v>1</v>
      </c>
      <c r="L48" s="238">
        <v>1</v>
      </c>
      <c r="M48" s="713">
        <v>492.45</v>
      </c>
    </row>
    <row r="49" spans="1:13" ht="14.4" customHeight="1" x14ac:dyDescent="0.3">
      <c r="A49" s="680" t="s">
        <v>1273</v>
      </c>
      <c r="B49" s="671" t="s">
        <v>1215</v>
      </c>
      <c r="C49" s="671" t="s">
        <v>1341</v>
      </c>
      <c r="D49" s="671" t="s">
        <v>1216</v>
      </c>
      <c r="E49" s="671" t="s">
        <v>1342</v>
      </c>
      <c r="F49" s="238">
        <v>1</v>
      </c>
      <c r="G49" s="238">
        <v>0</v>
      </c>
      <c r="H49" s="682"/>
      <c r="I49" s="238"/>
      <c r="J49" s="238"/>
      <c r="K49" s="682"/>
      <c r="L49" s="238">
        <v>1</v>
      </c>
      <c r="M49" s="713">
        <v>0</v>
      </c>
    </row>
    <row r="50" spans="1:13" ht="14.4" customHeight="1" x14ac:dyDescent="0.3">
      <c r="A50" s="680" t="s">
        <v>1273</v>
      </c>
      <c r="B50" s="671" t="s">
        <v>1215</v>
      </c>
      <c r="C50" s="671" t="s">
        <v>991</v>
      </c>
      <c r="D50" s="671" t="s">
        <v>1216</v>
      </c>
      <c r="E50" s="671" t="s">
        <v>1217</v>
      </c>
      <c r="F50" s="238"/>
      <c r="G50" s="238"/>
      <c r="H50" s="682">
        <v>0</v>
      </c>
      <c r="I50" s="238">
        <v>1</v>
      </c>
      <c r="J50" s="238">
        <v>333.31</v>
      </c>
      <c r="K50" s="682">
        <v>1</v>
      </c>
      <c r="L50" s="238">
        <v>1</v>
      </c>
      <c r="M50" s="713">
        <v>333.31</v>
      </c>
    </row>
    <row r="51" spans="1:13" ht="14.4" customHeight="1" x14ac:dyDescent="0.3">
      <c r="A51" s="680" t="s">
        <v>1273</v>
      </c>
      <c r="B51" s="671" t="s">
        <v>1215</v>
      </c>
      <c r="C51" s="671" t="s">
        <v>1017</v>
      </c>
      <c r="D51" s="671" t="s">
        <v>1220</v>
      </c>
      <c r="E51" s="671" t="s">
        <v>1221</v>
      </c>
      <c r="F51" s="238"/>
      <c r="G51" s="238"/>
      <c r="H51" s="682">
        <v>0</v>
      </c>
      <c r="I51" s="238">
        <v>3</v>
      </c>
      <c r="J51" s="238">
        <v>999.93000000000006</v>
      </c>
      <c r="K51" s="682">
        <v>1</v>
      </c>
      <c r="L51" s="238">
        <v>3</v>
      </c>
      <c r="M51" s="713">
        <v>999.93000000000006</v>
      </c>
    </row>
    <row r="52" spans="1:13" ht="14.4" customHeight="1" x14ac:dyDescent="0.3">
      <c r="A52" s="680" t="s">
        <v>1273</v>
      </c>
      <c r="B52" s="671" t="s">
        <v>1222</v>
      </c>
      <c r="C52" s="671" t="s">
        <v>1359</v>
      </c>
      <c r="D52" s="671" t="s">
        <v>1360</v>
      </c>
      <c r="E52" s="671" t="s">
        <v>1361</v>
      </c>
      <c r="F52" s="238"/>
      <c r="G52" s="238"/>
      <c r="H52" s="682">
        <v>0</v>
      </c>
      <c r="I52" s="238">
        <v>2</v>
      </c>
      <c r="J52" s="238">
        <v>276.32</v>
      </c>
      <c r="K52" s="682">
        <v>1</v>
      </c>
      <c r="L52" s="238">
        <v>2</v>
      </c>
      <c r="M52" s="713">
        <v>276.32</v>
      </c>
    </row>
    <row r="53" spans="1:13" ht="14.4" customHeight="1" x14ac:dyDescent="0.3">
      <c r="A53" s="680" t="s">
        <v>1273</v>
      </c>
      <c r="B53" s="671" t="s">
        <v>1249</v>
      </c>
      <c r="C53" s="671" t="s">
        <v>1353</v>
      </c>
      <c r="D53" s="671" t="s">
        <v>1354</v>
      </c>
      <c r="E53" s="671" t="s">
        <v>1355</v>
      </c>
      <c r="F53" s="238"/>
      <c r="G53" s="238"/>
      <c r="H53" s="682">
        <v>0</v>
      </c>
      <c r="I53" s="238">
        <v>1</v>
      </c>
      <c r="J53" s="238">
        <v>32.74</v>
      </c>
      <c r="K53" s="682">
        <v>1</v>
      </c>
      <c r="L53" s="238">
        <v>1</v>
      </c>
      <c r="M53" s="713">
        <v>32.74</v>
      </c>
    </row>
    <row r="54" spans="1:13" ht="14.4" customHeight="1" x14ac:dyDescent="0.3">
      <c r="A54" s="680" t="s">
        <v>1273</v>
      </c>
      <c r="B54" s="671" t="s">
        <v>1235</v>
      </c>
      <c r="C54" s="671" t="s">
        <v>1338</v>
      </c>
      <c r="D54" s="671" t="s">
        <v>1339</v>
      </c>
      <c r="E54" s="671" t="s">
        <v>1340</v>
      </c>
      <c r="F54" s="238"/>
      <c r="G54" s="238"/>
      <c r="H54" s="682">
        <v>0</v>
      </c>
      <c r="I54" s="238">
        <v>1</v>
      </c>
      <c r="J54" s="238">
        <v>17.690000000000001</v>
      </c>
      <c r="K54" s="682">
        <v>1</v>
      </c>
      <c r="L54" s="238">
        <v>1</v>
      </c>
      <c r="M54" s="713">
        <v>17.690000000000001</v>
      </c>
    </row>
    <row r="55" spans="1:13" ht="14.4" customHeight="1" x14ac:dyDescent="0.3">
      <c r="A55" s="680" t="s">
        <v>1274</v>
      </c>
      <c r="B55" s="671" t="s">
        <v>2346</v>
      </c>
      <c r="C55" s="671" t="s">
        <v>1725</v>
      </c>
      <c r="D55" s="671" t="s">
        <v>1726</v>
      </c>
      <c r="E55" s="671" t="s">
        <v>1727</v>
      </c>
      <c r="F55" s="238"/>
      <c r="G55" s="238"/>
      <c r="H55" s="682">
        <v>0</v>
      </c>
      <c r="I55" s="238">
        <v>1</v>
      </c>
      <c r="J55" s="238">
        <v>492.45</v>
      </c>
      <c r="K55" s="682">
        <v>1</v>
      </c>
      <c r="L55" s="238">
        <v>1</v>
      </c>
      <c r="M55" s="713">
        <v>492.45</v>
      </c>
    </row>
    <row r="56" spans="1:13" ht="14.4" customHeight="1" x14ac:dyDescent="0.3">
      <c r="A56" s="680" t="s">
        <v>1274</v>
      </c>
      <c r="B56" s="671" t="s">
        <v>2340</v>
      </c>
      <c r="C56" s="671" t="s">
        <v>1349</v>
      </c>
      <c r="D56" s="671" t="s">
        <v>1350</v>
      </c>
      <c r="E56" s="671" t="s">
        <v>1351</v>
      </c>
      <c r="F56" s="238"/>
      <c r="G56" s="238"/>
      <c r="H56" s="682">
        <v>0</v>
      </c>
      <c r="I56" s="238">
        <v>1</v>
      </c>
      <c r="J56" s="238">
        <v>164.15</v>
      </c>
      <c r="K56" s="682">
        <v>1</v>
      </c>
      <c r="L56" s="238">
        <v>1</v>
      </c>
      <c r="M56" s="713">
        <v>164.15</v>
      </c>
    </row>
    <row r="57" spans="1:13" ht="14.4" customHeight="1" x14ac:dyDescent="0.3">
      <c r="A57" s="680" t="s">
        <v>1274</v>
      </c>
      <c r="B57" s="671" t="s">
        <v>2340</v>
      </c>
      <c r="C57" s="671" t="s">
        <v>1466</v>
      </c>
      <c r="D57" s="671" t="s">
        <v>1350</v>
      </c>
      <c r="E57" s="671" t="s">
        <v>1467</v>
      </c>
      <c r="F57" s="238"/>
      <c r="G57" s="238"/>
      <c r="H57" s="682">
        <v>0</v>
      </c>
      <c r="I57" s="238">
        <v>10</v>
      </c>
      <c r="J57" s="238">
        <v>4924.5</v>
      </c>
      <c r="K57" s="682">
        <v>1</v>
      </c>
      <c r="L57" s="238">
        <v>10</v>
      </c>
      <c r="M57" s="713">
        <v>4924.5</v>
      </c>
    </row>
    <row r="58" spans="1:13" ht="14.4" customHeight="1" x14ac:dyDescent="0.3">
      <c r="A58" s="680" t="s">
        <v>1274</v>
      </c>
      <c r="B58" s="671" t="s">
        <v>2340</v>
      </c>
      <c r="C58" s="671" t="s">
        <v>1536</v>
      </c>
      <c r="D58" s="671" t="s">
        <v>1350</v>
      </c>
      <c r="E58" s="671" t="s">
        <v>1537</v>
      </c>
      <c r="F58" s="238"/>
      <c r="G58" s="238"/>
      <c r="H58" s="682">
        <v>0</v>
      </c>
      <c r="I58" s="238">
        <v>1</v>
      </c>
      <c r="J58" s="238">
        <v>547.16999999999996</v>
      </c>
      <c r="K58" s="682">
        <v>1</v>
      </c>
      <c r="L58" s="238">
        <v>1</v>
      </c>
      <c r="M58" s="713">
        <v>547.16999999999996</v>
      </c>
    </row>
    <row r="59" spans="1:13" ht="14.4" customHeight="1" x14ac:dyDescent="0.3">
      <c r="A59" s="680" t="s">
        <v>1274</v>
      </c>
      <c r="B59" s="671" t="s">
        <v>2348</v>
      </c>
      <c r="C59" s="671" t="s">
        <v>1729</v>
      </c>
      <c r="D59" s="671" t="s">
        <v>1730</v>
      </c>
      <c r="E59" s="671" t="s">
        <v>1731</v>
      </c>
      <c r="F59" s="238"/>
      <c r="G59" s="238"/>
      <c r="H59" s="682">
        <v>0</v>
      </c>
      <c r="I59" s="238">
        <v>2</v>
      </c>
      <c r="J59" s="238">
        <v>1640.86</v>
      </c>
      <c r="K59" s="682">
        <v>1</v>
      </c>
      <c r="L59" s="238">
        <v>2</v>
      </c>
      <c r="M59" s="713">
        <v>1640.86</v>
      </c>
    </row>
    <row r="60" spans="1:13" ht="14.4" customHeight="1" x14ac:dyDescent="0.3">
      <c r="A60" s="680" t="s">
        <v>1274</v>
      </c>
      <c r="B60" s="671" t="s">
        <v>1215</v>
      </c>
      <c r="C60" s="671" t="s">
        <v>1017</v>
      </c>
      <c r="D60" s="671" t="s">
        <v>1220</v>
      </c>
      <c r="E60" s="671" t="s">
        <v>1221</v>
      </c>
      <c r="F60" s="238"/>
      <c r="G60" s="238"/>
      <c r="H60" s="682">
        <v>0</v>
      </c>
      <c r="I60" s="238">
        <v>1</v>
      </c>
      <c r="J60" s="238">
        <v>333.31</v>
      </c>
      <c r="K60" s="682">
        <v>1</v>
      </c>
      <c r="L60" s="238">
        <v>1</v>
      </c>
      <c r="M60" s="713">
        <v>333.31</v>
      </c>
    </row>
    <row r="61" spans="1:13" ht="14.4" customHeight="1" x14ac:dyDescent="0.3">
      <c r="A61" s="680" t="s">
        <v>1274</v>
      </c>
      <c r="B61" s="671" t="s">
        <v>1222</v>
      </c>
      <c r="C61" s="671" t="s">
        <v>1359</v>
      </c>
      <c r="D61" s="671" t="s">
        <v>1360</v>
      </c>
      <c r="E61" s="671" t="s">
        <v>1361</v>
      </c>
      <c r="F61" s="238"/>
      <c r="G61" s="238"/>
      <c r="H61" s="682">
        <v>0</v>
      </c>
      <c r="I61" s="238">
        <v>2</v>
      </c>
      <c r="J61" s="238">
        <v>276.32</v>
      </c>
      <c r="K61" s="682">
        <v>1</v>
      </c>
      <c r="L61" s="238">
        <v>2</v>
      </c>
      <c r="M61" s="713">
        <v>276.32</v>
      </c>
    </row>
    <row r="62" spans="1:13" ht="14.4" customHeight="1" x14ac:dyDescent="0.3">
      <c r="A62" s="680" t="s">
        <v>1274</v>
      </c>
      <c r="B62" s="671" t="s">
        <v>1222</v>
      </c>
      <c r="C62" s="671" t="s">
        <v>1722</v>
      </c>
      <c r="D62" s="671" t="s">
        <v>1723</v>
      </c>
      <c r="E62" s="671" t="s">
        <v>1724</v>
      </c>
      <c r="F62" s="238"/>
      <c r="G62" s="238"/>
      <c r="H62" s="682">
        <v>0</v>
      </c>
      <c r="I62" s="238">
        <v>3</v>
      </c>
      <c r="J62" s="238">
        <v>311.13</v>
      </c>
      <c r="K62" s="682">
        <v>1</v>
      </c>
      <c r="L62" s="238">
        <v>3</v>
      </c>
      <c r="M62" s="713">
        <v>311.13</v>
      </c>
    </row>
    <row r="63" spans="1:13" ht="14.4" customHeight="1" x14ac:dyDescent="0.3">
      <c r="A63" s="680" t="s">
        <v>1274</v>
      </c>
      <c r="B63" s="671" t="s">
        <v>2341</v>
      </c>
      <c r="C63" s="671" t="s">
        <v>1533</v>
      </c>
      <c r="D63" s="671" t="s">
        <v>1534</v>
      </c>
      <c r="E63" s="671" t="s">
        <v>1535</v>
      </c>
      <c r="F63" s="238"/>
      <c r="G63" s="238"/>
      <c r="H63" s="682">
        <v>0</v>
      </c>
      <c r="I63" s="238">
        <v>2</v>
      </c>
      <c r="J63" s="238">
        <v>308.8</v>
      </c>
      <c r="K63" s="682">
        <v>1</v>
      </c>
      <c r="L63" s="238">
        <v>2</v>
      </c>
      <c r="M63" s="713">
        <v>308.8</v>
      </c>
    </row>
    <row r="64" spans="1:13" ht="14.4" customHeight="1" x14ac:dyDescent="0.3">
      <c r="A64" s="680" t="s">
        <v>1274</v>
      </c>
      <c r="B64" s="671" t="s">
        <v>2342</v>
      </c>
      <c r="C64" s="671" t="s">
        <v>1540</v>
      </c>
      <c r="D64" s="671" t="s">
        <v>1541</v>
      </c>
      <c r="E64" s="671" t="s">
        <v>1542</v>
      </c>
      <c r="F64" s="238"/>
      <c r="G64" s="238"/>
      <c r="H64" s="682">
        <v>0</v>
      </c>
      <c r="I64" s="238">
        <v>3</v>
      </c>
      <c r="J64" s="238">
        <v>648.87</v>
      </c>
      <c r="K64" s="682">
        <v>1</v>
      </c>
      <c r="L64" s="238">
        <v>3</v>
      </c>
      <c r="M64" s="713">
        <v>648.87</v>
      </c>
    </row>
    <row r="65" spans="1:13" ht="14.4" customHeight="1" x14ac:dyDescent="0.3">
      <c r="A65" s="680" t="s">
        <v>1274</v>
      </c>
      <c r="B65" s="671" t="s">
        <v>2342</v>
      </c>
      <c r="C65" s="671" t="s">
        <v>1371</v>
      </c>
      <c r="D65" s="671" t="s">
        <v>1372</v>
      </c>
      <c r="E65" s="671" t="s">
        <v>1373</v>
      </c>
      <c r="F65" s="238"/>
      <c r="G65" s="238"/>
      <c r="H65" s="682">
        <v>0</v>
      </c>
      <c r="I65" s="238">
        <v>13</v>
      </c>
      <c r="J65" s="238">
        <v>14829.100000000002</v>
      </c>
      <c r="K65" s="682">
        <v>1</v>
      </c>
      <c r="L65" s="238">
        <v>13</v>
      </c>
      <c r="M65" s="713">
        <v>14829.100000000002</v>
      </c>
    </row>
    <row r="66" spans="1:13" ht="14.4" customHeight="1" x14ac:dyDescent="0.3">
      <c r="A66" s="680" t="s">
        <v>1274</v>
      </c>
      <c r="B66" s="671" t="s">
        <v>1249</v>
      </c>
      <c r="C66" s="671" t="s">
        <v>1353</v>
      </c>
      <c r="D66" s="671" t="s">
        <v>1354</v>
      </c>
      <c r="E66" s="671" t="s">
        <v>1355</v>
      </c>
      <c r="F66" s="238"/>
      <c r="G66" s="238"/>
      <c r="H66" s="682">
        <v>0</v>
      </c>
      <c r="I66" s="238">
        <v>1</v>
      </c>
      <c r="J66" s="238">
        <v>32.74</v>
      </c>
      <c r="K66" s="682">
        <v>1</v>
      </c>
      <c r="L66" s="238">
        <v>1</v>
      </c>
      <c r="M66" s="713">
        <v>32.74</v>
      </c>
    </row>
    <row r="67" spans="1:13" ht="14.4" customHeight="1" x14ac:dyDescent="0.3">
      <c r="A67" s="680" t="s">
        <v>1275</v>
      </c>
      <c r="B67" s="671" t="s">
        <v>2349</v>
      </c>
      <c r="C67" s="671" t="s">
        <v>2246</v>
      </c>
      <c r="D67" s="671" t="s">
        <v>2247</v>
      </c>
      <c r="E67" s="671" t="s">
        <v>2248</v>
      </c>
      <c r="F67" s="238"/>
      <c r="G67" s="238"/>
      <c r="H67" s="682">
        <v>0</v>
      </c>
      <c r="I67" s="238">
        <v>3</v>
      </c>
      <c r="J67" s="238">
        <v>420.09000000000003</v>
      </c>
      <c r="K67" s="682">
        <v>1</v>
      </c>
      <c r="L67" s="238">
        <v>3</v>
      </c>
      <c r="M67" s="713">
        <v>420.09000000000003</v>
      </c>
    </row>
    <row r="68" spans="1:13" ht="14.4" customHeight="1" x14ac:dyDescent="0.3">
      <c r="A68" s="680" t="s">
        <v>1275</v>
      </c>
      <c r="B68" s="671" t="s">
        <v>1203</v>
      </c>
      <c r="C68" s="671" t="s">
        <v>1362</v>
      </c>
      <c r="D68" s="671" t="s">
        <v>877</v>
      </c>
      <c r="E68" s="671" t="s">
        <v>1363</v>
      </c>
      <c r="F68" s="238"/>
      <c r="G68" s="238"/>
      <c r="H68" s="682"/>
      <c r="I68" s="238">
        <v>3</v>
      </c>
      <c r="J68" s="238">
        <v>0</v>
      </c>
      <c r="K68" s="682"/>
      <c r="L68" s="238">
        <v>3</v>
      </c>
      <c r="M68" s="713">
        <v>0</v>
      </c>
    </row>
    <row r="69" spans="1:13" ht="14.4" customHeight="1" x14ac:dyDescent="0.3">
      <c r="A69" s="680" t="s">
        <v>1275</v>
      </c>
      <c r="B69" s="671" t="s">
        <v>2344</v>
      </c>
      <c r="C69" s="671" t="s">
        <v>1796</v>
      </c>
      <c r="D69" s="671" t="s">
        <v>1600</v>
      </c>
      <c r="E69" s="671" t="s">
        <v>1797</v>
      </c>
      <c r="F69" s="238">
        <v>3</v>
      </c>
      <c r="G69" s="238">
        <v>301.89</v>
      </c>
      <c r="H69" s="682">
        <v>1</v>
      </c>
      <c r="I69" s="238"/>
      <c r="J69" s="238"/>
      <c r="K69" s="682">
        <v>0</v>
      </c>
      <c r="L69" s="238">
        <v>3</v>
      </c>
      <c r="M69" s="713">
        <v>301.89</v>
      </c>
    </row>
    <row r="70" spans="1:13" ht="14.4" customHeight="1" x14ac:dyDescent="0.3">
      <c r="A70" s="680" t="s">
        <v>1275</v>
      </c>
      <c r="B70" s="671" t="s">
        <v>2339</v>
      </c>
      <c r="C70" s="671" t="s">
        <v>1469</v>
      </c>
      <c r="D70" s="671" t="s">
        <v>1470</v>
      </c>
      <c r="E70" s="671" t="s">
        <v>1471</v>
      </c>
      <c r="F70" s="238"/>
      <c r="G70" s="238"/>
      <c r="H70" s="682">
        <v>0</v>
      </c>
      <c r="I70" s="238">
        <v>7</v>
      </c>
      <c r="J70" s="238">
        <v>731.15</v>
      </c>
      <c r="K70" s="682">
        <v>1</v>
      </c>
      <c r="L70" s="238">
        <v>7</v>
      </c>
      <c r="M70" s="713">
        <v>731.15</v>
      </c>
    </row>
    <row r="71" spans="1:13" ht="14.4" customHeight="1" x14ac:dyDescent="0.3">
      <c r="A71" s="680" t="s">
        <v>1275</v>
      </c>
      <c r="B71" s="671" t="s">
        <v>2340</v>
      </c>
      <c r="C71" s="671" t="s">
        <v>1349</v>
      </c>
      <c r="D71" s="671" t="s">
        <v>1350</v>
      </c>
      <c r="E71" s="671" t="s">
        <v>1351</v>
      </c>
      <c r="F71" s="238"/>
      <c r="G71" s="238"/>
      <c r="H71" s="682">
        <v>0</v>
      </c>
      <c r="I71" s="238">
        <v>3</v>
      </c>
      <c r="J71" s="238">
        <v>492.45000000000005</v>
      </c>
      <c r="K71" s="682">
        <v>1</v>
      </c>
      <c r="L71" s="238">
        <v>3</v>
      </c>
      <c r="M71" s="713">
        <v>492.45000000000005</v>
      </c>
    </row>
    <row r="72" spans="1:13" ht="14.4" customHeight="1" x14ac:dyDescent="0.3">
      <c r="A72" s="680" t="s">
        <v>1275</v>
      </c>
      <c r="B72" s="671" t="s">
        <v>2340</v>
      </c>
      <c r="C72" s="671" t="s">
        <v>1463</v>
      </c>
      <c r="D72" s="671" t="s">
        <v>1464</v>
      </c>
      <c r="E72" s="671" t="s">
        <v>1465</v>
      </c>
      <c r="F72" s="238">
        <v>2</v>
      </c>
      <c r="G72" s="238">
        <v>1094.3399999999999</v>
      </c>
      <c r="H72" s="682">
        <v>1</v>
      </c>
      <c r="I72" s="238"/>
      <c r="J72" s="238"/>
      <c r="K72" s="682">
        <v>0</v>
      </c>
      <c r="L72" s="238">
        <v>2</v>
      </c>
      <c r="M72" s="713">
        <v>1094.3399999999999</v>
      </c>
    </row>
    <row r="73" spans="1:13" ht="14.4" customHeight="1" x14ac:dyDescent="0.3">
      <c r="A73" s="680" t="s">
        <v>1275</v>
      </c>
      <c r="B73" s="671" t="s">
        <v>2340</v>
      </c>
      <c r="C73" s="671" t="s">
        <v>1466</v>
      </c>
      <c r="D73" s="671" t="s">
        <v>1350</v>
      </c>
      <c r="E73" s="671" t="s">
        <v>1467</v>
      </c>
      <c r="F73" s="238"/>
      <c r="G73" s="238"/>
      <c r="H73" s="682">
        <v>0</v>
      </c>
      <c r="I73" s="238">
        <v>6</v>
      </c>
      <c r="J73" s="238">
        <v>2954.7</v>
      </c>
      <c r="K73" s="682">
        <v>1</v>
      </c>
      <c r="L73" s="238">
        <v>6</v>
      </c>
      <c r="M73" s="713">
        <v>2954.7</v>
      </c>
    </row>
    <row r="74" spans="1:13" ht="14.4" customHeight="1" x14ac:dyDescent="0.3">
      <c r="A74" s="680" t="s">
        <v>1275</v>
      </c>
      <c r="B74" s="671" t="s">
        <v>2340</v>
      </c>
      <c r="C74" s="671" t="s">
        <v>1536</v>
      </c>
      <c r="D74" s="671" t="s">
        <v>1350</v>
      </c>
      <c r="E74" s="671" t="s">
        <v>1537</v>
      </c>
      <c r="F74" s="238"/>
      <c r="G74" s="238"/>
      <c r="H74" s="682">
        <v>0</v>
      </c>
      <c r="I74" s="238">
        <v>3</v>
      </c>
      <c r="J74" s="238">
        <v>1641.5099999999998</v>
      </c>
      <c r="K74" s="682">
        <v>1</v>
      </c>
      <c r="L74" s="238">
        <v>3</v>
      </c>
      <c r="M74" s="713">
        <v>1641.5099999999998</v>
      </c>
    </row>
    <row r="75" spans="1:13" ht="14.4" customHeight="1" x14ac:dyDescent="0.3">
      <c r="A75" s="680" t="s">
        <v>1275</v>
      </c>
      <c r="B75" s="671" t="s">
        <v>2348</v>
      </c>
      <c r="C75" s="671" t="s">
        <v>1729</v>
      </c>
      <c r="D75" s="671" t="s">
        <v>1730</v>
      </c>
      <c r="E75" s="671" t="s">
        <v>1731</v>
      </c>
      <c r="F75" s="238"/>
      <c r="G75" s="238"/>
      <c r="H75" s="682">
        <v>0</v>
      </c>
      <c r="I75" s="238">
        <v>1</v>
      </c>
      <c r="J75" s="238">
        <v>820.43</v>
      </c>
      <c r="K75" s="682">
        <v>1</v>
      </c>
      <c r="L75" s="238">
        <v>1</v>
      </c>
      <c r="M75" s="713">
        <v>820.43</v>
      </c>
    </row>
    <row r="76" spans="1:13" ht="14.4" customHeight="1" x14ac:dyDescent="0.3">
      <c r="A76" s="680" t="s">
        <v>1275</v>
      </c>
      <c r="B76" s="671" t="s">
        <v>1215</v>
      </c>
      <c r="C76" s="671" t="s">
        <v>991</v>
      </c>
      <c r="D76" s="671" t="s">
        <v>1216</v>
      </c>
      <c r="E76" s="671" t="s">
        <v>1217</v>
      </c>
      <c r="F76" s="238"/>
      <c r="G76" s="238"/>
      <c r="H76" s="682">
        <v>0</v>
      </c>
      <c r="I76" s="238">
        <v>3</v>
      </c>
      <c r="J76" s="238">
        <v>999.93000000000006</v>
      </c>
      <c r="K76" s="682">
        <v>1</v>
      </c>
      <c r="L76" s="238">
        <v>3</v>
      </c>
      <c r="M76" s="713">
        <v>999.93000000000006</v>
      </c>
    </row>
    <row r="77" spans="1:13" ht="14.4" customHeight="1" x14ac:dyDescent="0.3">
      <c r="A77" s="680" t="s">
        <v>1275</v>
      </c>
      <c r="B77" s="671" t="s">
        <v>1215</v>
      </c>
      <c r="C77" s="671" t="s">
        <v>1017</v>
      </c>
      <c r="D77" s="671" t="s">
        <v>1220</v>
      </c>
      <c r="E77" s="671" t="s">
        <v>1221</v>
      </c>
      <c r="F77" s="238"/>
      <c r="G77" s="238"/>
      <c r="H77" s="682">
        <v>0</v>
      </c>
      <c r="I77" s="238">
        <v>2</v>
      </c>
      <c r="J77" s="238">
        <v>666.62</v>
      </c>
      <c r="K77" s="682">
        <v>1</v>
      </c>
      <c r="L77" s="238">
        <v>2</v>
      </c>
      <c r="M77" s="713">
        <v>666.62</v>
      </c>
    </row>
    <row r="78" spans="1:13" ht="14.4" customHeight="1" x14ac:dyDescent="0.3">
      <c r="A78" s="680" t="s">
        <v>1275</v>
      </c>
      <c r="B78" s="671" t="s">
        <v>1222</v>
      </c>
      <c r="C78" s="671" t="s">
        <v>1359</v>
      </c>
      <c r="D78" s="671" t="s">
        <v>1360</v>
      </c>
      <c r="E78" s="671" t="s">
        <v>1361</v>
      </c>
      <c r="F78" s="238"/>
      <c r="G78" s="238"/>
      <c r="H78" s="682">
        <v>0</v>
      </c>
      <c r="I78" s="238">
        <v>5</v>
      </c>
      <c r="J78" s="238">
        <v>690.8</v>
      </c>
      <c r="K78" s="682">
        <v>1</v>
      </c>
      <c r="L78" s="238">
        <v>5</v>
      </c>
      <c r="M78" s="713">
        <v>690.8</v>
      </c>
    </row>
    <row r="79" spans="1:13" ht="14.4" customHeight="1" x14ac:dyDescent="0.3">
      <c r="A79" s="680" t="s">
        <v>1275</v>
      </c>
      <c r="B79" s="671" t="s">
        <v>1222</v>
      </c>
      <c r="C79" s="671" t="s">
        <v>998</v>
      </c>
      <c r="D79" s="671" t="s">
        <v>999</v>
      </c>
      <c r="E79" s="671" t="s">
        <v>1223</v>
      </c>
      <c r="F79" s="238"/>
      <c r="G79" s="238"/>
      <c r="H79" s="682">
        <v>0</v>
      </c>
      <c r="I79" s="238">
        <v>2</v>
      </c>
      <c r="J79" s="238">
        <v>368.44</v>
      </c>
      <c r="K79" s="682">
        <v>1</v>
      </c>
      <c r="L79" s="238">
        <v>2</v>
      </c>
      <c r="M79" s="713">
        <v>368.44</v>
      </c>
    </row>
    <row r="80" spans="1:13" ht="14.4" customHeight="1" x14ac:dyDescent="0.3">
      <c r="A80" s="680" t="s">
        <v>1275</v>
      </c>
      <c r="B80" s="671" t="s">
        <v>1222</v>
      </c>
      <c r="C80" s="671" t="s">
        <v>1722</v>
      </c>
      <c r="D80" s="671" t="s">
        <v>1723</v>
      </c>
      <c r="E80" s="671" t="s">
        <v>1724</v>
      </c>
      <c r="F80" s="238"/>
      <c r="G80" s="238"/>
      <c r="H80" s="682">
        <v>0</v>
      </c>
      <c r="I80" s="238">
        <v>1</v>
      </c>
      <c r="J80" s="238">
        <v>103.71</v>
      </c>
      <c r="K80" s="682">
        <v>1</v>
      </c>
      <c r="L80" s="238">
        <v>1</v>
      </c>
      <c r="M80" s="713">
        <v>103.71</v>
      </c>
    </row>
    <row r="81" spans="1:13" ht="14.4" customHeight="1" x14ac:dyDescent="0.3">
      <c r="A81" s="680" t="s">
        <v>1275</v>
      </c>
      <c r="B81" s="671" t="s">
        <v>1228</v>
      </c>
      <c r="C81" s="671" t="s">
        <v>1005</v>
      </c>
      <c r="D81" s="671" t="s">
        <v>1006</v>
      </c>
      <c r="E81" s="671" t="s">
        <v>1229</v>
      </c>
      <c r="F81" s="238"/>
      <c r="G81" s="238"/>
      <c r="H81" s="682">
        <v>0</v>
      </c>
      <c r="I81" s="238">
        <v>5</v>
      </c>
      <c r="J81" s="238">
        <v>349.29999999999995</v>
      </c>
      <c r="K81" s="682">
        <v>1</v>
      </c>
      <c r="L81" s="238">
        <v>5</v>
      </c>
      <c r="M81" s="713">
        <v>349.29999999999995</v>
      </c>
    </row>
    <row r="82" spans="1:13" ht="14.4" customHeight="1" x14ac:dyDescent="0.3">
      <c r="A82" s="680" t="s">
        <v>1275</v>
      </c>
      <c r="B82" s="671" t="s">
        <v>1230</v>
      </c>
      <c r="C82" s="671" t="s">
        <v>1002</v>
      </c>
      <c r="D82" s="671" t="s">
        <v>1003</v>
      </c>
      <c r="E82" s="671" t="s">
        <v>1223</v>
      </c>
      <c r="F82" s="238"/>
      <c r="G82" s="238"/>
      <c r="H82" s="682">
        <v>0</v>
      </c>
      <c r="I82" s="238">
        <v>5</v>
      </c>
      <c r="J82" s="238">
        <v>349.29999999999995</v>
      </c>
      <c r="K82" s="682">
        <v>1</v>
      </c>
      <c r="L82" s="238">
        <v>5</v>
      </c>
      <c r="M82" s="713">
        <v>349.29999999999995</v>
      </c>
    </row>
    <row r="83" spans="1:13" ht="14.4" customHeight="1" x14ac:dyDescent="0.3">
      <c r="A83" s="680" t="s">
        <v>1275</v>
      </c>
      <c r="B83" s="671" t="s">
        <v>2342</v>
      </c>
      <c r="C83" s="671" t="s">
        <v>1371</v>
      </c>
      <c r="D83" s="671" t="s">
        <v>1372</v>
      </c>
      <c r="E83" s="671" t="s">
        <v>1373</v>
      </c>
      <c r="F83" s="238"/>
      <c r="G83" s="238"/>
      <c r="H83" s="682">
        <v>0</v>
      </c>
      <c r="I83" s="238">
        <v>3</v>
      </c>
      <c r="J83" s="238">
        <v>3422.1000000000004</v>
      </c>
      <c r="K83" s="682">
        <v>1</v>
      </c>
      <c r="L83" s="238">
        <v>3</v>
      </c>
      <c r="M83" s="713">
        <v>3422.1000000000004</v>
      </c>
    </row>
    <row r="84" spans="1:13" ht="14.4" customHeight="1" x14ac:dyDescent="0.3">
      <c r="A84" s="680" t="s">
        <v>1275</v>
      </c>
      <c r="B84" s="671" t="s">
        <v>2350</v>
      </c>
      <c r="C84" s="671" t="s">
        <v>1785</v>
      </c>
      <c r="D84" s="671" t="s">
        <v>1786</v>
      </c>
      <c r="E84" s="671" t="s">
        <v>1787</v>
      </c>
      <c r="F84" s="238"/>
      <c r="G84" s="238"/>
      <c r="H84" s="682">
        <v>0</v>
      </c>
      <c r="I84" s="238">
        <v>2</v>
      </c>
      <c r="J84" s="238">
        <v>1295.54</v>
      </c>
      <c r="K84" s="682">
        <v>1</v>
      </c>
      <c r="L84" s="238">
        <v>2</v>
      </c>
      <c r="M84" s="713">
        <v>1295.54</v>
      </c>
    </row>
    <row r="85" spans="1:13" ht="14.4" customHeight="1" x14ac:dyDescent="0.3">
      <c r="A85" s="680" t="s">
        <v>1275</v>
      </c>
      <c r="B85" s="671" t="s">
        <v>2351</v>
      </c>
      <c r="C85" s="671" t="s">
        <v>1789</v>
      </c>
      <c r="D85" s="671" t="s">
        <v>1790</v>
      </c>
      <c r="E85" s="671" t="s">
        <v>1791</v>
      </c>
      <c r="F85" s="238"/>
      <c r="G85" s="238"/>
      <c r="H85" s="682"/>
      <c r="I85" s="238">
        <v>1</v>
      </c>
      <c r="J85" s="238">
        <v>0</v>
      </c>
      <c r="K85" s="682"/>
      <c r="L85" s="238">
        <v>1</v>
      </c>
      <c r="M85" s="713">
        <v>0</v>
      </c>
    </row>
    <row r="86" spans="1:13" ht="14.4" customHeight="1" x14ac:dyDescent="0.3">
      <c r="A86" s="680" t="s">
        <v>1276</v>
      </c>
      <c r="B86" s="671" t="s">
        <v>1203</v>
      </c>
      <c r="C86" s="671" t="s">
        <v>876</v>
      </c>
      <c r="D86" s="671" t="s">
        <v>877</v>
      </c>
      <c r="E86" s="671" t="s">
        <v>878</v>
      </c>
      <c r="F86" s="238"/>
      <c r="G86" s="238"/>
      <c r="H86" s="682">
        <v>0</v>
      </c>
      <c r="I86" s="238">
        <v>1</v>
      </c>
      <c r="J86" s="238">
        <v>937.93</v>
      </c>
      <c r="K86" s="682">
        <v>1</v>
      </c>
      <c r="L86" s="238">
        <v>1</v>
      </c>
      <c r="M86" s="713">
        <v>937.93</v>
      </c>
    </row>
    <row r="87" spans="1:13" ht="14.4" customHeight="1" x14ac:dyDescent="0.3">
      <c r="A87" s="680" t="s">
        <v>1276</v>
      </c>
      <c r="B87" s="671" t="s">
        <v>1203</v>
      </c>
      <c r="C87" s="671" t="s">
        <v>880</v>
      </c>
      <c r="D87" s="671" t="s">
        <v>877</v>
      </c>
      <c r="E87" s="671" t="s">
        <v>881</v>
      </c>
      <c r="F87" s="238"/>
      <c r="G87" s="238"/>
      <c r="H87" s="682">
        <v>0</v>
      </c>
      <c r="I87" s="238">
        <v>1</v>
      </c>
      <c r="J87" s="238">
        <v>1166.47</v>
      </c>
      <c r="K87" s="682">
        <v>1</v>
      </c>
      <c r="L87" s="238">
        <v>1</v>
      </c>
      <c r="M87" s="713">
        <v>1166.47</v>
      </c>
    </row>
    <row r="88" spans="1:13" ht="14.4" customHeight="1" x14ac:dyDescent="0.3">
      <c r="A88" s="680" t="s">
        <v>1276</v>
      </c>
      <c r="B88" s="671" t="s">
        <v>2346</v>
      </c>
      <c r="C88" s="671" t="s">
        <v>1725</v>
      </c>
      <c r="D88" s="671" t="s">
        <v>1726</v>
      </c>
      <c r="E88" s="671" t="s">
        <v>1727</v>
      </c>
      <c r="F88" s="238"/>
      <c r="G88" s="238"/>
      <c r="H88" s="682">
        <v>0</v>
      </c>
      <c r="I88" s="238">
        <v>1</v>
      </c>
      <c r="J88" s="238">
        <v>492.45</v>
      </c>
      <c r="K88" s="682">
        <v>1</v>
      </c>
      <c r="L88" s="238">
        <v>1</v>
      </c>
      <c r="M88" s="713">
        <v>492.45</v>
      </c>
    </row>
    <row r="89" spans="1:13" ht="14.4" customHeight="1" x14ac:dyDescent="0.3">
      <c r="A89" s="680" t="s">
        <v>1276</v>
      </c>
      <c r="B89" s="671" t="s">
        <v>1242</v>
      </c>
      <c r="C89" s="671" t="s">
        <v>1817</v>
      </c>
      <c r="D89" s="671" t="s">
        <v>1818</v>
      </c>
      <c r="E89" s="671" t="s">
        <v>1819</v>
      </c>
      <c r="F89" s="238"/>
      <c r="G89" s="238"/>
      <c r="H89" s="682">
        <v>0</v>
      </c>
      <c r="I89" s="238">
        <v>3</v>
      </c>
      <c r="J89" s="238">
        <v>134.67000000000002</v>
      </c>
      <c r="K89" s="682">
        <v>1</v>
      </c>
      <c r="L89" s="238">
        <v>3</v>
      </c>
      <c r="M89" s="713">
        <v>134.67000000000002</v>
      </c>
    </row>
    <row r="90" spans="1:13" ht="14.4" customHeight="1" x14ac:dyDescent="0.3">
      <c r="A90" s="680" t="s">
        <v>1276</v>
      </c>
      <c r="B90" s="671" t="s">
        <v>2347</v>
      </c>
      <c r="C90" s="671" t="s">
        <v>1844</v>
      </c>
      <c r="D90" s="671" t="s">
        <v>1685</v>
      </c>
      <c r="E90" s="671" t="s">
        <v>1845</v>
      </c>
      <c r="F90" s="238">
        <v>3</v>
      </c>
      <c r="G90" s="238">
        <v>202.26</v>
      </c>
      <c r="H90" s="682">
        <v>1</v>
      </c>
      <c r="I90" s="238"/>
      <c r="J90" s="238"/>
      <c r="K90" s="682">
        <v>0</v>
      </c>
      <c r="L90" s="238">
        <v>3</v>
      </c>
      <c r="M90" s="713">
        <v>202.26</v>
      </c>
    </row>
    <row r="91" spans="1:13" ht="14.4" customHeight="1" x14ac:dyDescent="0.3">
      <c r="A91" s="680" t="s">
        <v>1276</v>
      </c>
      <c r="B91" s="671" t="s">
        <v>2340</v>
      </c>
      <c r="C91" s="671" t="s">
        <v>1349</v>
      </c>
      <c r="D91" s="671" t="s">
        <v>1350</v>
      </c>
      <c r="E91" s="671" t="s">
        <v>1351</v>
      </c>
      <c r="F91" s="238"/>
      <c r="G91" s="238"/>
      <c r="H91" s="682">
        <v>0</v>
      </c>
      <c r="I91" s="238">
        <v>1</v>
      </c>
      <c r="J91" s="238">
        <v>164.15</v>
      </c>
      <c r="K91" s="682">
        <v>1</v>
      </c>
      <c r="L91" s="238">
        <v>1</v>
      </c>
      <c r="M91" s="713">
        <v>164.15</v>
      </c>
    </row>
    <row r="92" spans="1:13" ht="14.4" customHeight="1" x14ac:dyDescent="0.3">
      <c r="A92" s="680" t="s">
        <v>1276</v>
      </c>
      <c r="B92" s="671" t="s">
        <v>2340</v>
      </c>
      <c r="C92" s="671" t="s">
        <v>1466</v>
      </c>
      <c r="D92" s="671" t="s">
        <v>1350</v>
      </c>
      <c r="E92" s="671" t="s">
        <v>1467</v>
      </c>
      <c r="F92" s="238"/>
      <c r="G92" s="238"/>
      <c r="H92" s="682">
        <v>0</v>
      </c>
      <c r="I92" s="238">
        <v>8</v>
      </c>
      <c r="J92" s="238">
        <v>3939.6</v>
      </c>
      <c r="K92" s="682">
        <v>1</v>
      </c>
      <c r="L92" s="238">
        <v>8</v>
      </c>
      <c r="M92" s="713">
        <v>3939.6</v>
      </c>
    </row>
    <row r="93" spans="1:13" ht="14.4" customHeight="1" x14ac:dyDescent="0.3">
      <c r="A93" s="680" t="s">
        <v>1276</v>
      </c>
      <c r="B93" s="671" t="s">
        <v>2340</v>
      </c>
      <c r="C93" s="671" t="s">
        <v>1536</v>
      </c>
      <c r="D93" s="671" t="s">
        <v>1350</v>
      </c>
      <c r="E93" s="671" t="s">
        <v>1537</v>
      </c>
      <c r="F93" s="238"/>
      <c r="G93" s="238"/>
      <c r="H93" s="682">
        <v>0</v>
      </c>
      <c r="I93" s="238">
        <v>4</v>
      </c>
      <c r="J93" s="238">
        <v>2188.6799999999998</v>
      </c>
      <c r="K93" s="682">
        <v>1</v>
      </c>
      <c r="L93" s="238">
        <v>4</v>
      </c>
      <c r="M93" s="713">
        <v>2188.6799999999998</v>
      </c>
    </row>
    <row r="94" spans="1:13" ht="14.4" customHeight="1" x14ac:dyDescent="0.3">
      <c r="A94" s="680" t="s">
        <v>1276</v>
      </c>
      <c r="B94" s="671" t="s">
        <v>2348</v>
      </c>
      <c r="C94" s="671" t="s">
        <v>1729</v>
      </c>
      <c r="D94" s="671" t="s">
        <v>1730</v>
      </c>
      <c r="E94" s="671" t="s">
        <v>1731</v>
      </c>
      <c r="F94" s="238"/>
      <c r="G94" s="238"/>
      <c r="H94" s="682">
        <v>0</v>
      </c>
      <c r="I94" s="238">
        <v>2</v>
      </c>
      <c r="J94" s="238">
        <v>1640.86</v>
      </c>
      <c r="K94" s="682">
        <v>1</v>
      </c>
      <c r="L94" s="238">
        <v>2</v>
      </c>
      <c r="M94" s="713">
        <v>1640.86</v>
      </c>
    </row>
    <row r="95" spans="1:13" ht="14.4" customHeight="1" x14ac:dyDescent="0.3">
      <c r="A95" s="680" t="s">
        <v>1276</v>
      </c>
      <c r="B95" s="671" t="s">
        <v>2352</v>
      </c>
      <c r="C95" s="671" t="s">
        <v>1824</v>
      </c>
      <c r="D95" s="671" t="s">
        <v>1825</v>
      </c>
      <c r="E95" s="671" t="s">
        <v>1826</v>
      </c>
      <c r="F95" s="238"/>
      <c r="G95" s="238"/>
      <c r="H95" s="682">
        <v>0</v>
      </c>
      <c r="I95" s="238">
        <v>35</v>
      </c>
      <c r="J95" s="238">
        <v>1454.25</v>
      </c>
      <c r="K95" s="682">
        <v>1</v>
      </c>
      <c r="L95" s="238">
        <v>35</v>
      </c>
      <c r="M95" s="713">
        <v>1454.25</v>
      </c>
    </row>
    <row r="96" spans="1:13" ht="14.4" customHeight="1" x14ac:dyDescent="0.3">
      <c r="A96" s="680" t="s">
        <v>1276</v>
      </c>
      <c r="B96" s="671" t="s">
        <v>1215</v>
      </c>
      <c r="C96" s="671" t="s">
        <v>1017</v>
      </c>
      <c r="D96" s="671" t="s">
        <v>1220</v>
      </c>
      <c r="E96" s="671" t="s">
        <v>1221</v>
      </c>
      <c r="F96" s="238"/>
      <c r="G96" s="238"/>
      <c r="H96" s="682">
        <v>0</v>
      </c>
      <c r="I96" s="238">
        <v>1</v>
      </c>
      <c r="J96" s="238">
        <v>333.31</v>
      </c>
      <c r="K96" s="682">
        <v>1</v>
      </c>
      <c r="L96" s="238">
        <v>1</v>
      </c>
      <c r="M96" s="713">
        <v>333.31</v>
      </c>
    </row>
    <row r="97" spans="1:13" ht="14.4" customHeight="1" x14ac:dyDescent="0.3">
      <c r="A97" s="680" t="s">
        <v>1276</v>
      </c>
      <c r="B97" s="671" t="s">
        <v>2353</v>
      </c>
      <c r="C97" s="671" t="s">
        <v>1832</v>
      </c>
      <c r="D97" s="671" t="s">
        <v>1833</v>
      </c>
      <c r="E97" s="671" t="s">
        <v>1834</v>
      </c>
      <c r="F97" s="238"/>
      <c r="G97" s="238"/>
      <c r="H97" s="682">
        <v>0</v>
      </c>
      <c r="I97" s="238">
        <v>2</v>
      </c>
      <c r="J97" s="238">
        <v>308.02</v>
      </c>
      <c r="K97" s="682">
        <v>1</v>
      </c>
      <c r="L97" s="238">
        <v>2</v>
      </c>
      <c r="M97" s="713">
        <v>308.02</v>
      </c>
    </row>
    <row r="98" spans="1:13" ht="14.4" customHeight="1" x14ac:dyDescent="0.3">
      <c r="A98" s="680" t="s">
        <v>1276</v>
      </c>
      <c r="B98" s="671" t="s">
        <v>1228</v>
      </c>
      <c r="C98" s="671" t="s">
        <v>1005</v>
      </c>
      <c r="D98" s="671" t="s">
        <v>1006</v>
      </c>
      <c r="E98" s="671" t="s">
        <v>1229</v>
      </c>
      <c r="F98" s="238"/>
      <c r="G98" s="238"/>
      <c r="H98" s="682">
        <v>0</v>
      </c>
      <c r="I98" s="238">
        <v>6</v>
      </c>
      <c r="J98" s="238">
        <v>419.15999999999997</v>
      </c>
      <c r="K98" s="682">
        <v>1</v>
      </c>
      <c r="L98" s="238">
        <v>6</v>
      </c>
      <c r="M98" s="713">
        <v>419.15999999999997</v>
      </c>
    </row>
    <row r="99" spans="1:13" ht="14.4" customHeight="1" x14ac:dyDescent="0.3">
      <c r="A99" s="680" t="s">
        <v>1276</v>
      </c>
      <c r="B99" s="671" t="s">
        <v>1231</v>
      </c>
      <c r="C99" s="671" t="s">
        <v>1835</v>
      </c>
      <c r="D99" s="671" t="s">
        <v>900</v>
      </c>
      <c r="E99" s="671" t="s">
        <v>1836</v>
      </c>
      <c r="F99" s="238"/>
      <c r="G99" s="238"/>
      <c r="H99" s="682">
        <v>0</v>
      </c>
      <c r="I99" s="238">
        <v>1</v>
      </c>
      <c r="J99" s="238">
        <v>193.26</v>
      </c>
      <c r="K99" s="682">
        <v>1</v>
      </c>
      <c r="L99" s="238">
        <v>1</v>
      </c>
      <c r="M99" s="713">
        <v>193.26</v>
      </c>
    </row>
    <row r="100" spans="1:13" ht="14.4" customHeight="1" x14ac:dyDescent="0.3">
      <c r="A100" s="680" t="s">
        <v>1277</v>
      </c>
      <c r="B100" s="671" t="s">
        <v>1203</v>
      </c>
      <c r="C100" s="671" t="s">
        <v>1365</v>
      </c>
      <c r="D100" s="671" t="s">
        <v>877</v>
      </c>
      <c r="E100" s="671" t="s">
        <v>1366</v>
      </c>
      <c r="F100" s="238"/>
      <c r="G100" s="238"/>
      <c r="H100" s="682"/>
      <c r="I100" s="238">
        <v>1</v>
      </c>
      <c r="J100" s="238">
        <v>0</v>
      </c>
      <c r="K100" s="682"/>
      <c r="L100" s="238">
        <v>1</v>
      </c>
      <c r="M100" s="713">
        <v>0</v>
      </c>
    </row>
    <row r="101" spans="1:13" ht="14.4" customHeight="1" x14ac:dyDescent="0.3">
      <c r="A101" s="680" t="s">
        <v>1277</v>
      </c>
      <c r="B101" s="671" t="s">
        <v>1203</v>
      </c>
      <c r="C101" s="671" t="s">
        <v>918</v>
      </c>
      <c r="D101" s="671" t="s">
        <v>877</v>
      </c>
      <c r="E101" s="671" t="s">
        <v>919</v>
      </c>
      <c r="F101" s="238"/>
      <c r="G101" s="238"/>
      <c r="H101" s="682">
        <v>0</v>
      </c>
      <c r="I101" s="238">
        <v>1</v>
      </c>
      <c r="J101" s="238">
        <v>625.29</v>
      </c>
      <c r="K101" s="682">
        <v>1</v>
      </c>
      <c r="L101" s="238">
        <v>1</v>
      </c>
      <c r="M101" s="713">
        <v>625.29</v>
      </c>
    </row>
    <row r="102" spans="1:13" ht="14.4" customHeight="1" x14ac:dyDescent="0.3">
      <c r="A102" s="680" t="s">
        <v>1277</v>
      </c>
      <c r="B102" s="671" t="s">
        <v>1203</v>
      </c>
      <c r="C102" s="671" t="s">
        <v>876</v>
      </c>
      <c r="D102" s="671" t="s">
        <v>877</v>
      </c>
      <c r="E102" s="671" t="s">
        <v>878</v>
      </c>
      <c r="F102" s="238"/>
      <c r="G102" s="238"/>
      <c r="H102" s="682">
        <v>0</v>
      </c>
      <c r="I102" s="238">
        <v>1</v>
      </c>
      <c r="J102" s="238">
        <v>937.93</v>
      </c>
      <c r="K102" s="682">
        <v>1</v>
      </c>
      <c r="L102" s="238">
        <v>1</v>
      </c>
      <c r="M102" s="713">
        <v>937.93</v>
      </c>
    </row>
    <row r="103" spans="1:13" ht="14.4" customHeight="1" x14ac:dyDescent="0.3">
      <c r="A103" s="680" t="s">
        <v>1277</v>
      </c>
      <c r="B103" s="671" t="s">
        <v>1208</v>
      </c>
      <c r="C103" s="671" t="s">
        <v>1871</v>
      </c>
      <c r="D103" s="671" t="s">
        <v>884</v>
      </c>
      <c r="E103" s="671" t="s">
        <v>1597</v>
      </c>
      <c r="F103" s="238"/>
      <c r="G103" s="238"/>
      <c r="H103" s="682">
        <v>0</v>
      </c>
      <c r="I103" s="238">
        <v>1</v>
      </c>
      <c r="J103" s="238">
        <v>146.63</v>
      </c>
      <c r="K103" s="682">
        <v>1</v>
      </c>
      <c r="L103" s="238">
        <v>1</v>
      </c>
      <c r="M103" s="713">
        <v>146.63</v>
      </c>
    </row>
    <row r="104" spans="1:13" ht="14.4" customHeight="1" x14ac:dyDescent="0.3">
      <c r="A104" s="680" t="s">
        <v>1277</v>
      </c>
      <c r="B104" s="671" t="s">
        <v>1209</v>
      </c>
      <c r="C104" s="671" t="s">
        <v>1867</v>
      </c>
      <c r="D104" s="671" t="s">
        <v>1868</v>
      </c>
      <c r="E104" s="671" t="s">
        <v>1869</v>
      </c>
      <c r="F104" s="238"/>
      <c r="G104" s="238"/>
      <c r="H104" s="682">
        <v>0</v>
      </c>
      <c r="I104" s="238">
        <v>1</v>
      </c>
      <c r="J104" s="238">
        <v>270.69</v>
      </c>
      <c r="K104" s="682">
        <v>1</v>
      </c>
      <c r="L104" s="238">
        <v>1</v>
      </c>
      <c r="M104" s="713">
        <v>270.69</v>
      </c>
    </row>
    <row r="105" spans="1:13" ht="14.4" customHeight="1" x14ac:dyDescent="0.3">
      <c r="A105" s="680" t="s">
        <v>1277</v>
      </c>
      <c r="B105" s="671" t="s">
        <v>2354</v>
      </c>
      <c r="C105" s="671" t="s">
        <v>1889</v>
      </c>
      <c r="D105" s="671" t="s">
        <v>1890</v>
      </c>
      <c r="E105" s="671" t="s">
        <v>897</v>
      </c>
      <c r="F105" s="238"/>
      <c r="G105" s="238"/>
      <c r="H105" s="682">
        <v>0</v>
      </c>
      <c r="I105" s="238">
        <v>1</v>
      </c>
      <c r="J105" s="238">
        <v>67.42</v>
      </c>
      <c r="K105" s="682">
        <v>1</v>
      </c>
      <c r="L105" s="238">
        <v>1</v>
      </c>
      <c r="M105" s="713">
        <v>67.42</v>
      </c>
    </row>
    <row r="106" spans="1:13" ht="14.4" customHeight="1" x14ac:dyDescent="0.3">
      <c r="A106" s="680" t="s">
        <v>1277</v>
      </c>
      <c r="B106" s="671" t="s">
        <v>2340</v>
      </c>
      <c r="C106" s="671" t="s">
        <v>1349</v>
      </c>
      <c r="D106" s="671" t="s">
        <v>1350</v>
      </c>
      <c r="E106" s="671" t="s">
        <v>1351</v>
      </c>
      <c r="F106" s="238"/>
      <c r="G106" s="238"/>
      <c r="H106" s="682">
        <v>0</v>
      </c>
      <c r="I106" s="238">
        <v>2</v>
      </c>
      <c r="J106" s="238">
        <v>328.3</v>
      </c>
      <c r="K106" s="682">
        <v>1</v>
      </c>
      <c r="L106" s="238">
        <v>2</v>
      </c>
      <c r="M106" s="713">
        <v>328.3</v>
      </c>
    </row>
    <row r="107" spans="1:13" ht="14.4" customHeight="1" x14ac:dyDescent="0.3">
      <c r="A107" s="680" t="s">
        <v>1277</v>
      </c>
      <c r="B107" s="671" t="s">
        <v>2340</v>
      </c>
      <c r="C107" s="671" t="s">
        <v>1466</v>
      </c>
      <c r="D107" s="671" t="s">
        <v>1350</v>
      </c>
      <c r="E107" s="671" t="s">
        <v>1467</v>
      </c>
      <c r="F107" s="238"/>
      <c r="G107" s="238"/>
      <c r="H107" s="682">
        <v>0</v>
      </c>
      <c r="I107" s="238">
        <v>2</v>
      </c>
      <c r="J107" s="238">
        <v>984.9</v>
      </c>
      <c r="K107" s="682">
        <v>1</v>
      </c>
      <c r="L107" s="238">
        <v>2</v>
      </c>
      <c r="M107" s="713">
        <v>984.9</v>
      </c>
    </row>
    <row r="108" spans="1:13" ht="14.4" customHeight="1" x14ac:dyDescent="0.3">
      <c r="A108" s="680" t="s">
        <v>1277</v>
      </c>
      <c r="B108" s="671" t="s">
        <v>1215</v>
      </c>
      <c r="C108" s="671" t="s">
        <v>1341</v>
      </c>
      <c r="D108" s="671" t="s">
        <v>1216</v>
      </c>
      <c r="E108" s="671" t="s">
        <v>1342</v>
      </c>
      <c r="F108" s="238">
        <v>1</v>
      </c>
      <c r="G108" s="238">
        <v>0</v>
      </c>
      <c r="H108" s="682"/>
      <c r="I108" s="238"/>
      <c r="J108" s="238"/>
      <c r="K108" s="682"/>
      <c r="L108" s="238">
        <v>1</v>
      </c>
      <c r="M108" s="713">
        <v>0</v>
      </c>
    </row>
    <row r="109" spans="1:13" ht="14.4" customHeight="1" x14ac:dyDescent="0.3">
      <c r="A109" s="680" t="s">
        <v>1277</v>
      </c>
      <c r="B109" s="671" t="s">
        <v>1215</v>
      </c>
      <c r="C109" s="671" t="s">
        <v>991</v>
      </c>
      <c r="D109" s="671" t="s">
        <v>1216</v>
      </c>
      <c r="E109" s="671" t="s">
        <v>1217</v>
      </c>
      <c r="F109" s="238"/>
      <c r="G109" s="238"/>
      <c r="H109" s="682">
        <v>0</v>
      </c>
      <c r="I109" s="238">
        <v>1</v>
      </c>
      <c r="J109" s="238">
        <v>333.31</v>
      </c>
      <c r="K109" s="682">
        <v>1</v>
      </c>
      <c r="L109" s="238">
        <v>1</v>
      </c>
      <c r="M109" s="713">
        <v>333.31</v>
      </c>
    </row>
    <row r="110" spans="1:13" ht="14.4" customHeight="1" x14ac:dyDescent="0.3">
      <c r="A110" s="680" t="s">
        <v>1277</v>
      </c>
      <c r="B110" s="671" t="s">
        <v>1215</v>
      </c>
      <c r="C110" s="671" t="s">
        <v>1017</v>
      </c>
      <c r="D110" s="671" t="s">
        <v>1220</v>
      </c>
      <c r="E110" s="671" t="s">
        <v>1221</v>
      </c>
      <c r="F110" s="238"/>
      <c r="G110" s="238"/>
      <c r="H110" s="682">
        <v>0</v>
      </c>
      <c r="I110" s="238">
        <v>1</v>
      </c>
      <c r="J110" s="238">
        <v>333.31</v>
      </c>
      <c r="K110" s="682">
        <v>1</v>
      </c>
      <c r="L110" s="238">
        <v>1</v>
      </c>
      <c r="M110" s="713">
        <v>333.31</v>
      </c>
    </row>
    <row r="111" spans="1:13" ht="14.4" customHeight="1" x14ac:dyDescent="0.3">
      <c r="A111" s="680" t="s">
        <v>1277</v>
      </c>
      <c r="B111" s="671" t="s">
        <v>1222</v>
      </c>
      <c r="C111" s="671" t="s">
        <v>998</v>
      </c>
      <c r="D111" s="671" t="s">
        <v>999</v>
      </c>
      <c r="E111" s="671" t="s">
        <v>1223</v>
      </c>
      <c r="F111" s="238"/>
      <c r="G111" s="238"/>
      <c r="H111" s="682">
        <v>0</v>
      </c>
      <c r="I111" s="238">
        <v>1</v>
      </c>
      <c r="J111" s="238">
        <v>184.22</v>
      </c>
      <c r="K111" s="682">
        <v>1</v>
      </c>
      <c r="L111" s="238">
        <v>1</v>
      </c>
      <c r="M111" s="713">
        <v>184.22</v>
      </c>
    </row>
    <row r="112" spans="1:13" ht="14.4" customHeight="1" x14ac:dyDescent="0.3">
      <c r="A112" s="680" t="s">
        <v>1277</v>
      </c>
      <c r="B112" s="671" t="s">
        <v>1249</v>
      </c>
      <c r="C112" s="671" t="s">
        <v>1367</v>
      </c>
      <c r="D112" s="671" t="s">
        <v>1368</v>
      </c>
      <c r="E112" s="671" t="s">
        <v>1369</v>
      </c>
      <c r="F112" s="238"/>
      <c r="G112" s="238"/>
      <c r="H112" s="682">
        <v>0</v>
      </c>
      <c r="I112" s="238">
        <v>1</v>
      </c>
      <c r="J112" s="238">
        <v>147.36000000000001</v>
      </c>
      <c r="K112" s="682">
        <v>1</v>
      </c>
      <c r="L112" s="238">
        <v>1</v>
      </c>
      <c r="M112" s="713">
        <v>147.36000000000001</v>
      </c>
    </row>
    <row r="113" spans="1:13" ht="14.4" customHeight="1" x14ac:dyDescent="0.3">
      <c r="A113" s="680" t="s">
        <v>1278</v>
      </c>
      <c r="B113" s="671" t="s">
        <v>1202</v>
      </c>
      <c r="C113" s="671" t="s">
        <v>1949</v>
      </c>
      <c r="D113" s="671" t="s">
        <v>1950</v>
      </c>
      <c r="E113" s="671" t="s">
        <v>1951</v>
      </c>
      <c r="F113" s="238"/>
      <c r="G113" s="238"/>
      <c r="H113" s="682">
        <v>0</v>
      </c>
      <c r="I113" s="238">
        <v>3</v>
      </c>
      <c r="J113" s="238">
        <v>146.94</v>
      </c>
      <c r="K113" s="682">
        <v>1</v>
      </c>
      <c r="L113" s="238">
        <v>3</v>
      </c>
      <c r="M113" s="713">
        <v>146.94</v>
      </c>
    </row>
    <row r="114" spans="1:13" ht="14.4" customHeight="1" x14ac:dyDescent="0.3">
      <c r="A114" s="680" t="s">
        <v>1278</v>
      </c>
      <c r="B114" s="671" t="s">
        <v>2355</v>
      </c>
      <c r="C114" s="671" t="s">
        <v>1937</v>
      </c>
      <c r="D114" s="671" t="s">
        <v>1938</v>
      </c>
      <c r="E114" s="671" t="s">
        <v>1939</v>
      </c>
      <c r="F114" s="238">
        <v>2</v>
      </c>
      <c r="G114" s="238">
        <v>230.36</v>
      </c>
      <c r="H114" s="682">
        <v>1</v>
      </c>
      <c r="I114" s="238"/>
      <c r="J114" s="238"/>
      <c r="K114" s="682">
        <v>0</v>
      </c>
      <c r="L114" s="238">
        <v>2</v>
      </c>
      <c r="M114" s="713">
        <v>230.36</v>
      </c>
    </row>
    <row r="115" spans="1:13" ht="14.4" customHeight="1" x14ac:dyDescent="0.3">
      <c r="A115" s="680" t="s">
        <v>1278</v>
      </c>
      <c r="B115" s="671" t="s">
        <v>2346</v>
      </c>
      <c r="C115" s="671" t="s">
        <v>1725</v>
      </c>
      <c r="D115" s="671" t="s">
        <v>1726</v>
      </c>
      <c r="E115" s="671" t="s">
        <v>1727</v>
      </c>
      <c r="F115" s="238"/>
      <c r="G115" s="238"/>
      <c r="H115" s="682">
        <v>0</v>
      </c>
      <c r="I115" s="238">
        <v>1</v>
      </c>
      <c r="J115" s="238">
        <v>492.45</v>
      </c>
      <c r="K115" s="682">
        <v>1</v>
      </c>
      <c r="L115" s="238">
        <v>1</v>
      </c>
      <c r="M115" s="713">
        <v>492.45</v>
      </c>
    </row>
    <row r="116" spans="1:13" ht="14.4" customHeight="1" x14ac:dyDescent="0.3">
      <c r="A116" s="680" t="s">
        <v>1278</v>
      </c>
      <c r="B116" s="671" t="s">
        <v>2356</v>
      </c>
      <c r="C116" s="671" t="s">
        <v>1919</v>
      </c>
      <c r="D116" s="671" t="s">
        <v>1920</v>
      </c>
      <c r="E116" s="671" t="s">
        <v>1921</v>
      </c>
      <c r="F116" s="238"/>
      <c r="G116" s="238"/>
      <c r="H116" s="682">
        <v>0</v>
      </c>
      <c r="I116" s="238">
        <v>2</v>
      </c>
      <c r="J116" s="238">
        <v>224.9</v>
      </c>
      <c r="K116" s="682">
        <v>1</v>
      </c>
      <c r="L116" s="238">
        <v>2</v>
      </c>
      <c r="M116" s="713">
        <v>224.9</v>
      </c>
    </row>
    <row r="117" spans="1:13" ht="14.4" customHeight="1" x14ac:dyDescent="0.3">
      <c r="A117" s="680" t="s">
        <v>1278</v>
      </c>
      <c r="B117" s="671" t="s">
        <v>1242</v>
      </c>
      <c r="C117" s="671" t="s">
        <v>1902</v>
      </c>
      <c r="D117" s="671" t="s">
        <v>1903</v>
      </c>
      <c r="E117" s="671" t="s">
        <v>1904</v>
      </c>
      <c r="F117" s="238">
        <v>1</v>
      </c>
      <c r="G117" s="238">
        <v>0</v>
      </c>
      <c r="H117" s="682"/>
      <c r="I117" s="238"/>
      <c r="J117" s="238"/>
      <c r="K117" s="682"/>
      <c r="L117" s="238">
        <v>1</v>
      </c>
      <c r="M117" s="713">
        <v>0</v>
      </c>
    </row>
    <row r="118" spans="1:13" ht="14.4" customHeight="1" x14ac:dyDescent="0.3">
      <c r="A118" s="680" t="s">
        <v>1278</v>
      </c>
      <c r="B118" s="671" t="s">
        <v>1209</v>
      </c>
      <c r="C118" s="671" t="s">
        <v>1867</v>
      </c>
      <c r="D118" s="671" t="s">
        <v>1868</v>
      </c>
      <c r="E118" s="671" t="s">
        <v>1869</v>
      </c>
      <c r="F118" s="238"/>
      <c r="G118" s="238"/>
      <c r="H118" s="682">
        <v>0</v>
      </c>
      <c r="I118" s="238">
        <v>1</v>
      </c>
      <c r="J118" s="238">
        <v>270.69</v>
      </c>
      <c r="K118" s="682">
        <v>1</v>
      </c>
      <c r="L118" s="238">
        <v>1</v>
      </c>
      <c r="M118" s="713">
        <v>270.69</v>
      </c>
    </row>
    <row r="119" spans="1:13" ht="14.4" customHeight="1" x14ac:dyDescent="0.3">
      <c r="A119" s="680" t="s">
        <v>1278</v>
      </c>
      <c r="B119" s="671" t="s">
        <v>2357</v>
      </c>
      <c r="C119" s="671" t="s">
        <v>1934</v>
      </c>
      <c r="D119" s="671" t="s">
        <v>1935</v>
      </c>
      <c r="E119" s="671" t="s">
        <v>1869</v>
      </c>
      <c r="F119" s="238"/>
      <c r="G119" s="238"/>
      <c r="H119" s="682">
        <v>0</v>
      </c>
      <c r="I119" s="238">
        <v>1</v>
      </c>
      <c r="J119" s="238">
        <v>112.36</v>
      </c>
      <c r="K119" s="682">
        <v>1</v>
      </c>
      <c r="L119" s="238">
        <v>1</v>
      </c>
      <c r="M119" s="713">
        <v>112.36</v>
      </c>
    </row>
    <row r="120" spans="1:13" ht="14.4" customHeight="1" x14ac:dyDescent="0.3">
      <c r="A120" s="680" t="s">
        <v>1278</v>
      </c>
      <c r="B120" s="671" t="s">
        <v>2339</v>
      </c>
      <c r="C120" s="671" t="s">
        <v>1469</v>
      </c>
      <c r="D120" s="671" t="s">
        <v>1470</v>
      </c>
      <c r="E120" s="671" t="s">
        <v>1471</v>
      </c>
      <c r="F120" s="238"/>
      <c r="G120" s="238"/>
      <c r="H120" s="682">
        <v>0</v>
      </c>
      <c r="I120" s="238">
        <v>4</v>
      </c>
      <c r="J120" s="238">
        <v>417.8</v>
      </c>
      <c r="K120" s="682">
        <v>1</v>
      </c>
      <c r="L120" s="238">
        <v>4</v>
      </c>
      <c r="M120" s="713">
        <v>417.8</v>
      </c>
    </row>
    <row r="121" spans="1:13" ht="14.4" customHeight="1" x14ac:dyDescent="0.3">
      <c r="A121" s="680" t="s">
        <v>1278</v>
      </c>
      <c r="B121" s="671" t="s">
        <v>2340</v>
      </c>
      <c r="C121" s="671" t="s">
        <v>1463</v>
      </c>
      <c r="D121" s="671" t="s">
        <v>1464</v>
      </c>
      <c r="E121" s="671" t="s">
        <v>1465</v>
      </c>
      <c r="F121" s="238">
        <v>8</v>
      </c>
      <c r="G121" s="238">
        <v>4377.3599999999997</v>
      </c>
      <c r="H121" s="682">
        <v>1</v>
      </c>
      <c r="I121" s="238"/>
      <c r="J121" s="238"/>
      <c r="K121" s="682">
        <v>0</v>
      </c>
      <c r="L121" s="238">
        <v>8</v>
      </c>
      <c r="M121" s="713">
        <v>4377.3599999999997</v>
      </c>
    </row>
    <row r="122" spans="1:13" ht="14.4" customHeight="1" x14ac:dyDescent="0.3">
      <c r="A122" s="680" t="s">
        <v>1278</v>
      </c>
      <c r="B122" s="671" t="s">
        <v>2340</v>
      </c>
      <c r="C122" s="671" t="s">
        <v>1466</v>
      </c>
      <c r="D122" s="671" t="s">
        <v>1350</v>
      </c>
      <c r="E122" s="671" t="s">
        <v>1467</v>
      </c>
      <c r="F122" s="238"/>
      <c r="G122" s="238"/>
      <c r="H122" s="682">
        <v>0</v>
      </c>
      <c r="I122" s="238">
        <v>36</v>
      </c>
      <c r="J122" s="238">
        <v>17728.199999999997</v>
      </c>
      <c r="K122" s="682">
        <v>1</v>
      </c>
      <c r="L122" s="238">
        <v>36</v>
      </c>
      <c r="M122" s="713">
        <v>17728.199999999997</v>
      </c>
    </row>
    <row r="123" spans="1:13" ht="14.4" customHeight="1" x14ac:dyDescent="0.3">
      <c r="A123" s="680" t="s">
        <v>1278</v>
      </c>
      <c r="B123" s="671" t="s">
        <v>2348</v>
      </c>
      <c r="C123" s="671" t="s">
        <v>1917</v>
      </c>
      <c r="D123" s="671" t="s">
        <v>1730</v>
      </c>
      <c r="E123" s="671" t="s">
        <v>1457</v>
      </c>
      <c r="F123" s="238">
        <v>1</v>
      </c>
      <c r="G123" s="238">
        <v>0</v>
      </c>
      <c r="H123" s="682"/>
      <c r="I123" s="238"/>
      <c r="J123" s="238"/>
      <c r="K123" s="682"/>
      <c r="L123" s="238">
        <v>1</v>
      </c>
      <c r="M123" s="713">
        <v>0</v>
      </c>
    </row>
    <row r="124" spans="1:13" ht="14.4" customHeight="1" x14ac:dyDescent="0.3">
      <c r="A124" s="680" t="s">
        <v>1278</v>
      </c>
      <c r="B124" s="671" t="s">
        <v>2352</v>
      </c>
      <c r="C124" s="671" t="s">
        <v>1824</v>
      </c>
      <c r="D124" s="671" t="s">
        <v>1825</v>
      </c>
      <c r="E124" s="671" t="s">
        <v>1826</v>
      </c>
      <c r="F124" s="238"/>
      <c r="G124" s="238"/>
      <c r="H124" s="682">
        <v>0</v>
      </c>
      <c r="I124" s="238">
        <v>1</v>
      </c>
      <c r="J124" s="238">
        <v>41.55</v>
      </c>
      <c r="K124" s="682">
        <v>1</v>
      </c>
      <c r="L124" s="238">
        <v>1</v>
      </c>
      <c r="M124" s="713">
        <v>41.55</v>
      </c>
    </row>
    <row r="125" spans="1:13" ht="14.4" customHeight="1" x14ac:dyDescent="0.3">
      <c r="A125" s="680" t="s">
        <v>1278</v>
      </c>
      <c r="B125" s="671" t="s">
        <v>1215</v>
      </c>
      <c r="C125" s="671" t="s">
        <v>991</v>
      </c>
      <c r="D125" s="671" t="s">
        <v>1216</v>
      </c>
      <c r="E125" s="671" t="s">
        <v>1217</v>
      </c>
      <c r="F125" s="238"/>
      <c r="G125" s="238"/>
      <c r="H125" s="682">
        <v>0</v>
      </c>
      <c r="I125" s="238">
        <v>1</v>
      </c>
      <c r="J125" s="238">
        <v>333.31</v>
      </c>
      <c r="K125" s="682">
        <v>1</v>
      </c>
      <c r="L125" s="238">
        <v>1</v>
      </c>
      <c r="M125" s="713">
        <v>333.31</v>
      </c>
    </row>
    <row r="126" spans="1:13" ht="14.4" customHeight="1" x14ac:dyDescent="0.3">
      <c r="A126" s="680" t="s">
        <v>1278</v>
      </c>
      <c r="B126" s="671" t="s">
        <v>1222</v>
      </c>
      <c r="C126" s="671" t="s">
        <v>998</v>
      </c>
      <c r="D126" s="671" t="s">
        <v>999</v>
      </c>
      <c r="E126" s="671" t="s">
        <v>1223</v>
      </c>
      <c r="F126" s="238"/>
      <c r="G126" s="238"/>
      <c r="H126" s="682">
        <v>0</v>
      </c>
      <c r="I126" s="238">
        <v>2</v>
      </c>
      <c r="J126" s="238">
        <v>368.44</v>
      </c>
      <c r="K126" s="682">
        <v>1</v>
      </c>
      <c r="L126" s="238">
        <v>2</v>
      </c>
      <c r="M126" s="713">
        <v>368.44</v>
      </c>
    </row>
    <row r="127" spans="1:13" ht="14.4" customHeight="1" x14ac:dyDescent="0.3">
      <c r="A127" s="680" t="s">
        <v>1278</v>
      </c>
      <c r="B127" s="671" t="s">
        <v>1228</v>
      </c>
      <c r="C127" s="671" t="s">
        <v>1005</v>
      </c>
      <c r="D127" s="671" t="s">
        <v>1006</v>
      </c>
      <c r="E127" s="671" t="s">
        <v>1229</v>
      </c>
      <c r="F127" s="238"/>
      <c r="G127" s="238"/>
      <c r="H127" s="682">
        <v>0</v>
      </c>
      <c r="I127" s="238">
        <v>2</v>
      </c>
      <c r="J127" s="238">
        <v>139.72</v>
      </c>
      <c r="K127" s="682">
        <v>1</v>
      </c>
      <c r="L127" s="238">
        <v>2</v>
      </c>
      <c r="M127" s="713">
        <v>139.72</v>
      </c>
    </row>
    <row r="128" spans="1:13" ht="14.4" customHeight="1" x14ac:dyDescent="0.3">
      <c r="A128" s="680" t="s">
        <v>1278</v>
      </c>
      <c r="B128" s="671" t="s">
        <v>1230</v>
      </c>
      <c r="C128" s="671" t="s">
        <v>1908</v>
      </c>
      <c r="D128" s="671" t="s">
        <v>1909</v>
      </c>
      <c r="E128" s="671" t="s">
        <v>1361</v>
      </c>
      <c r="F128" s="238"/>
      <c r="G128" s="238"/>
      <c r="H128" s="682">
        <v>0</v>
      </c>
      <c r="I128" s="238">
        <v>1</v>
      </c>
      <c r="J128" s="238">
        <v>52.4</v>
      </c>
      <c r="K128" s="682">
        <v>1</v>
      </c>
      <c r="L128" s="238">
        <v>1</v>
      </c>
      <c r="M128" s="713">
        <v>52.4</v>
      </c>
    </row>
    <row r="129" spans="1:13" ht="14.4" customHeight="1" x14ac:dyDescent="0.3">
      <c r="A129" s="680" t="s">
        <v>1278</v>
      </c>
      <c r="B129" s="671" t="s">
        <v>1230</v>
      </c>
      <c r="C129" s="671" t="s">
        <v>1002</v>
      </c>
      <c r="D129" s="671" t="s">
        <v>1003</v>
      </c>
      <c r="E129" s="671" t="s">
        <v>1223</v>
      </c>
      <c r="F129" s="238"/>
      <c r="G129" s="238"/>
      <c r="H129" s="682">
        <v>0</v>
      </c>
      <c r="I129" s="238">
        <v>3</v>
      </c>
      <c r="J129" s="238">
        <v>209.57999999999998</v>
      </c>
      <c r="K129" s="682">
        <v>1</v>
      </c>
      <c r="L129" s="238">
        <v>3</v>
      </c>
      <c r="M129" s="713">
        <v>209.57999999999998</v>
      </c>
    </row>
    <row r="130" spans="1:13" ht="14.4" customHeight="1" x14ac:dyDescent="0.3">
      <c r="A130" s="680" t="s">
        <v>1278</v>
      </c>
      <c r="B130" s="671" t="s">
        <v>2341</v>
      </c>
      <c r="C130" s="671" t="s">
        <v>1985</v>
      </c>
      <c r="D130" s="671" t="s">
        <v>1986</v>
      </c>
      <c r="E130" s="671" t="s">
        <v>1869</v>
      </c>
      <c r="F130" s="238"/>
      <c r="G130" s="238"/>
      <c r="H130" s="682">
        <v>0</v>
      </c>
      <c r="I130" s="238">
        <v>1</v>
      </c>
      <c r="J130" s="238">
        <v>257.35000000000002</v>
      </c>
      <c r="K130" s="682">
        <v>1</v>
      </c>
      <c r="L130" s="238">
        <v>1</v>
      </c>
      <c r="M130" s="713">
        <v>257.35000000000002</v>
      </c>
    </row>
    <row r="131" spans="1:13" ht="14.4" customHeight="1" x14ac:dyDescent="0.3">
      <c r="A131" s="680" t="s">
        <v>1278</v>
      </c>
      <c r="B131" s="671" t="s">
        <v>2341</v>
      </c>
      <c r="C131" s="671" t="s">
        <v>1987</v>
      </c>
      <c r="D131" s="671" t="s">
        <v>1534</v>
      </c>
      <c r="E131" s="671" t="s">
        <v>1988</v>
      </c>
      <c r="F131" s="238"/>
      <c r="G131" s="238"/>
      <c r="H131" s="682">
        <v>0</v>
      </c>
      <c r="I131" s="238">
        <v>1</v>
      </c>
      <c r="J131" s="238">
        <v>514.67999999999995</v>
      </c>
      <c r="K131" s="682">
        <v>1</v>
      </c>
      <c r="L131" s="238">
        <v>1</v>
      </c>
      <c r="M131" s="713">
        <v>514.67999999999995</v>
      </c>
    </row>
    <row r="132" spans="1:13" ht="14.4" customHeight="1" x14ac:dyDescent="0.3">
      <c r="A132" s="680" t="s">
        <v>1278</v>
      </c>
      <c r="B132" s="671" t="s">
        <v>2342</v>
      </c>
      <c r="C132" s="671" t="s">
        <v>1371</v>
      </c>
      <c r="D132" s="671" t="s">
        <v>1372</v>
      </c>
      <c r="E132" s="671" t="s">
        <v>1373</v>
      </c>
      <c r="F132" s="238"/>
      <c r="G132" s="238"/>
      <c r="H132" s="682">
        <v>0</v>
      </c>
      <c r="I132" s="238">
        <v>26</v>
      </c>
      <c r="J132" s="238">
        <v>29658.200000000004</v>
      </c>
      <c r="K132" s="682">
        <v>1</v>
      </c>
      <c r="L132" s="238">
        <v>26</v>
      </c>
      <c r="M132" s="713">
        <v>29658.200000000004</v>
      </c>
    </row>
    <row r="133" spans="1:13" ht="14.4" customHeight="1" x14ac:dyDescent="0.3">
      <c r="A133" s="680" t="s">
        <v>1278</v>
      </c>
      <c r="B133" s="671" t="s">
        <v>2345</v>
      </c>
      <c r="C133" s="671" t="s">
        <v>1572</v>
      </c>
      <c r="D133" s="671" t="s">
        <v>1573</v>
      </c>
      <c r="E133" s="671" t="s">
        <v>1574</v>
      </c>
      <c r="F133" s="238"/>
      <c r="G133" s="238"/>
      <c r="H133" s="682">
        <v>0</v>
      </c>
      <c r="I133" s="238">
        <v>1</v>
      </c>
      <c r="J133" s="238">
        <v>95.25</v>
      </c>
      <c r="K133" s="682">
        <v>1</v>
      </c>
      <c r="L133" s="238">
        <v>1</v>
      </c>
      <c r="M133" s="713">
        <v>95.25</v>
      </c>
    </row>
    <row r="134" spans="1:13" ht="14.4" customHeight="1" x14ac:dyDescent="0.3">
      <c r="A134" s="680" t="s">
        <v>1278</v>
      </c>
      <c r="B134" s="671" t="s">
        <v>1249</v>
      </c>
      <c r="C134" s="671" t="s">
        <v>1367</v>
      </c>
      <c r="D134" s="671" t="s">
        <v>1368</v>
      </c>
      <c r="E134" s="671" t="s">
        <v>1369</v>
      </c>
      <c r="F134" s="238"/>
      <c r="G134" s="238"/>
      <c r="H134" s="682">
        <v>0</v>
      </c>
      <c r="I134" s="238">
        <v>2</v>
      </c>
      <c r="J134" s="238">
        <v>294.72000000000003</v>
      </c>
      <c r="K134" s="682">
        <v>1</v>
      </c>
      <c r="L134" s="238">
        <v>2</v>
      </c>
      <c r="M134" s="713">
        <v>294.72000000000003</v>
      </c>
    </row>
    <row r="135" spans="1:13" ht="14.4" customHeight="1" x14ac:dyDescent="0.3">
      <c r="A135" s="680" t="s">
        <v>1278</v>
      </c>
      <c r="B135" s="671" t="s">
        <v>1249</v>
      </c>
      <c r="C135" s="671" t="s">
        <v>1992</v>
      </c>
      <c r="D135" s="671" t="s">
        <v>1993</v>
      </c>
      <c r="E135" s="671" t="s">
        <v>1994</v>
      </c>
      <c r="F135" s="238"/>
      <c r="G135" s="238"/>
      <c r="H135" s="682">
        <v>0</v>
      </c>
      <c r="I135" s="238">
        <v>2</v>
      </c>
      <c r="J135" s="238">
        <v>196.46</v>
      </c>
      <c r="K135" s="682">
        <v>1</v>
      </c>
      <c r="L135" s="238">
        <v>2</v>
      </c>
      <c r="M135" s="713">
        <v>196.46</v>
      </c>
    </row>
    <row r="136" spans="1:13" ht="14.4" customHeight="1" x14ac:dyDescent="0.3">
      <c r="A136" s="680" t="s">
        <v>1278</v>
      </c>
      <c r="B136" s="671" t="s">
        <v>1249</v>
      </c>
      <c r="C136" s="671" t="s">
        <v>1995</v>
      </c>
      <c r="D136" s="671" t="s">
        <v>1993</v>
      </c>
      <c r="E136" s="671" t="s">
        <v>1996</v>
      </c>
      <c r="F136" s="238"/>
      <c r="G136" s="238"/>
      <c r="H136" s="682">
        <v>0</v>
      </c>
      <c r="I136" s="238">
        <v>1</v>
      </c>
      <c r="J136" s="238">
        <v>163.72999999999999</v>
      </c>
      <c r="K136" s="682">
        <v>1</v>
      </c>
      <c r="L136" s="238">
        <v>1</v>
      </c>
      <c r="M136" s="713">
        <v>163.72999999999999</v>
      </c>
    </row>
    <row r="137" spans="1:13" ht="14.4" customHeight="1" x14ac:dyDescent="0.3">
      <c r="A137" s="680" t="s">
        <v>1278</v>
      </c>
      <c r="B137" s="671" t="s">
        <v>1233</v>
      </c>
      <c r="C137" s="671" t="s">
        <v>1957</v>
      </c>
      <c r="D137" s="671" t="s">
        <v>1958</v>
      </c>
      <c r="E137" s="671" t="s">
        <v>1959</v>
      </c>
      <c r="F137" s="238"/>
      <c r="G137" s="238"/>
      <c r="H137" s="682">
        <v>0</v>
      </c>
      <c r="I137" s="238">
        <v>1</v>
      </c>
      <c r="J137" s="238">
        <v>1793.46</v>
      </c>
      <c r="K137" s="682">
        <v>1</v>
      </c>
      <c r="L137" s="238">
        <v>1</v>
      </c>
      <c r="M137" s="713">
        <v>1793.46</v>
      </c>
    </row>
    <row r="138" spans="1:13" ht="14.4" customHeight="1" x14ac:dyDescent="0.3">
      <c r="A138" s="680" t="s">
        <v>1278</v>
      </c>
      <c r="B138" s="671" t="s">
        <v>2358</v>
      </c>
      <c r="C138" s="671" t="s">
        <v>1906</v>
      </c>
      <c r="D138" s="671" t="s">
        <v>1907</v>
      </c>
      <c r="E138" s="671" t="s">
        <v>1146</v>
      </c>
      <c r="F138" s="238"/>
      <c r="G138" s="238"/>
      <c r="H138" s="682">
        <v>0</v>
      </c>
      <c r="I138" s="238">
        <v>2</v>
      </c>
      <c r="J138" s="238">
        <v>275.48</v>
      </c>
      <c r="K138" s="682">
        <v>1</v>
      </c>
      <c r="L138" s="238">
        <v>2</v>
      </c>
      <c r="M138" s="713">
        <v>275.48</v>
      </c>
    </row>
    <row r="139" spans="1:13" ht="14.4" customHeight="1" x14ac:dyDescent="0.3">
      <c r="A139" s="680" t="s">
        <v>1279</v>
      </c>
      <c r="B139" s="671" t="s">
        <v>2355</v>
      </c>
      <c r="C139" s="671" t="s">
        <v>2064</v>
      </c>
      <c r="D139" s="671" t="s">
        <v>2065</v>
      </c>
      <c r="E139" s="671" t="s">
        <v>2066</v>
      </c>
      <c r="F139" s="238">
        <v>3</v>
      </c>
      <c r="G139" s="238">
        <v>0</v>
      </c>
      <c r="H139" s="682"/>
      <c r="I139" s="238"/>
      <c r="J139" s="238"/>
      <c r="K139" s="682"/>
      <c r="L139" s="238">
        <v>3</v>
      </c>
      <c r="M139" s="713">
        <v>0</v>
      </c>
    </row>
    <row r="140" spans="1:13" ht="14.4" customHeight="1" x14ac:dyDescent="0.3">
      <c r="A140" s="680" t="s">
        <v>1279</v>
      </c>
      <c r="B140" s="671" t="s">
        <v>1203</v>
      </c>
      <c r="C140" s="671" t="s">
        <v>876</v>
      </c>
      <c r="D140" s="671" t="s">
        <v>877</v>
      </c>
      <c r="E140" s="671" t="s">
        <v>878</v>
      </c>
      <c r="F140" s="238"/>
      <c r="G140" s="238"/>
      <c r="H140" s="682">
        <v>0</v>
      </c>
      <c r="I140" s="238">
        <v>1</v>
      </c>
      <c r="J140" s="238">
        <v>937.93</v>
      </c>
      <c r="K140" s="682">
        <v>1</v>
      </c>
      <c r="L140" s="238">
        <v>1</v>
      </c>
      <c r="M140" s="713">
        <v>937.93</v>
      </c>
    </row>
    <row r="141" spans="1:13" ht="14.4" customHeight="1" x14ac:dyDescent="0.3">
      <c r="A141" s="680" t="s">
        <v>1279</v>
      </c>
      <c r="B141" s="671" t="s">
        <v>1208</v>
      </c>
      <c r="C141" s="671" t="s">
        <v>1871</v>
      </c>
      <c r="D141" s="671" t="s">
        <v>884</v>
      </c>
      <c r="E141" s="671" t="s">
        <v>1597</v>
      </c>
      <c r="F141" s="238"/>
      <c r="G141" s="238"/>
      <c r="H141" s="682">
        <v>0</v>
      </c>
      <c r="I141" s="238">
        <v>1</v>
      </c>
      <c r="J141" s="238">
        <v>146.63</v>
      </c>
      <c r="K141" s="682">
        <v>1</v>
      </c>
      <c r="L141" s="238">
        <v>1</v>
      </c>
      <c r="M141" s="713">
        <v>146.63</v>
      </c>
    </row>
    <row r="142" spans="1:13" ht="14.4" customHeight="1" x14ac:dyDescent="0.3">
      <c r="A142" s="680" t="s">
        <v>1279</v>
      </c>
      <c r="B142" s="671" t="s">
        <v>2339</v>
      </c>
      <c r="C142" s="671" t="s">
        <v>2070</v>
      </c>
      <c r="D142" s="671" t="s">
        <v>2071</v>
      </c>
      <c r="E142" s="671" t="s">
        <v>2072</v>
      </c>
      <c r="F142" s="238">
        <v>1</v>
      </c>
      <c r="G142" s="238">
        <v>0</v>
      </c>
      <c r="H142" s="682"/>
      <c r="I142" s="238"/>
      <c r="J142" s="238"/>
      <c r="K142" s="682"/>
      <c r="L142" s="238">
        <v>1</v>
      </c>
      <c r="M142" s="713">
        <v>0</v>
      </c>
    </row>
    <row r="143" spans="1:13" ht="14.4" customHeight="1" x14ac:dyDescent="0.3">
      <c r="A143" s="680" t="s">
        <v>1279</v>
      </c>
      <c r="B143" s="671" t="s">
        <v>2340</v>
      </c>
      <c r="C143" s="671" t="s">
        <v>1349</v>
      </c>
      <c r="D143" s="671" t="s">
        <v>1350</v>
      </c>
      <c r="E143" s="671" t="s">
        <v>1351</v>
      </c>
      <c r="F143" s="238"/>
      <c r="G143" s="238"/>
      <c r="H143" s="682">
        <v>0</v>
      </c>
      <c r="I143" s="238">
        <v>2</v>
      </c>
      <c r="J143" s="238">
        <v>328.3</v>
      </c>
      <c r="K143" s="682">
        <v>1</v>
      </c>
      <c r="L143" s="238">
        <v>2</v>
      </c>
      <c r="M143" s="713">
        <v>328.3</v>
      </c>
    </row>
    <row r="144" spans="1:13" ht="14.4" customHeight="1" x14ac:dyDescent="0.3">
      <c r="A144" s="680" t="s">
        <v>1279</v>
      </c>
      <c r="B144" s="671" t="s">
        <v>2340</v>
      </c>
      <c r="C144" s="671" t="s">
        <v>1466</v>
      </c>
      <c r="D144" s="671" t="s">
        <v>1350</v>
      </c>
      <c r="E144" s="671" t="s">
        <v>1467</v>
      </c>
      <c r="F144" s="238"/>
      <c r="G144" s="238"/>
      <c r="H144" s="682">
        <v>0</v>
      </c>
      <c r="I144" s="238">
        <v>7</v>
      </c>
      <c r="J144" s="238">
        <v>3447.1499999999996</v>
      </c>
      <c r="K144" s="682">
        <v>1</v>
      </c>
      <c r="L144" s="238">
        <v>7</v>
      </c>
      <c r="M144" s="713">
        <v>3447.1499999999996</v>
      </c>
    </row>
    <row r="145" spans="1:13" ht="14.4" customHeight="1" x14ac:dyDescent="0.3">
      <c r="A145" s="680" t="s">
        <v>1279</v>
      </c>
      <c r="B145" s="671" t="s">
        <v>2359</v>
      </c>
      <c r="C145" s="671" t="s">
        <v>2057</v>
      </c>
      <c r="D145" s="671" t="s">
        <v>2058</v>
      </c>
      <c r="E145" s="671" t="s">
        <v>2059</v>
      </c>
      <c r="F145" s="238"/>
      <c r="G145" s="238"/>
      <c r="H145" s="682">
        <v>0</v>
      </c>
      <c r="I145" s="238">
        <v>1</v>
      </c>
      <c r="J145" s="238">
        <v>4283.43</v>
      </c>
      <c r="K145" s="682">
        <v>1</v>
      </c>
      <c r="L145" s="238">
        <v>1</v>
      </c>
      <c r="M145" s="713">
        <v>4283.43</v>
      </c>
    </row>
    <row r="146" spans="1:13" ht="14.4" customHeight="1" x14ac:dyDescent="0.3">
      <c r="A146" s="680" t="s">
        <v>1279</v>
      </c>
      <c r="B146" s="671" t="s">
        <v>2341</v>
      </c>
      <c r="C146" s="671" t="s">
        <v>1985</v>
      </c>
      <c r="D146" s="671" t="s">
        <v>1986</v>
      </c>
      <c r="E146" s="671" t="s">
        <v>1869</v>
      </c>
      <c r="F146" s="238"/>
      <c r="G146" s="238"/>
      <c r="H146" s="682">
        <v>0</v>
      </c>
      <c r="I146" s="238">
        <v>5</v>
      </c>
      <c r="J146" s="238">
        <v>1286.75</v>
      </c>
      <c r="K146" s="682">
        <v>1</v>
      </c>
      <c r="L146" s="238">
        <v>5</v>
      </c>
      <c r="M146" s="713">
        <v>1286.75</v>
      </c>
    </row>
    <row r="147" spans="1:13" ht="14.4" customHeight="1" x14ac:dyDescent="0.3">
      <c r="A147" s="680" t="s">
        <v>1279</v>
      </c>
      <c r="B147" s="671" t="s">
        <v>2342</v>
      </c>
      <c r="C147" s="671" t="s">
        <v>1371</v>
      </c>
      <c r="D147" s="671" t="s">
        <v>1372</v>
      </c>
      <c r="E147" s="671" t="s">
        <v>1373</v>
      </c>
      <c r="F147" s="238"/>
      <c r="G147" s="238"/>
      <c r="H147" s="682">
        <v>0</v>
      </c>
      <c r="I147" s="238">
        <v>32</v>
      </c>
      <c r="J147" s="238">
        <v>36502.399999999994</v>
      </c>
      <c r="K147" s="682">
        <v>1</v>
      </c>
      <c r="L147" s="238">
        <v>32</v>
      </c>
      <c r="M147" s="713">
        <v>36502.399999999994</v>
      </c>
    </row>
    <row r="148" spans="1:13" ht="14.4" customHeight="1" x14ac:dyDescent="0.3">
      <c r="A148" s="680" t="s">
        <v>1280</v>
      </c>
      <c r="B148" s="671" t="s">
        <v>2346</v>
      </c>
      <c r="C148" s="671" t="s">
        <v>2094</v>
      </c>
      <c r="D148" s="671" t="s">
        <v>1676</v>
      </c>
      <c r="E148" s="671" t="s">
        <v>2095</v>
      </c>
      <c r="F148" s="238"/>
      <c r="G148" s="238"/>
      <c r="H148" s="682">
        <v>0</v>
      </c>
      <c r="I148" s="238">
        <v>1</v>
      </c>
      <c r="J148" s="238">
        <v>164.15</v>
      </c>
      <c r="K148" s="682">
        <v>1</v>
      </c>
      <c r="L148" s="238">
        <v>1</v>
      </c>
      <c r="M148" s="713">
        <v>164.15</v>
      </c>
    </row>
    <row r="149" spans="1:13" ht="14.4" customHeight="1" x14ac:dyDescent="0.3">
      <c r="A149" s="680" t="s">
        <v>1280</v>
      </c>
      <c r="B149" s="671" t="s">
        <v>2346</v>
      </c>
      <c r="C149" s="671" t="s">
        <v>2096</v>
      </c>
      <c r="D149" s="671" t="s">
        <v>1676</v>
      </c>
      <c r="E149" s="671" t="s">
        <v>2097</v>
      </c>
      <c r="F149" s="238"/>
      <c r="G149" s="238"/>
      <c r="H149" s="682">
        <v>0</v>
      </c>
      <c r="I149" s="238">
        <v>1</v>
      </c>
      <c r="J149" s="238">
        <v>547.16999999999996</v>
      </c>
      <c r="K149" s="682">
        <v>1</v>
      </c>
      <c r="L149" s="238">
        <v>1</v>
      </c>
      <c r="M149" s="713">
        <v>547.16999999999996</v>
      </c>
    </row>
    <row r="150" spans="1:13" ht="14.4" customHeight="1" x14ac:dyDescent="0.3">
      <c r="A150" s="680" t="s">
        <v>1280</v>
      </c>
      <c r="B150" s="671" t="s">
        <v>2346</v>
      </c>
      <c r="C150" s="671" t="s">
        <v>1725</v>
      </c>
      <c r="D150" s="671" t="s">
        <v>1726</v>
      </c>
      <c r="E150" s="671" t="s">
        <v>1727</v>
      </c>
      <c r="F150" s="238"/>
      <c r="G150" s="238"/>
      <c r="H150" s="682">
        <v>0</v>
      </c>
      <c r="I150" s="238">
        <v>1</v>
      </c>
      <c r="J150" s="238">
        <v>492.45</v>
      </c>
      <c r="K150" s="682">
        <v>1</v>
      </c>
      <c r="L150" s="238">
        <v>1</v>
      </c>
      <c r="M150" s="713">
        <v>492.45</v>
      </c>
    </row>
    <row r="151" spans="1:13" ht="14.4" customHeight="1" x14ac:dyDescent="0.3">
      <c r="A151" s="680" t="s">
        <v>1280</v>
      </c>
      <c r="B151" s="671" t="s">
        <v>2346</v>
      </c>
      <c r="C151" s="671" t="s">
        <v>2098</v>
      </c>
      <c r="D151" s="671" t="s">
        <v>2099</v>
      </c>
      <c r="E151" s="671" t="s">
        <v>1845</v>
      </c>
      <c r="F151" s="238">
        <v>3</v>
      </c>
      <c r="G151" s="238">
        <v>492.45000000000005</v>
      </c>
      <c r="H151" s="682">
        <v>1</v>
      </c>
      <c r="I151" s="238"/>
      <c r="J151" s="238"/>
      <c r="K151" s="682">
        <v>0</v>
      </c>
      <c r="L151" s="238">
        <v>3</v>
      </c>
      <c r="M151" s="713">
        <v>492.45000000000005</v>
      </c>
    </row>
    <row r="152" spans="1:13" ht="14.4" customHeight="1" x14ac:dyDescent="0.3">
      <c r="A152" s="680" t="s">
        <v>1280</v>
      </c>
      <c r="B152" s="671" t="s">
        <v>2339</v>
      </c>
      <c r="C152" s="671" t="s">
        <v>1469</v>
      </c>
      <c r="D152" s="671" t="s">
        <v>1470</v>
      </c>
      <c r="E152" s="671" t="s">
        <v>1471</v>
      </c>
      <c r="F152" s="238"/>
      <c r="G152" s="238"/>
      <c r="H152" s="682">
        <v>0</v>
      </c>
      <c r="I152" s="238">
        <v>9</v>
      </c>
      <c r="J152" s="238">
        <v>940.05000000000007</v>
      </c>
      <c r="K152" s="682">
        <v>1</v>
      </c>
      <c r="L152" s="238">
        <v>9</v>
      </c>
      <c r="M152" s="713">
        <v>940.05000000000007</v>
      </c>
    </row>
    <row r="153" spans="1:13" ht="14.4" customHeight="1" x14ac:dyDescent="0.3">
      <c r="A153" s="680" t="s">
        <v>1280</v>
      </c>
      <c r="B153" s="671" t="s">
        <v>2340</v>
      </c>
      <c r="C153" s="671" t="s">
        <v>1349</v>
      </c>
      <c r="D153" s="671" t="s">
        <v>1350</v>
      </c>
      <c r="E153" s="671" t="s">
        <v>1351</v>
      </c>
      <c r="F153" s="238"/>
      <c r="G153" s="238"/>
      <c r="H153" s="682">
        <v>0</v>
      </c>
      <c r="I153" s="238">
        <v>7</v>
      </c>
      <c r="J153" s="238">
        <v>1149.05</v>
      </c>
      <c r="K153" s="682">
        <v>1</v>
      </c>
      <c r="L153" s="238">
        <v>7</v>
      </c>
      <c r="M153" s="713">
        <v>1149.05</v>
      </c>
    </row>
    <row r="154" spans="1:13" ht="14.4" customHeight="1" x14ac:dyDescent="0.3">
      <c r="A154" s="680" t="s">
        <v>1280</v>
      </c>
      <c r="B154" s="671" t="s">
        <v>2340</v>
      </c>
      <c r="C154" s="671" t="s">
        <v>1463</v>
      </c>
      <c r="D154" s="671" t="s">
        <v>1464</v>
      </c>
      <c r="E154" s="671" t="s">
        <v>1465</v>
      </c>
      <c r="F154" s="238">
        <v>8</v>
      </c>
      <c r="G154" s="238">
        <v>4377.3599999999997</v>
      </c>
      <c r="H154" s="682">
        <v>1</v>
      </c>
      <c r="I154" s="238"/>
      <c r="J154" s="238"/>
      <c r="K154" s="682">
        <v>0</v>
      </c>
      <c r="L154" s="238">
        <v>8</v>
      </c>
      <c r="M154" s="713">
        <v>4377.3599999999997</v>
      </c>
    </row>
    <row r="155" spans="1:13" ht="14.4" customHeight="1" x14ac:dyDescent="0.3">
      <c r="A155" s="680" t="s">
        <v>1280</v>
      </c>
      <c r="B155" s="671" t="s">
        <v>2340</v>
      </c>
      <c r="C155" s="671" t="s">
        <v>1466</v>
      </c>
      <c r="D155" s="671" t="s">
        <v>1350</v>
      </c>
      <c r="E155" s="671" t="s">
        <v>1467</v>
      </c>
      <c r="F155" s="238"/>
      <c r="G155" s="238"/>
      <c r="H155" s="682">
        <v>0</v>
      </c>
      <c r="I155" s="238">
        <v>36</v>
      </c>
      <c r="J155" s="238">
        <v>17728.2</v>
      </c>
      <c r="K155" s="682">
        <v>1</v>
      </c>
      <c r="L155" s="238">
        <v>36</v>
      </c>
      <c r="M155" s="713">
        <v>17728.2</v>
      </c>
    </row>
    <row r="156" spans="1:13" ht="14.4" customHeight="1" x14ac:dyDescent="0.3">
      <c r="A156" s="680" t="s">
        <v>1280</v>
      </c>
      <c r="B156" s="671" t="s">
        <v>2348</v>
      </c>
      <c r="C156" s="671" t="s">
        <v>2103</v>
      </c>
      <c r="D156" s="671" t="s">
        <v>1730</v>
      </c>
      <c r="E156" s="671" t="s">
        <v>1819</v>
      </c>
      <c r="F156" s="238"/>
      <c r="G156" s="238"/>
      <c r="H156" s="682">
        <v>0</v>
      </c>
      <c r="I156" s="238">
        <v>6</v>
      </c>
      <c r="J156" s="238">
        <v>1640.88</v>
      </c>
      <c r="K156" s="682">
        <v>1</v>
      </c>
      <c r="L156" s="238">
        <v>6</v>
      </c>
      <c r="M156" s="713">
        <v>1640.88</v>
      </c>
    </row>
    <row r="157" spans="1:13" ht="14.4" customHeight="1" x14ac:dyDescent="0.3">
      <c r="A157" s="680" t="s">
        <v>1280</v>
      </c>
      <c r="B157" s="671" t="s">
        <v>1222</v>
      </c>
      <c r="C157" s="671" t="s">
        <v>1359</v>
      </c>
      <c r="D157" s="671" t="s">
        <v>1360</v>
      </c>
      <c r="E157" s="671" t="s">
        <v>1361</v>
      </c>
      <c r="F157" s="238"/>
      <c r="G157" s="238"/>
      <c r="H157" s="682">
        <v>0</v>
      </c>
      <c r="I157" s="238">
        <v>4</v>
      </c>
      <c r="J157" s="238">
        <v>552.64</v>
      </c>
      <c r="K157" s="682">
        <v>1</v>
      </c>
      <c r="L157" s="238">
        <v>4</v>
      </c>
      <c r="M157" s="713">
        <v>552.64</v>
      </c>
    </row>
    <row r="158" spans="1:13" ht="14.4" customHeight="1" x14ac:dyDescent="0.3">
      <c r="A158" s="680" t="s">
        <v>1280</v>
      </c>
      <c r="B158" s="671" t="s">
        <v>1222</v>
      </c>
      <c r="C158" s="671" t="s">
        <v>998</v>
      </c>
      <c r="D158" s="671" t="s">
        <v>999</v>
      </c>
      <c r="E158" s="671" t="s">
        <v>1223</v>
      </c>
      <c r="F158" s="238"/>
      <c r="G158" s="238"/>
      <c r="H158" s="682">
        <v>0</v>
      </c>
      <c r="I158" s="238">
        <v>5</v>
      </c>
      <c r="J158" s="238">
        <v>921.09999999999991</v>
      </c>
      <c r="K158" s="682">
        <v>1</v>
      </c>
      <c r="L158" s="238">
        <v>5</v>
      </c>
      <c r="M158" s="713">
        <v>921.09999999999991</v>
      </c>
    </row>
    <row r="159" spans="1:13" ht="14.4" customHeight="1" x14ac:dyDescent="0.3">
      <c r="A159" s="680" t="s">
        <v>1280</v>
      </c>
      <c r="B159" s="671" t="s">
        <v>1228</v>
      </c>
      <c r="C159" s="671" t="s">
        <v>1005</v>
      </c>
      <c r="D159" s="671" t="s">
        <v>1006</v>
      </c>
      <c r="E159" s="671" t="s">
        <v>1229</v>
      </c>
      <c r="F159" s="238"/>
      <c r="G159" s="238"/>
      <c r="H159" s="682">
        <v>0</v>
      </c>
      <c r="I159" s="238">
        <v>8</v>
      </c>
      <c r="J159" s="238">
        <v>558.88</v>
      </c>
      <c r="K159" s="682">
        <v>1</v>
      </c>
      <c r="L159" s="238">
        <v>8</v>
      </c>
      <c r="M159" s="713">
        <v>558.88</v>
      </c>
    </row>
    <row r="160" spans="1:13" ht="14.4" customHeight="1" x14ac:dyDescent="0.3">
      <c r="A160" s="680" t="s">
        <v>1280</v>
      </c>
      <c r="B160" s="671" t="s">
        <v>2342</v>
      </c>
      <c r="C160" s="671" t="s">
        <v>1371</v>
      </c>
      <c r="D160" s="671" t="s">
        <v>1372</v>
      </c>
      <c r="E160" s="671" t="s">
        <v>1373</v>
      </c>
      <c r="F160" s="238"/>
      <c r="G160" s="238"/>
      <c r="H160" s="682">
        <v>0</v>
      </c>
      <c r="I160" s="238">
        <v>6</v>
      </c>
      <c r="J160" s="238">
        <v>6844.2000000000007</v>
      </c>
      <c r="K160" s="682">
        <v>1</v>
      </c>
      <c r="L160" s="238">
        <v>6</v>
      </c>
      <c r="M160" s="713">
        <v>6844.2000000000007</v>
      </c>
    </row>
    <row r="161" spans="1:13" ht="14.4" customHeight="1" x14ac:dyDescent="0.3">
      <c r="A161" s="680" t="s">
        <v>1281</v>
      </c>
      <c r="B161" s="671" t="s">
        <v>1203</v>
      </c>
      <c r="C161" s="671" t="s">
        <v>876</v>
      </c>
      <c r="D161" s="671" t="s">
        <v>877</v>
      </c>
      <c r="E161" s="671" t="s">
        <v>878</v>
      </c>
      <c r="F161" s="238"/>
      <c r="G161" s="238"/>
      <c r="H161" s="682">
        <v>0</v>
      </c>
      <c r="I161" s="238">
        <v>2</v>
      </c>
      <c r="J161" s="238">
        <v>1875.86</v>
      </c>
      <c r="K161" s="682">
        <v>1</v>
      </c>
      <c r="L161" s="238">
        <v>2</v>
      </c>
      <c r="M161" s="713">
        <v>1875.86</v>
      </c>
    </row>
    <row r="162" spans="1:13" ht="14.4" customHeight="1" x14ac:dyDescent="0.3">
      <c r="A162" s="680" t="s">
        <v>1281</v>
      </c>
      <c r="B162" s="671" t="s">
        <v>1203</v>
      </c>
      <c r="C162" s="671" t="s">
        <v>1376</v>
      </c>
      <c r="D162" s="671" t="s">
        <v>877</v>
      </c>
      <c r="E162" s="671" t="s">
        <v>1377</v>
      </c>
      <c r="F162" s="238"/>
      <c r="G162" s="238"/>
      <c r="H162" s="682">
        <v>0</v>
      </c>
      <c r="I162" s="238">
        <v>4</v>
      </c>
      <c r="J162" s="238">
        <v>5832.28</v>
      </c>
      <c r="K162" s="682">
        <v>1</v>
      </c>
      <c r="L162" s="238">
        <v>4</v>
      </c>
      <c r="M162" s="713">
        <v>5832.28</v>
      </c>
    </row>
    <row r="163" spans="1:13" ht="14.4" customHeight="1" x14ac:dyDescent="0.3">
      <c r="A163" s="680" t="s">
        <v>1281</v>
      </c>
      <c r="B163" s="671" t="s">
        <v>1215</v>
      </c>
      <c r="C163" s="671" t="s">
        <v>991</v>
      </c>
      <c r="D163" s="671" t="s">
        <v>1216</v>
      </c>
      <c r="E163" s="671" t="s">
        <v>1217</v>
      </c>
      <c r="F163" s="238"/>
      <c r="G163" s="238"/>
      <c r="H163" s="682">
        <v>0</v>
      </c>
      <c r="I163" s="238">
        <v>3</v>
      </c>
      <c r="J163" s="238">
        <v>999.93000000000006</v>
      </c>
      <c r="K163" s="682">
        <v>1</v>
      </c>
      <c r="L163" s="238">
        <v>3</v>
      </c>
      <c r="M163" s="713">
        <v>999.93000000000006</v>
      </c>
    </row>
    <row r="164" spans="1:13" ht="14.4" customHeight="1" x14ac:dyDescent="0.3">
      <c r="A164" s="680" t="s">
        <v>1281</v>
      </c>
      <c r="B164" s="671" t="s">
        <v>1215</v>
      </c>
      <c r="C164" s="671" t="s">
        <v>1017</v>
      </c>
      <c r="D164" s="671" t="s">
        <v>1220</v>
      </c>
      <c r="E164" s="671" t="s">
        <v>1221</v>
      </c>
      <c r="F164" s="238"/>
      <c r="G164" s="238"/>
      <c r="H164" s="682">
        <v>0</v>
      </c>
      <c r="I164" s="238">
        <v>1</v>
      </c>
      <c r="J164" s="238">
        <v>333.31</v>
      </c>
      <c r="K164" s="682">
        <v>1</v>
      </c>
      <c r="L164" s="238">
        <v>1</v>
      </c>
      <c r="M164" s="713">
        <v>333.31</v>
      </c>
    </row>
    <row r="165" spans="1:13" ht="14.4" customHeight="1" x14ac:dyDescent="0.3">
      <c r="A165" s="680" t="s">
        <v>1281</v>
      </c>
      <c r="B165" s="671" t="s">
        <v>2360</v>
      </c>
      <c r="C165" s="671" t="s">
        <v>2153</v>
      </c>
      <c r="D165" s="671" t="s">
        <v>2154</v>
      </c>
      <c r="E165" s="671" t="s">
        <v>2155</v>
      </c>
      <c r="F165" s="238"/>
      <c r="G165" s="238"/>
      <c r="H165" s="682">
        <v>0</v>
      </c>
      <c r="I165" s="238">
        <v>1</v>
      </c>
      <c r="J165" s="238">
        <v>116.8</v>
      </c>
      <c r="K165" s="682">
        <v>1</v>
      </c>
      <c r="L165" s="238">
        <v>1</v>
      </c>
      <c r="M165" s="713">
        <v>116.8</v>
      </c>
    </row>
    <row r="166" spans="1:13" ht="14.4" customHeight="1" x14ac:dyDescent="0.3">
      <c r="A166" s="680" t="s">
        <v>1281</v>
      </c>
      <c r="B166" s="671" t="s">
        <v>2342</v>
      </c>
      <c r="C166" s="671" t="s">
        <v>1371</v>
      </c>
      <c r="D166" s="671" t="s">
        <v>1372</v>
      </c>
      <c r="E166" s="671" t="s">
        <v>1373</v>
      </c>
      <c r="F166" s="238"/>
      <c r="G166" s="238"/>
      <c r="H166" s="682">
        <v>0</v>
      </c>
      <c r="I166" s="238">
        <v>1</v>
      </c>
      <c r="J166" s="238">
        <v>1140.7</v>
      </c>
      <c r="K166" s="682">
        <v>1</v>
      </c>
      <c r="L166" s="238">
        <v>1</v>
      </c>
      <c r="M166" s="713">
        <v>1140.7</v>
      </c>
    </row>
    <row r="167" spans="1:13" ht="14.4" customHeight="1" x14ac:dyDescent="0.3">
      <c r="A167" s="680" t="s">
        <v>1281</v>
      </c>
      <c r="B167" s="671" t="s">
        <v>1235</v>
      </c>
      <c r="C167" s="671" t="s">
        <v>921</v>
      </c>
      <c r="D167" s="671" t="s">
        <v>1236</v>
      </c>
      <c r="E167" s="671" t="s">
        <v>1237</v>
      </c>
      <c r="F167" s="238"/>
      <c r="G167" s="238"/>
      <c r="H167" s="682">
        <v>0</v>
      </c>
      <c r="I167" s="238">
        <v>1</v>
      </c>
      <c r="J167" s="238">
        <v>10.73</v>
      </c>
      <c r="K167" s="682">
        <v>1</v>
      </c>
      <c r="L167" s="238">
        <v>1</v>
      </c>
      <c r="M167" s="713">
        <v>10.73</v>
      </c>
    </row>
    <row r="168" spans="1:13" ht="14.4" customHeight="1" x14ac:dyDescent="0.3">
      <c r="A168" s="680" t="s">
        <v>1282</v>
      </c>
      <c r="B168" s="671" t="s">
        <v>2340</v>
      </c>
      <c r="C168" s="671" t="s">
        <v>1466</v>
      </c>
      <c r="D168" s="671" t="s">
        <v>1350</v>
      </c>
      <c r="E168" s="671" t="s">
        <v>1467</v>
      </c>
      <c r="F168" s="238"/>
      <c r="G168" s="238"/>
      <c r="H168" s="682">
        <v>0</v>
      </c>
      <c r="I168" s="238">
        <v>2</v>
      </c>
      <c r="J168" s="238">
        <v>984.9</v>
      </c>
      <c r="K168" s="682">
        <v>1</v>
      </c>
      <c r="L168" s="238">
        <v>2</v>
      </c>
      <c r="M168" s="713">
        <v>984.9</v>
      </c>
    </row>
    <row r="169" spans="1:13" ht="14.4" customHeight="1" x14ac:dyDescent="0.3">
      <c r="A169" s="680" t="s">
        <v>1282</v>
      </c>
      <c r="B169" s="671" t="s">
        <v>2340</v>
      </c>
      <c r="C169" s="671" t="s">
        <v>1536</v>
      </c>
      <c r="D169" s="671" t="s">
        <v>1350</v>
      </c>
      <c r="E169" s="671" t="s">
        <v>1537</v>
      </c>
      <c r="F169" s="238"/>
      <c r="G169" s="238"/>
      <c r="H169" s="682">
        <v>0</v>
      </c>
      <c r="I169" s="238">
        <v>2</v>
      </c>
      <c r="J169" s="238">
        <v>1094.3399999999999</v>
      </c>
      <c r="K169" s="682">
        <v>1</v>
      </c>
      <c r="L169" s="238">
        <v>2</v>
      </c>
      <c r="M169" s="713">
        <v>1094.3399999999999</v>
      </c>
    </row>
    <row r="170" spans="1:13" ht="14.4" customHeight="1" x14ac:dyDescent="0.3">
      <c r="A170" s="680" t="s">
        <v>1282</v>
      </c>
      <c r="B170" s="671" t="s">
        <v>2348</v>
      </c>
      <c r="C170" s="671" t="s">
        <v>1729</v>
      </c>
      <c r="D170" s="671" t="s">
        <v>1730</v>
      </c>
      <c r="E170" s="671" t="s">
        <v>1731</v>
      </c>
      <c r="F170" s="238"/>
      <c r="G170" s="238"/>
      <c r="H170" s="682">
        <v>0</v>
      </c>
      <c r="I170" s="238">
        <v>1</v>
      </c>
      <c r="J170" s="238">
        <v>820.43</v>
      </c>
      <c r="K170" s="682">
        <v>1</v>
      </c>
      <c r="L170" s="238">
        <v>1</v>
      </c>
      <c r="M170" s="713">
        <v>820.43</v>
      </c>
    </row>
    <row r="171" spans="1:13" ht="14.4" customHeight="1" x14ac:dyDescent="0.3">
      <c r="A171" s="680" t="s">
        <v>1282</v>
      </c>
      <c r="B171" s="671" t="s">
        <v>2360</v>
      </c>
      <c r="C171" s="671" t="s">
        <v>2164</v>
      </c>
      <c r="D171" s="671" t="s">
        <v>2154</v>
      </c>
      <c r="E171" s="671" t="s">
        <v>1310</v>
      </c>
      <c r="F171" s="238">
        <v>1</v>
      </c>
      <c r="G171" s="238">
        <v>0</v>
      </c>
      <c r="H171" s="682"/>
      <c r="I171" s="238"/>
      <c r="J171" s="238"/>
      <c r="K171" s="682"/>
      <c r="L171" s="238">
        <v>1</v>
      </c>
      <c r="M171" s="713">
        <v>0</v>
      </c>
    </row>
    <row r="172" spans="1:13" ht="14.4" customHeight="1" x14ac:dyDescent="0.3">
      <c r="A172" s="680" t="s">
        <v>1283</v>
      </c>
      <c r="B172" s="671" t="s">
        <v>1203</v>
      </c>
      <c r="C172" s="671" t="s">
        <v>876</v>
      </c>
      <c r="D172" s="671" t="s">
        <v>877</v>
      </c>
      <c r="E172" s="671" t="s">
        <v>878</v>
      </c>
      <c r="F172" s="238"/>
      <c r="G172" s="238"/>
      <c r="H172" s="682">
        <v>0</v>
      </c>
      <c r="I172" s="238">
        <v>1</v>
      </c>
      <c r="J172" s="238">
        <v>937.93</v>
      </c>
      <c r="K172" s="682">
        <v>1</v>
      </c>
      <c r="L172" s="238">
        <v>1</v>
      </c>
      <c r="M172" s="713">
        <v>937.93</v>
      </c>
    </row>
    <row r="173" spans="1:13" ht="14.4" customHeight="1" x14ac:dyDescent="0.3">
      <c r="A173" s="680" t="s">
        <v>1283</v>
      </c>
      <c r="B173" s="671" t="s">
        <v>2340</v>
      </c>
      <c r="C173" s="671" t="s">
        <v>1466</v>
      </c>
      <c r="D173" s="671" t="s">
        <v>1350</v>
      </c>
      <c r="E173" s="671" t="s">
        <v>1467</v>
      </c>
      <c r="F173" s="238"/>
      <c r="G173" s="238"/>
      <c r="H173" s="682">
        <v>0</v>
      </c>
      <c r="I173" s="238">
        <v>1</v>
      </c>
      <c r="J173" s="238">
        <v>492.45</v>
      </c>
      <c r="K173" s="682">
        <v>1</v>
      </c>
      <c r="L173" s="238">
        <v>1</v>
      </c>
      <c r="M173" s="713">
        <v>492.45</v>
      </c>
    </row>
    <row r="174" spans="1:13" ht="14.4" customHeight="1" x14ac:dyDescent="0.3">
      <c r="A174" s="680" t="s">
        <v>1283</v>
      </c>
      <c r="B174" s="671" t="s">
        <v>1215</v>
      </c>
      <c r="C174" s="671" t="s">
        <v>1017</v>
      </c>
      <c r="D174" s="671" t="s">
        <v>1220</v>
      </c>
      <c r="E174" s="671" t="s">
        <v>1221</v>
      </c>
      <c r="F174" s="238"/>
      <c r="G174" s="238"/>
      <c r="H174" s="682">
        <v>0</v>
      </c>
      <c r="I174" s="238">
        <v>1</v>
      </c>
      <c r="J174" s="238">
        <v>333.31</v>
      </c>
      <c r="K174" s="682">
        <v>1</v>
      </c>
      <c r="L174" s="238">
        <v>1</v>
      </c>
      <c r="M174" s="713">
        <v>333.31</v>
      </c>
    </row>
    <row r="175" spans="1:13" ht="14.4" customHeight="1" x14ac:dyDescent="0.3">
      <c r="A175" s="680" t="s">
        <v>1283</v>
      </c>
      <c r="B175" s="671" t="s">
        <v>1228</v>
      </c>
      <c r="C175" s="671" t="s">
        <v>1005</v>
      </c>
      <c r="D175" s="671" t="s">
        <v>1006</v>
      </c>
      <c r="E175" s="671" t="s">
        <v>1229</v>
      </c>
      <c r="F175" s="238"/>
      <c r="G175" s="238"/>
      <c r="H175" s="682">
        <v>0</v>
      </c>
      <c r="I175" s="238">
        <v>1</v>
      </c>
      <c r="J175" s="238">
        <v>69.86</v>
      </c>
      <c r="K175" s="682">
        <v>1</v>
      </c>
      <c r="L175" s="238">
        <v>1</v>
      </c>
      <c r="M175" s="713">
        <v>69.86</v>
      </c>
    </row>
    <row r="176" spans="1:13" ht="14.4" customHeight="1" x14ac:dyDescent="0.3">
      <c r="A176" s="680" t="s">
        <v>1283</v>
      </c>
      <c r="B176" s="671" t="s">
        <v>2341</v>
      </c>
      <c r="C176" s="671" t="s">
        <v>2184</v>
      </c>
      <c r="D176" s="671" t="s">
        <v>1986</v>
      </c>
      <c r="E176" s="671" t="s">
        <v>2185</v>
      </c>
      <c r="F176" s="238"/>
      <c r="G176" s="238"/>
      <c r="H176" s="682">
        <v>0</v>
      </c>
      <c r="I176" s="238">
        <v>2</v>
      </c>
      <c r="J176" s="238">
        <v>154.41999999999999</v>
      </c>
      <c r="K176" s="682">
        <v>1</v>
      </c>
      <c r="L176" s="238">
        <v>2</v>
      </c>
      <c r="M176" s="713">
        <v>154.41999999999999</v>
      </c>
    </row>
    <row r="177" spans="1:13" ht="14.4" customHeight="1" x14ac:dyDescent="0.3">
      <c r="A177" s="680" t="s">
        <v>1283</v>
      </c>
      <c r="B177" s="671" t="s">
        <v>2342</v>
      </c>
      <c r="C177" s="671" t="s">
        <v>1371</v>
      </c>
      <c r="D177" s="671" t="s">
        <v>1372</v>
      </c>
      <c r="E177" s="671" t="s">
        <v>1373</v>
      </c>
      <c r="F177" s="238"/>
      <c r="G177" s="238"/>
      <c r="H177" s="682">
        <v>0</v>
      </c>
      <c r="I177" s="238">
        <v>22</v>
      </c>
      <c r="J177" s="238">
        <v>25095.4</v>
      </c>
      <c r="K177" s="682">
        <v>1</v>
      </c>
      <c r="L177" s="238">
        <v>22</v>
      </c>
      <c r="M177" s="713">
        <v>25095.4</v>
      </c>
    </row>
    <row r="178" spans="1:13" ht="14.4" customHeight="1" x14ac:dyDescent="0.3">
      <c r="A178" s="680" t="s">
        <v>1284</v>
      </c>
      <c r="B178" s="671" t="s">
        <v>2340</v>
      </c>
      <c r="C178" s="671" t="s">
        <v>1463</v>
      </c>
      <c r="D178" s="671" t="s">
        <v>1464</v>
      </c>
      <c r="E178" s="671" t="s">
        <v>1465</v>
      </c>
      <c r="F178" s="238">
        <v>18</v>
      </c>
      <c r="G178" s="238">
        <v>9849.06</v>
      </c>
      <c r="H178" s="682">
        <v>1</v>
      </c>
      <c r="I178" s="238"/>
      <c r="J178" s="238"/>
      <c r="K178" s="682">
        <v>0</v>
      </c>
      <c r="L178" s="238">
        <v>18</v>
      </c>
      <c r="M178" s="713">
        <v>9849.06</v>
      </c>
    </row>
    <row r="179" spans="1:13" ht="14.4" customHeight="1" x14ac:dyDescent="0.3">
      <c r="A179" s="680" t="s">
        <v>1284</v>
      </c>
      <c r="B179" s="671" t="s">
        <v>2340</v>
      </c>
      <c r="C179" s="671" t="s">
        <v>1466</v>
      </c>
      <c r="D179" s="671" t="s">
        <v>1350</v>
      </c>
      <c r="E179" s="671" t="s">
        <v>1467</v>
      </c>
      <c r="F179" s="238"/>
      <c r="G179" s="238"/>
      <c r="H179" s="682">
        <v>0</v>
      </c>
      <c r="I179" s="238">
        <v>7</v>
      </c>
      <c r="J179" s="238">
        <v>3447.15</v>
      </c>
      <c r="K179" s="682">
        <v>1</v>
      </c>
      <c r="L179" s="238">
        <v>7</v>
      </c>
      <c r="M179" s="713">
        <v>3447.15</v>
      </c>
    </row>
    <row r="180" spans="1:13" ht="14.4" customHeight="1" x14ac:dyDescent="0.3">
      <c r="A180" s="680" t="s">
        <v>1284</v>
      </c>
      <c r="B180" s="671" t="s">
        <v>2348</v>
      </c>
      <c r="C180" s="671" t="s">
        <v>1729</v>
      </c>
      <c r="D180" s="671" t="s">
        <v>1730</v>
      </c>
      <c r="E180" s="671" t="s">
        <v>1731</v>
      </c>
      <c r="F180" s="238"/>
      <c r="G180" s="238"/>
      <c r="H180" s="682">
        <v>0</v>
      </c>
      <c r="I180" s="238">
        <v>1</v>
      </c>
      <c r="J180" s="238">
        <v>820.43</v>
      </c>
      <c r="K180" s="682">
        <v>1</v>
      </c>
      <c r="L180" s="238">
        <v>1</v>
      </c>
      <c r="M180" s="713">
        <v>820.43</v>
      </c>
    </row>
    <row r="181" spans="1:13" ht="14.4" customHeight="1" x14ac:dyDescent="0.3">
      <c r="A181" s="680" t="s">
        <v>1284</v>
      </c>
      <c r="B181" s="671" t="s">
        <v>1215</v>
      </c>
      <c r="C181" s="671" t="s">
        <v>991</v>
      </c>
      <c r="D181" s="671" t="s">
        <v>1216</v>
      </c>
      <c r="E181" s="671" t="s">
        <v>1217</v>
      </c>
      <c r="F181" s="238"/>
      <c r="G181" s="238"/>
      <c r="H181" s="682">
        <v>0</v>
      </c>
      <c r="I181" s="238">
        <v>1</v>
      </c>
      <c r="J181" s="238">
        <v>333.31</v>
      </c>
      <c r="K181" s="682">
        <v>1</v>
      </c>
      <c r="L181" s="238">
        <v>1</v>
      </c>
      <c r="M181" s="713">
        <v>333.31</v>
      </c>
    </row>
    <row r="182" spans="1:13" ht="14.4" customHeight="1" x14ac:dyDescent="0.3">
      <c r="A182" s="680" t="s">
        <v>1284</v>
      </c>
      <c r="B182" s="671" t="s">
        <v>1222</v>
      </c>
      <c r="C182" s="671" t="s">
        <v>1359</v>
      </c>
      <c r="D182" s="671" t="s">
        <v>1360</v>
      </c>
      <c r="E182" s="671" t="s">
        <v>1361</v>
      </c>
      <c r="F182" s="238"/>
      <c r="G182" s="238"/>
      <c r="H182" s="682">
        <v>0</v>
      </c>
      <c r="I182" s="238">
        <v>2</v>
      </c>
      <c r="J182" s="238">
        <v>276.32</v>
      </c>
      <c r="K182" s="682">
        <v>1</v>
      </c>
      <c r="L182" s="238">
        <v>2</v>
      </c>
      <c r="M182" s="713">
        <v>276.32</v>
      </c>
    </row>
    <row r="183" spans="1:13" ht="14.4" customHeight="1" x14ac:dyDescent="0.3">
      <c r="A183" s="680" t="s">
        <v>1284</v>
      </c>
      <c r="B183" s="671" t="s">
        <v>1222</v>
      </c>
      <c r="C183" s="671" t="s">
        <v>998</v>
      </c>
      <c r="D183" s="671" t="s">
        <v>999</v>
      </c>
      <c r="E183" s="671" t="s">
        <v>1223</v>
      </c>
      <c r="F183" s="238"/>
      <c r="G183" s="238"/>
      <c r="H183" s="682">
        <v>0</v>
      </c>
      <c r="I183" s="238">
        <v>5</v>
      </c>
      <c r="J183" s="238">
        <v>921.09999999999991</v>
      </c>
      <c r="K183" s="682">
        <v>1</v>
      </c>
      <c r="L183" s="238">
        <v>5</v>
      </c>
      <c r="M183" s="713">
        <v>921.09999999999991</v>
      </c>
    </row>
    <row r="184" spans="1:13" ht="14.4" customHeight="1" x14ac:dyDescent="0.3">
      <c r="A184" s="680" t="s">
        <v>1284</v>
      </c>
      <c r="B184" s="671" t="s">
        <v>2361</v>
      </c>
      <c r="C184" s="671" t="s">
        <v>2196</v>
      </c>
      <c r="D184" s="671" t="s">
        <v>2197</v>
      </c>
      <c r="E184" s="671" t="s">
        <v>2198</v>
      </c>
      <c r="F184" s="238"/>
      <c r="G184" s="238"/>
      <c r="H184" s="682">
        <v>0</v>
      </c>
      <c r="I184" s="238">
        <v>3</v>
      </c>
      <c r="J184" s="238">
        <v>666.75</v>
      </c>
      <c r="K184" s="682">
        <v>1</v>
      </c>
      <c r="L184" s="238">
        <v>3</v>
      </c>
      <c r="M184" s="713">
        <v>666.75</v>
      </c>
    </row>
    <row r="185" spans="1:13" ht="14.4" customHeight="1" x14ac:dyDescent="0.3">
      <c r="A185" s="680" t="s">
        <v>1284</v>
      </c>
      <c r="B185" s="671" t="s">
        <v>1228</v>
      </c>
      <c r="C185" s="671" t="s">
        <v>1005</v>
      </c>
      <c r="D185" s="671" t="s">
        <v>1006</v>
      </c>
      <c r="E185" s="671" t="s">
        <v>1229</v>
      </c>
      <c r="F185" s="238"/>
      <c r="G185" s="238"/>
      <c r="H185" s="682">
        <v>0</v>
      </c>
      <c r="I185" s="238">
        <v>3</v>
      </c>
      <c r="J185" s="238">
        <v>209.57999999999998</v>
      </c>
      <c r="K185" s="682">
        <v>1</v>
      </c>
      <c r="L185" s="238">
        <v>3</v>
      </c>
      <c r="M185" s="713">
        <v>209.57999999999998</v>
      </c>
    </row>
    <row r="186" spans="1:13" ht="14.4" customHeight="1" x14ac:dyDescent="0.3">
      <c r="A186" s="680" t="s">
        <v>1284</v>
      </c>
      <c r="B186" s="671" t="s">
        <v>2341</v>
      </c>
      <c r="C186" s="671" t="s">
        <v>1987</v>
      </c>
      <c r="D186" s="671" t="s">
        <v>1534</v>
      </c>
      <c r="E186" s="671" t="s">
        <v>1988</v>
      </c>
      <c r="F186" s="238"/>
      <c r="G186" s="238"/>
      <c r="H186" s="682">
        <v>0</v>
      </c>
      <c r="I186" s="238">
        <v>2</v>
      </c>
      <c r="J186" s="238">
        <v>1029.3599999999999</v>
      </c>
      <c r="K186" s="682">
        <v>1</v>
      </c>
      <c r="L186" s="238">
        <v>2</v>
      </c>
      <c r="M186" s="713">
        <v>1029.3599999999999</v>
      </c>
    </row>
    <row r="187" spans="1:13" ht="14.4" customHeight="1" x14ac:dyDescent="0.3">
      <c r="A187" s="680" t="s">
        <v>1284</v>
      </c>
      <c r="B187" s="671" t="s">
        <v>2342</v>
      </c>
      <c r="C187" s="671" t="s">
        <v>1540</v>
      </c>
      <c r="D187" s="671" t="s">
        <v>1541</v>
      </c>
      <c r="E187" s="671" t="s">
        <v>1542</v>
      </c>
      <c r="F187" s="238"/>
      <c r="G187" s="238"/>
      <c r="H187" s="682">
        <v>0</v>
      </c>
      <c r="I187" s="238">
        <v>5</v>
      </c>
      <c r="J187" s="238">
        <v>1081.45</v>
      </c>
      <c r="K187" s="682">
        <v>1</v>
      </c>
      <c r="L187" s="238">
        <v>5</v>
      </c>
      <c r="M187" s="713">
        <v>1081.45</v>
      </c>
    </row>
    <row r="188" spans="1:13" ht="14.4" customHeight="1" x14ac:dyDescent="0.3">
      <c r="A188" s="680" t="s">
        <v>1284</v>
      </c>
      <c r="B188" s="671" t="s">
        <v>2342</v>
      </c>
      <c r="C188" s="671" t="s">
        <v>1371</v>
      </c>
      <c r="D188" s="671" t="s">
        <v>1372</v>
      </c>
      <c r="E188" s="671" t="s">
        <v>1373</v>
      </c>
      <c r="F188" s="238"/>
      <c r="G188" s="238"/>
      <c r="H188" s="682">
        <v>0</v>
      </c>
      <c r="I188" s="238">
        <v>37</v>
      </c>
      <c r="J188" s="238">
        <v>42205.9</v>
      </c>
      <c r="K188" s="682">
        <v>1</v>
      </c>
      <c r="L188" s="238">
        <v>37</v>
      </c>
      <c r="M188" s="713">
        <v>42205.9</v>
      </c>
    </row>
    <row r="189" spans="1:13" ht="14.4" customHeight="1" x14ac:dyDescent="0.3">
      <c r="A189" s="680" t="s">
        <v>1285</v>
      </c>
      <c r="B189" s="671" t="s">
        <v>2362</v>
      </c>
      <c r="C189" s="671" t="s">
        <v>2288</v>
      </c>
      <c r="D189" s="671" t="s">
        <v>2289</v>
      </c>
      <c r="E189" s="671" t="s">
        <v>2290</v>
      </c>
      <c r="F189" s="238"/>
      <c r="G189" s="238"/>
      <c r="H189" s="682"/>
      <c r="I189" s="238">
        <v>1</v>
      </c>
      <c r="J189" s="238">
        <v>0</v>
      </c>
      <c r="K189" s="682"/>
      <c r="L189" s="238">
        <v>1</v>
      </c>
      <c r="M189" s="713">
        <v>0</v>
      </c>
    </row>
    <row r="190" spans="1:13" ht="14.4" customHeight="1" x14ac:dyDescent="0.3">
      <c r="A190" s="680" t="s">
        <v>1285</v>
      </c>
      <c r="B190" s="671" t="s">
        <v>2339</v>
      </c>
      <c r="C190" s="671" t="s">
        <v>1469</v>
      </c>
      <c r="D190" s="671" t="s">
        <v>1470</v>
      </c>
      <c r="E190" s="671" t="s">
        <v>1471</v>
      </c>
      <c r="F190" s="238"/>
      <c r="G190" s="238"/>
      <c r="H190" s="682">
        <v>0</v>
      </c>
      <c r="I190" s="238">
        <v>34</v>
      </c>
      <c r="J190" s="238">
        <v>3551.2999999999997</v>
      </c>
      <c r="K190" s="682">
        <v>1</v>
      </c>
      <c r="L190" s="238">
        <v>34</v>
      </c>
      <c r="M190" s="713">
        <v>3551.2999999999997</v>
      </c>
    </row>
    <row r="191" spans="1:13" ht="14.4" customHeight="1" x14ac:dyDescent="0.3">
      <c r="A191" s="680" t="s">
        <v>1285</v>
      </c>
      <c r="B191" s="671" t="s">
        <v>2340</v>
      </c>
      <c r="C191" s="671" t="s">
        <v>1466</v>
      </c>
      <c r="D191" s="671" t="s">
        <v>1350</v>
      </c>
      <c r="E191" s="671" t="s">
        <v>1467</v>
      </c>
      <c r="F191" s="238"/>
      <c r="G191" s="238"/>
      <c r="H191" s="682">
        <v>0</v>
      </c>
      <c r="I191" s="238">
        <v>4</v>
      </c>
      <c r="J191" s="238">
        <v>1969.8</v>
      </c>
      <c r="K191" s="682">
        <v>1</v>
      </c>
      <c r="L191" s="238">
        <v>4</v>
      </c>
      <c r="M191" s="713">
        <v>1969.8</v>
      </c>
    </row>
    <row r="192" spans="1:13" ht="14.4" customHeight="1" x14ac:dyDescent="0.3">
      <c r="A192" s="680" t="s">
        <v>1285</v>
      </c>
      <c r="B192" s="671" t="s">
        <v>2340</v>
      </c>
      <c r="C192" s="671" t="s">
        <v>1536</v>
      </c>
      <c r="D192" s="671" t="s">
        <v>1350</v>
      </c>
      <c r="E192" s="671" t="s">
        <v>1537</v>
      </c>
      <c r="F192" s="238"/>
      <c r="G192" s="238"/>
      <c r="H192" s="682">
        <v>0</v>
      </c>
      <c r="I192" s="238">
        <v>4</v>
      </c>
      <c r="J192" s="238">
        <v>2188.6799999999998</v>
      </c>
      <c r="K192" s="682">
        <v>1</v>
      </c>
      <c r="L192" s="238">
        <v>4</v>
      </c>
      <c r="M192" s="713">
        <v>2188.6799999999998</v>
      </c>
    </row>
    <row r="193" spans="1:13" ht="14.4" customHeight="1" x14ac:dyDescent="0.3">
      <c r="A193" s="680" t="s">
        <v>1285</v>
      </c>
      <c r="B193" s="671" t="s">
        <v>2348</v>
      </c>
      <c r="C193" s="671" t="s">
        <v>1729</v>
      </c>
      <c r="D193" s="671" t="s">
        <v>1730</v>
      </c>
      <c r="E193" s="671" t="s">
        <v>1731</v>
      </c>
      <c r="F193" s="238"/>
      <c r="G193" s="238"/>
      <c r="H193" s="682">
        <v>0</v>
      </c>
      <c r="I193" s="238">
        <v>1</v>
      </c>
      <c r="J193" s="238">
        <v>820.43</v>
      </c>
      <c r="K193" s="682">
        <v>1</v>
      </c>
      <c r="L193" s="238">
        <v>1</v>
      </c>
      <c r="M193" s="713">
        <v>820.43</v>
      </c>
    </row>
    <row r="194" spans="1:13" ht="14.4" customHeight="1" x14ac:dyDescent="0.3">
      <c r="A194" s="680" t="s">
        <v>1285</v>
      </c>
      <c r="B194" s="671" t="s">
        <v>1215</v>
      </c>
      <c r="C194" s="671" t="s">
        <v>991</v>
      </c>
      <c r="D194" s="671" t="s">
        <v>1216</v>
      </c>
      <c r="E194" s="671" t="s">
        <v>1217</v>
      </c>
      <c r="F194" s="238"/>
      <c r="G194" s="238"/>
      <c r="H194" s="682">
        <v>0</v>
      </c>
      <c r="I194" s="238">
        <v>1</v>
      </c>
      <c r="J194" s="238">
        <v>333.31</v>
      </c>
      <c r="K194" s="682">
        <v>1</v>
      </c>
      <c r="L194" s="238">
        <v>1</v>
      </c>
      <c r="M194" s="713">
        <v>333.31</v>
      </c>
    </row>
    <row r="195" spans="1:13" ht="14.4" customHeight="1" x14ac:dyDescent="0.3">
      <c r="A195" s="680" t="s">
        <v>1285</v>
      </c>
      <c r="B195" s="671" t="s">
        <v>1215</v>
      </c>
      <c r="C195" s="671" t="s">
        <v>1017</v>
      </c>
      <c r="D195" s="671" t="s">
        <v>1220</v>
      </c>
      <c r="E195" s="671" t="s">
        <v>1221</v>
      </c>
      <c r="F195" s="238"/>
      <c r="G195" s="238"/>
      <c r="H195" s="682">
        <v>0</v>
      </c>
      <c r="I195" s="238">
        <v>1</v>
      </c>
      <c r="J195" s="238">
        <v>333.31</v>
      </c>
      <c r="K195" s="682">
        <v>1</v>
      </c>
      <c r="L195" s="238">
        <v>1</v>
      </c>
      <c r="M195" s="713">
        <v>333.31</v>
      </c>
    </row>
    <row r="196" spans="1:13" ht="14.4" customHeight="1" x14ac:dyDescent="0.3">
      <c r="A196" s="680" t="s">
        <v>1285</v>
      </c>
      <c r="B196" s="671" t="s">
        <v>1222</v>
      </c>
      <c r="C196" s="671" t="s">
        <v>998</v>
      </c>
      <c r="D196" s="671" t="s">
        <v>999</v>
      </c>
      <c r="E196" s="671" t="s">
        <v>1223</v>
      </c>
      <c r="F196" s="238"/>
      <c r="G196" s="238"/>
      <c r="H196" s="682">
        <v>0</v>
      </c>
      <c r="I196" s="238">
        <v>3</v>
      </c>
      <c r="J196" s="238">
        <v>552.66</v>
      </c>
      <c r="K196" s="682">
        <v>1</v>
      </c>
      <c r="L196" s="238">
        <v>3</v>
      </c>
      <c r="M196" s="713">
        <v>552.66</v>
      </c>
    </row>
    <row r="197" spans="1:13" ht="14.4" customHeight="1" x14ac:dyDescent="0.3">
      <c r="A197" s="680" t="s">
        <v>1285</v>
      </c>
      <c r="B197" s="671" t="s">
        <v>1230</v>
      </c>
      <c r="C197" s="671" t="s">
        <v>1002</v>
      </c>
      <c r="D197" s="671" t="s">
        <v>1003</v>
      </c>
      <c r="E197" s="671" t="s">
        <v>1223</v>
      </c>
      <c r="F197" s="238"/>
      <c r="G197" s="238"/>
      <c r="H197" s="682">
        <v>0</v>
      </c>
      <c r="I197" s="238">
        <v>3</v>
      </c>
      <c r="J197" s="238">
        <v>209.57999999999998</v>
      </c>
      <c r="K197" s="682">
        <v>1</v>
      </c>
      <c r="L197" s="238">
        <v>3</v>
      </c>
      <c r="M197" s="713">
        <v>209.57999999999998</v>
      </c>
    </row>
    <row r="198" spans="1:13" ht="14.4" customHeight="1" x14ac:dyDescent="0.3">
      <c r="A198" s="680" t="s">
        <v>1285</v>
      </c>
      <c r="B198" s="671" t="s">
        <v>2351</v>
      </c>
      <c r="C198" s="671" t="s">
        <v>2265</v>
      </c>
      <c r="D198" s="671" t="s">
        <v>1790</v>
      </c>
      <c r="E198" s="671" t="s">
        <v>1819</v>
      </c>
      <c r="F198" s="238"/>
      <c r="G198" s="238"/>
      <c r="H198" s="682">
        <v>0</v>
      </c>
      <c r="I198" s="238">
        <v>1</v>
      </c>
      <c r="J198" s="238">
        <v>137.74</v>
      </c>
      <c r="K198" s="682">
        <v>1</v>
      </c>
      <c r="L198" s="238">
        <v>1</v>
      </c>
      <c r="M198" s="713">
        <v>137.74</v>
      </c>
    </row>
    <row r="199" spans="1:13" ht="14.4" customHeight="1" x14ac:dyDescent="0.3">
      <c r="A199" s="680" t="s">
        <v>1286</v>
      </c>
      <c r="B199" s="671" t="s">
        <v>2355</v>
      </c>
      <c r="C199" s="671" t="s">
        <v>2238</v>
      </c>
      <c r="D199" s="671" t="s">
        <v>2239</v>
      </c>
      <c r="E199" s="671" t="s">
        <v>2240</v>
      </c>
      <c r="F199" s="238">
        <v>2</v>
      </c>
      <c r="G199" s="238">
        <v>0</v>
      </c>
      <c r="H199" s="682"/>
      <c r="I199" s="238"/>
      <c r="J199" s="238"/>
      <c r="K199" s="682"/>
      <c r="L199" s="238">
        <v>2</v>
      </c>
      <c r="M199" s="713">
        <v>0</v>
      </c>
    </row>
    <row r="200" spans="1:13" ht="14.4" customHeight="1" x14ac:dyDescent="0.3">
      <c r="A200" s="680" t="s">
        <v>1286</v>
      </c>
      <c r="B200" s="671" t="s">
        <v>2363</v>
      </c>
      <c r="C200" s="671" t="s">
        <v>2229</v>
      </c>
      <c r="D200" s="671" t="s">
        <v>2230</v>
      </c>
      <c r="E200" s="671" t="s">
        <v>2231</v>
      </c>
      <c r="F200" s="238"/>
      <c r="G200" s="238"/>
      <c r="H200" s="682">
        <v>0</v>
      </c>
      <c r="I200" s="238">
        <v>3</v>
      </c>
      <c r="J200" s="238">
        <v>225.84</v>
      </c>
      <c r="K200" s="682">
        <v>1</v>
      </c>
      <c r="L200" s="238">
        <v>3</v>
      </c>
      <c r="M200" s="713">
        <v>225.84</v>
      </c>
    </row>
    <row r="201" spans="1:13" ht="14.4" customHeight="1" x14ac:dyDescent="0.3">
      <c r="A201" s="680" t="s">
        <v>1286</v>
      </c>
      <c r="B201" s="671" t="s">
        <v>1210</v>
      </c>
      <c r="C201" s="671" t="s">
        <v>2236</v>
      </c>
      <c r="D201" s="671" t="s">
        <v>892</v>
      </c>
      <c r="E201" s="671" t="s">
        <v>2237</v>
      </c>
      <c r="F201" s="238"/>
      <c r="G201" s="238"/>
      <c r="H201" s="682">
        <v>0</v>
      </c>
      <c r="I201" s="238">
        <v>1</v>
      </c>
      <c r="J201" s="238">
        <v>323.43</v>
      </c>
      <c r="K201" s="682">
        <v>1</v>
      </c>
      <c r="L201" s="238">
        <v>1</v>
      </c>
      <c r="M201" s="713">
        <v>323.43</v>
      </c>
    </row>
    <row r="202" spans="1:13" ht="14.4" customHeight="1" x14ac:dyDescent="0.3">
      <c r="A202" s="680" t="s">
        <v>1286</v>
      </c>
      <c r="B202" s="671" t="s">
        <v>1212</v>
      </c>
      <c r="C202" s="671" t="s">
        <v>2232</v>
      </c>
      <c r="D202" s="671" t="s">
        <v>2233</v>
      </c>
      <c r="E202" s="671" t="s">
        <v>2234</v>
      </c>
      <c r="F202" s="238"/>
      <c r="G202" s="238"/>
      <c r="H202" s="682">
        <v>0</v>
      </c>
      <c r="I202" s="238">
        <v>1</v>
      </c>
      <c r="J202" s="238">
        <v>435.3</v>
      </c>
      <c r="K202" s="682">
        <v>1</v>
      </c>
      <c r="L202" s="238">
        <v>1</v>
      </c>
      <c r="M202" s="713">
        <v>435.3</v>
      </c>
    </row>
    <row r="203" spans="1:13" ht="14.4" customHeight="1" x14ac:dyDescent="0.3">
      <c r="A203" s="680" t="s">
        <v>1286</v>
      </c>
      <c r="B203" s="671" t="s">
        <v>2340</v>
      </c>
      <c r="C203" s="671" t="s">
        <v>1466</v>
      </c>
      <c r="D203" s="671" t="s">
        <v>1350</v>
      </c>
      <c r="E203" s="671" t="s">
        <v>1467</v>
      </c>
      <c r="F203" s="238"/>
      <c r="G203" s="238"/>
      <c r="H203" s="682">
        <v>0</v>
      </c>
      <c r="I203" s="238">
        <v>1</v>
      </c>
      <c r="J203" s="238">
        <v>492.45</v>
      </c>
      <c r="K203" s="682">
        <v>1</v>
      </c>
      <c r="L203" s="238">
        <v>1</v>
      </c>
      <c r="M203" s="713">
        <v>492.45</v>
      </c>
    </row>
    <row r="204" spans="1:13" ht="14.4" customHeight="1" thickBot="1" x14ac:dyDescent="0.35">
      <c r="A204" s="637" t="s">
        <v>1286</v>
      </c>
      <c r="B204" s="673" t="s">
        <v>1228</v>
      </c>
      <c r="C204" s="673" t="s">
        <v>1005</v>
      </c>
      <c r="D204" s="673" t="s">
        <v>1006</v>
      </c>
      <c r="E204" s="673" t="s">
        <v>1229</v>
      </c>
      <c r="F204" s="674"/>
      <c r="G204" s="674"/>
      <c r="H204" s="683">
        <v>0</v>
      </c>
      <c r="I204" s="674">
        <v>1</v>
      </c>
      <c r="J204" s="674">
        <v>69.86</v>
      </c>
      <c r="K204" s="683">
        <v>1</v>
      </c>
      <c r="L204" s="674">
        <v>1</v>
      </c>
      <c r="M204" s="714">
        <v>69.86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4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9" ht="18.600000000000001" customHeight="1" thickBot="1" x14ac:dyDescent="0.4">
      <c r="A1" s="486" t="s">
        <v>182</v>
      </c>
      <c r="B1" s="487"/>
      <c r="C1" s="487"/>
      <c r="D1" s="487"/>
      <c r="E1" s="487"/>
      <c r="F1" s="487"/>
      <c r="G1" s="463"/>
    </row>
    <row r="2" spans="1:9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9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3</v>
      </c>
      <c r="E3" s="211" t="s">
        <v>4</v>
      </c>
      <c r="F3" s="211" t="s">
        <v>5</v>
      </c>
      <c r="G3" s="212" t="s">
        <v>188</v>
      </c>
    </row>
    <row r="4" spans="1:9" ht="14.4" customHeight="1" x14ac:dyDescent="0.3">
      <c r="A4" s="616" t="s">
        <v>505</v>
      </c>
      <c r="B4" s="617" t="s">
        <v>506</v>
      </c>
      <c r="C4" s="618" t="s">
        <v>507</v>
      </c>
      <c r="D4" s="618" t="s">
        <v>506</v>
      </c>
      <c r="E4" s="618" t="s">
        <v>506</v>
      </c>
      <c r="F4" s="619" t="s">
        <v>506</v>
      </c>
      <c r="G4" s="618" t="s">
        <v>506</v>
      </c>
      <c r="H4" s="618" t="s">
        <v>77</v>
      </c>
      <c r="I4"/>
    </row>
    <row r="5" spans="1:9" ht="14.4" customHeight="1" x14ac:dyDescent="0.3">
      <c r="A5" s="616" t="s">
        <v>505</v>
      </c>
      <c r="B5" s="617" t="s">
        <v>2365</v>
      </c>
      <c r="C5" s="618" t="s">
        <v>2366</v>
      </c>
      <c r="D5" s="618">
        <v>814.73247040703575</v>
      </c>
      <c r="E5" s="618">
        <v>557.74</v>
      </c>
      <c r="F5" s="619">
        <v>0.68456827272559329</v>
      </c>
      <c r="G5" s="618">
        <v>-256.99247040703574</v>
      </c>
      <c r="H5" s="618" t="s">
        <v>2</v>
      </c>
      <c r="I5"/>
    </row>
    <row r="6" spans="1:9" ht="14.4" customHeight="1" x14ac:dyDescent="0.3">
      <c r="A6" s="616" t="s">
        <v>505</v>
      </c>
      <c r="B6" s="617" t="s">
        <v>2367</v>
      </c>
      <c r="C6" s="618" t="s">
        <v>2368</v>
      </c>
      <c r="D6" s="618">
        <v>21536.146521441318</v>
      </c>
      <c r="E6" s="618">
        <v>13399.799999999996</v>
      </c>
      <c r="F6" s="619">
        <v>0.62220044735761793</v>
      </c>
      <c r="G6" s="618">
        <v>-8136.3465214413227</v>
      </c>
      <c r="H6" s="618" t="s">
        <v>2</v>
      </c>
      <c r="I6"/>
    </row>
    <row r="7" spans="1:9" ht="14.4" customHeight="1" x14ac:dyDescent="0.3">
      <c r="A7" s="616" t="s">
        <v>505</v>
      </c>
      <c r="B7" s="617" t="s">
        <v>2369</v>
      </c>
      <c r="C7" s="618" t="s">
        <v>2370</v>
      </c>
      <c r="D7" s="618">
        <v>171668.37675397395</v>
      </c>
      <c r="E7" s="618">
        <v>141058.30000000002</v>
      </c>
      <c r="F7" s="619">
        <v>0.82169064953737703</v>
      </c>
      <c r="G7" s="618">
        <v>-30610.076753973932</v>
      </c>
      <c r="H7" s="618" t="s">
        <v>2</v>
      </c>
      <c r="I7"/>
    </row>
    <row r="8" spans="1:9" ht="14.4" customHeight="1" x14ac:dyDescent="0.3">
      <c r="A8" s="616" t="s">
        <v>505</v>
      </c>
      <c r="B8" s="617" t="s">
        <v>2371</v>
      </c>
      <c r="C8" s="618" t="s">
        <v>2372</v>
      </c>
      <c r="D8" s="618">
        <v>1449999.2192624565</v>
      </c>
      <c r="E8" s="618">
        <v>206439.71999999997</v>
      </c>
      <c r="F8" s="619">
        <v>0.14237229734855011</v>
      </c>
      <c r="G8" s="618">
        <v>-1243559.4992624565</v>
      </c>
      <c r="H8" s="618" t="s">
        <v>2</v>
      </c>
      <c r="I8"/>
    </row>
    <row r="9" spans="1:9" ht="14.4" customHeight="1" x14ac:dyDescent="0.3">
      <c r="A9" s="616" t="s">
        <v>505</v>
      </c>
      <c r="B9" s="617" t="s">
        <v>2373</v>
      </c>
      <c r="C9" s="618" t="s">
        <v>2374</v>
      </c>
      <c r="D9" s="618">
        <v>107507.54149332664</v>
      </c>
      <c r="E9" s="618">
        <v>250602.91</v>
      </c>
      <c r="F9" s="619">
        <v>2.3310263309812158</v>
      </c>
      <c r="G9" s="618">
        <v>143095.36850667337</v>
      </c>
      <c r="H9" s="618" t="s">
        <v>2</v>
      </c>
      <c r="I9"/>
    </row>
    <row r="10" spans="1:9" ht="14.4" customHeight="1" x14ac:dyDescent="0.3">
      <c r="A10" s="616" t="s">
        <v>505</v>
      </c>
      <c r="B10" s="617" t="s">
        <v>2375</v>
      </c>
      <c r="C10" s="618" t="s">
        <v>2376</v>
      </c>
      <c r="D10" s="618">
        <v>104083.277290738</v>
      </c>
      <c r="E10" s="618">
        <v>49489</v>
      </c>
      <c r="F10" s="619">
        <v>0.475475035838479</v>
      </c>
      <c r="G10" s="618">
        <v>-54594.277290737999</v>
      </c>
      <c r="H10" s="618" t="s">
        <v>2</v>
      </c>
      <c r="I10"/>
    </row>
    <row r="11" spans="1:9" ht="14.4" customHeight="1" x14ac:dyDescent="0.3">
      <c r="A11" s="616" t="s">
        <v>505</v>
      </c>
      <c r="B11" s="617" t="s">
        <v>2377</v>
      </c>
      <c r="C11" s="618" t="s">
        <v>2378</v>
      </c>
      <c r="D11" s="618">
        <v>4124.6594446445552</v>
      </c>
      <c r="E11" s="618">
        <v>1771</v>
      </c>
      <c r="F11" s="619">
        <v>0.429368781536488</v>
      </c>
      <c r="G11" s="618">
        <v>-2353.6594446445552</v>
      </c>
      <c r="H11" s="618" t="s">
        <v>2</v>
      </c>
      <c r="I11"/>
    </row>
    <row r="12" spans="1:9" ht="14.4" customHeight="1" x14ac:dyDescent="0.3">
      <c r="A12" s="616" t="s">
        <v>505</v>
      </c>
      <c r="B12" s="617" t="s">
        <v>2379</v>
      </c>
      <c r="C12" s="618" t="s">
        <v>2380</v>
      </c>
      <c r="D12" s="618">
        <v>779.66902196903993</v>
      </c>
      <c r="E12" s="618">
        <v>1192.8599999999999</v>
      </c>
      <c r="F12" s="619">
        <v>1.5299569001567532</v>
      </c>
      <c r="G12" s="618">
        <v>413.19097803095997</v>
      </c>
      <c r="H12" s="618" t="s">
        <v>2</v>
      </c>
      <c r="I12"/>
    </row>
    <row r="13" spans="1:9" ht="14.4" customHeight="1" x14ac:dyDescent="0.3">
      <c r="A13" s="616" t="s">
        <v>505</v>
      </c>
      <c r="B13" s="617" t="s">
        <v>2381</v>
      </c>
      <c r="C13" s="618" t="s">
        <v>2382</v>
      </c>
      <c r="D13" s="618">
        <v>24657.687425149852</v>
      </c>
      <c r="E13" s="618">
        <v>7867.8</v>
      </c>
      <c r="F13" s="619">
        <v>0.31908101779143977</v>
      </c>
      <c r="G13" s="618">
        <v>-16789.887425149853</v>
      </c>
      <c r="H13" s="618" t="s">
        <v>2</v>
      </c>
      <c r="I13"/>
    </row>
    <row r="14" spans="1:9" ht="14.4" customHeight="1" x14ac:dyDescent="0.3">
      <c r="A14" s="616" t="s">
        <v>505</v>
      </c>
      <c r="B14" s="617" t="s">
        <v>2383</v>
      </c>
      <c r="C14" s="618" t="s">
        <v>2384</v>
      </c>
      <c r="D14" s="618">
        <v>8605.999258550617</v>
      </c>
      <c r="E14" s="618">
        <v>7576.2</v>
      </c>
      <c r="F14" s="619">
        <v>0.88033937400965434</v>
      </c>
      <c r="G14" s="618">
        <v>-1029.7992585506172</v>
      </c>
      <c r="H14" s="618" t="s">
        <v>2</v>
      </c>
      <c r="I14"/>
    </row>
    <row r="15" spans="1:9" ht="14.4" customHeight="1" x14ac:dyDescent="0.3">
      <c r="A15" s="616" t="s">
        <v>505</v>
      </c>
      <c r="B15" s="617" t="s">
        <v>2385</v>
      </c>
      <c r="C15" s="618" t="s">
        <v>2386</v>
      </c>
      <c r="D15" s="618">
        <v>14420.39162247395</v>
      </c>
      <c r="E15" s="618">
        <v>13157.199999999997</v>
      </c>
      <c r="F15" s="619">
        <v>0.91240240518119575</v>
      </c>
      <c r="G15" s="618">
        <v>-1263.1916224739525</v>
      </c>
      <c r="H15" s="618" t="s">
        <v>2</v>
      </c>
      <c r="I15"/>
    </row>
    <row r="16" spans="1:9" ht="14.4" customHeight="1" x14ac:dyDescent="0.3">
      <c r="A16" s="616" t="s">
        <v>505</v>
      </c>
      <c r="B16" s="617" t="s">
        <v>6</v>
      </c>
      <c r="C16" s="618" t="s">
        <v>507</v>
      </c>
      <c r="D16" s="618">
        <v>2196918.7643088358</v>
      </c>
      <c r="E16" s="618">
        <v>693112.52999999991</v>
      </c>
      <c r="F16" s="619">
        <v>0.31549301742982627</v>
      </c>
      <c r="G16" s="618">
        <v>-1503806.2343088361</v>
      </c>
      <c r="H16" s="618" t="s">
        <v>520</v>
      </c>
      <c r="I16"/>
    </row>
    <row r="18" spans="1:9" ht="14.4" customHeight="1" x14ac:dyDescent="0.3">
      <c r="A18" s="616" t="s">
        <v>505</v>
      </c>
      <c r="B18" s="617" t="s">
        <v>506</v>
      </c>
      <c r="C18" s="618" t="s">
        <v>507</v>
      </c>
      <c r="D18" s="618" t="s">
        <v>506</v>
      </c>
      <c r="E18" s="618" t="s">
        <v>506</v>
      </c>
      <c r="F18" s="619" t="s">
        <v>506</v>
      </c>
      <c r="G18" s="618" t="s">
        <v>506</v>
      </c>
      <c r="H18" s="618" t="s">
        <v>77</v>
      </c>
      <c r="I18"/>
    </row>
    <row r="19" spans="1:9" ht="14.4" customHeight="1" x14ac:dyDescent="0.3">
      <c r="A19" s="616" t="s">
        <v>521</v>
      </c>
      <c r="B19" s="617" t="s">
        <v>2365</v>
      </c>
      <c r="C19" s="618" t="s">
        <v>2366</v>
      </c>
      <c r="D19" s="618">
        <v>663.73096367406004</v>
      </c>
      <c r="E19" s="618">
        <v>557.74</v>
      </c>
      <c r="F19" s="619">
        <v>0.84031035242449637</v>
      </c>
      <c r="G19" s="618">
        <v>-105.99096367406003</v>
      </c>
      <c r="H19" s="618" t="s">
        <v>2</v>
      </c>
      <c r="I19"/>
    </row>
    <row r="20" spans="1:9" ht="14.4" customHeight="1" x14ac:dyDescent="0.3">
      <c r="A20" s="616" t="s">
        <v>521</v>
      </c>
      <c r="B20" s="617" t="s">
        <v>2367</v>
      </c>
      <c r="C20" s="618" t="s">
        <v>2368</v>
      </c>
      <c r="D20" s="618">
        <v>15562.070321756133</v>
      </c>
      <c r="E20" s="618">
        <v>7922.7400000000007</v>
      </c>
      <c r="F20" s="619">
        <v>0.50910578324041034</v>
      </c>
      <c r="G20" s="618">
        <v>-7639.3303217561324</v>
      </c>
      <c r="H20" s="618" t="s">
        <v>2</v>
      </c>
      <c r="I20"/>
    </row>
    <row r="21" spans="1:9" ht="14.4" customHeight="1" x14ac:dyDescent="0.3">
      <c r="A21" s="616" t="s">
        <v>521</v>
      </c>
      <c r="B21" s="617" t="s">
        <v>2369</v>
      </c>
      <c r="C21" s="618" t="s">
        <v>2370</v>
      </c>
      <c r="D21" s="618">
        <v>22041.653951471333</v>
      </c>
      <c r="E21" s="618">
        <v>20935.689999999999</v>
      </c>
      <c r="F21" s="619">
        <v>0.94982391276506228</v>
      </c>
      <c r="G21" s="618">
        <v>-1105.9639514713344</v>
      </c>
      <c r="H21" s="618" t="s">
        <v>2</v>
      </c>
      <c r="I21"/>
    </row>
    <row r="22" spans="1:9" ht="14.4" customHeight="1" x14ac:dyDescent="0.3">
      <c r="A22" s="616" t="s">
        <v>521</v>
      </c>
      <c r="B22" s="617" t="s">
        <v>2377</v>
      </c>
      <c r="C22" s="618" t="s">
        <v>2378</v>
      </c>
      <c r="D22" s="618">
        <v>3612.6914198264662</v>
      </c>
      <c r="E22" s="618">
        <v>1607.6</v>
      </c>
      <c r="F22" s="619">
        <v>0.44498680157886833</v>
      </c>
      <c r="G22" s="618">
        <v>-2005.0914198264663</v>
      </c>
      <c r="H22" s="618" t="s">
        <v>2</v>
      </c>
      <c r="I22"/>
    </row>
    <row r="23" spans="1:9" ht="14.4" customHeight="1" x14ac:dyDescent="0.3">
      <c r="A23" s="616" t="s">
        <v>521</v>
      </c>
      <c r="B23" s="617" t="s">
        <v>2381</v>
      </c>
      <c r="C23" s="618" t="s">
        <v>2382</v>
      </c>
      <c r="D23" s="618">
        <v>417.84895510398496</v>
      </c>
      <c r="E23" s="618">
        <v>251</v>
      </c>
      <c r="F23" s="619">
        <v>0.60069553108619522</v>
      </c>
      <c r="G23" s="618">
        <v>-166.84895510398496</v>
      </c>
      <c r="H23" s="618" t="s">
        <v>2</v>
      </c>
      <c r="I23"/>
    </row>
    <row r="24" spans="1:9" ht="14.4" customHeight="1" x14ac:dyDescent="0.3">
      <c r="A24" s="616" t="s">
        <v>521</v>
      </c>
      <c r="B24" s="617" t="s">
        <v>2385</v>
      </c>
      <c r="C24" s="618" t="s">
        <v>2386</v>
      </c>
      <c r="D24" s="618">
        <v>7217.5737559890831</v>
      </c>
      <c r="E24" s="618">
        <v>5458</v>
      </c>
      <c r="F24" s="619">
        <v>0.7562097990991774</v>
      </c>
      <c r="G24" s="618">
        <v>-1759.5737559890831</v>
      </c>
      <c r="H24" s="618" t="s">
        <v>2</v>
      </c>
      <c r="I24"/>
    </row>
    <row r="25" spans="1:9" ht="14.4" customHeight="1" x14ac:dyDescent="0.3">
      <c r="A25" s="616" t="s">
        <v>521</v>
      </c>
      <c r="B25" s="617" t="s">
        <v>6</v>
      </c>
      <c r="C25" s="618" t="s">
        <v>522</v>
      </c>
      <c r="D25" s="618">
        <v>50555.522189247095</v>
      </c>
      <c r="E25" s="618">
        <v>36732.769999999997</v>
      </c>
      <c r="F25" s="619">
        <v>0.72658274327572614</v>
      </c>
      <c r="G25" s="618">
        <v>-13822.752189247098</v>
      </c>
      <c r="H25" s="618" t="s">
        <v>523</v>
      </c>
      <c r="I25"/>
    </row>
    <row r="26" spans="1:9" ht="14.4" customHeight="1" x14ac:dyDescent="0.3">
      <c r="A26" s="616" t="s">
        <v>506</v>
      </c>
      <c r="B26" s="617" t="s">
        <v>506</v>
      </c>
      <c r="C26" s="618" t="s">
        <v>506</v>
      </c>
      <c r="D26" s="618" t="s">
        <v>506</v>
      </c>
      <c r="E26" s="618" t="s">
        <v>506</v>
      </c>
      <c r="F26" s="619" t="s">
        <v>506</v>
      </c>
      <c r="G26" s="618" t="s">
        <v>506</v>
      </c>
      <c r="H26" s="618" t="s">
        <v>524</v>
      </c>
      <c r="I26"/>
    </row>
    <row r="27" spans="1:9" ht="14.4" customHeight="1" x14ac:dyDescent="0.3">
      <c r="A27" s="616" t="s">
        <v>525</v>
      </c>
      <c r="B27" s="617" t="s">
        <v>2367</v>
      </c>
      <c r="C27" s="618" t="s">
        <v>2368</v>
      </c>
      <c r="D27" s="618">
        <v>5974.0761996851834</v>
      </c>
      <c r="E27" s="618">
        <v>5477.06</v>
      </c>
      <c r="F27" s="619">
        <v>0.91680450950535675</v>
      </c>
      <c r="G27" s="618">
        <v>-497.01619968518298</v>
      </c>
      <c r="H27" s="618" t="s">
        <v>2</v>
      </c>
      <c r="I27"/>
    </row>
    <row r="28" spans="1:9" ht="14.4" customHeight="1" x14ac:dyDescent="0.3">
      <c r="A28" s="616" t="s">
        <v>525</v>
      </c>
      <c r="B28" s="617" t="s">
        <v>2369</v>
      </c>
      <c r="C28" s="618" t="s">
        <v>2370</v>
      </c>
      <c r="D28" s="618">
        <v>81506.00764955717</v>
      </c>
      <c r="E28" s="618">
        <v>78896.110000000015</v>
      </c>
      <c r="F28" s="619">
        <v>0.96797907633043867</v>
      </c>
      <c r="G28" s="618">
        <v>-2609.8976495571551</v>
      </c>
      <c r="H28" s="618" t="s">
        <v>2</v>
      </c>
      <c r="I28"/>
    </row>
    <row r="29" spans="1:9" ht="14.4" customHeight="1" x14ac:dyDescent="0.3">
      <c r="A29" s="616" t="s">
        <v>525</v>
      </c>
      <c r="B29" s="617" t="s">
        <v>2373</v>
      </c>
      <c r="C29" s="618" t="s">
        <v>2374</v>
      </c>
      <c r="D29" s="618">
        <v>83569.425644176008</v>
      </c>
      <c r="E29" s="618">
        <v>227208.94</v>
      </c>
      <c r="F29" s="619">
        <v>2.7188046136324533</v>
      </c>
      <c r="G29" s="618">
        <v>143639.51435582398</v>
      </c>
      <c r="H29" s="618" t="s">
        <v>2</v>
      </c>
      <c r="I29"/>
    </row>
    <row r="30" spans="1:9" ht="14.4" customHeight="1" x14ac:dyDescent="0.3">
      <c r="A30" s="616" t="s">
        <v>525</v>
      </c>
      <c r="B30" s="617" t="s">
        <v>2377</v>
      </c>
      <c r="C30" s="618" t="s">
        <v>2378</v>
      </c>
      <c r="D30" s="618">
        <v>511.96802481808828</v>
      </c>
      <c r="E30" s="618">
        <v>163.4</v>
      </c>
      <c r="F30" s="619">
        <v>0.31916055706420154</v>
      </c>
      <c r="G30" s="618">
        <v>-348.56802481808825</v>
      </c>
      <c r="H30" s="618" t="s">
        <v>2</v>
      </c>
      <c r="I30"/>
    </row>
    <row r="31" spans="1:9" ht="14.4" customHeight="1" x14ac:dyDescent="0.3">
      <c r="A31" s="616" t="s">
        <v>525</v>
      </c>
      <c r="B31" s="617" t="s">
        <v>2379</v>
      </c>
      <c r="C31" s="618" t="s">
        <v>2380</v>
      </c>
      <c r="D31" s="618">
        <v>779.66902196903993</v>
      </c>
      <c r="E31" s="618">
        <v>1192.8599999999999</v>
      </c>
      <c r="F31" s="619">
        <v>1.5299569001567532</v>
      </c>
      <c r="G31" s="618">
        <v>413.19097803095997</v>
      </c>
      <c r="H31" s="618" t="s">
        <v>2</v>
      </c>
      <c r="I31"/>
    </row>
    <row r="32" spans="1:9" ht="14.4" customHeight="1" x14ac:dyDescent="0.3">
      <c r="A32" s="616" t="s">
        <v>525</v>
      </c>
      <c r="B32" s="617" t="s">
        <v>2381</v>
      </c>
      <c r="C32" s="618" t="s">
        <v>2382</v>
      </c>
      <c r="D32" s="618">
        <v>23605.542388443664</v>
      </c>
      <c r="E32" s="618">
        <v>7616.8</v>
      </c>
      <c r="F32" s="619">
        <v>0.32266998464432162</v>
      </c>
      <c r="G32" s="618">
        <v>-15988.742388443665</v>
      </c>
      <c r="H32" s="618" t="s">
        <v>2</v>
      </c>
      <c r="I32"/>
    </row>
    <row r="33" spans="1:9" ht="14.4" customHeight="1" x14ac:dyDescent="0.3">
      <c r="A33" s="616" t="s">
        <v>525</v>
      </c>
      <c r="B33" s="617" t="s">
        <v>2385</v>
      </c>
      <c r="C33" s="618" t="s">
        <v>2386</v>
      </c>
      <c r="D33" s="618">
        <v>7202.8178664848665</v>
      </c>
      <c r="E33" s="618">
        <v>7699.2</v>
      </c>
      <c r="F33" s="619">
        <v>1.0689149917041258</v>
      </c>
      <c r="G33" s="618">
        <v>496.38213351513332</v>
      </c>
      <c r="H33" s="618" t="s">
        <v>2</v>
      </c>
      <c r="I33"/>
    </row>
    <row r="34" spans="1:9" ht="14.4" customHeight="1" x14ac:dyDescent="0.3">
      <c r="A34" s="616" t="s">
        <v>525</v>
      </c>
      <c r="B34" s="617" t="s">
        <v>6</v>
      </c>
      <c r="C34" s="618" t="s">
        <v>526</v>
      </c>
      <c r="D34" s="618">
        <v>219839.25685742128</v>
      </c>
      <c r="E34" s="618">
        <v>328254.37</v>
      </c>
      <c r="F34" s="619">
        <v>1.4931562937955722</v>
      </c>
      <c r="G34" s="618">
        <v>108415.11314257872</v>
      </c>
      <c r="H34" s="618" t="s">
        <v>523</v>
      </c>
      <c r="I34"/>
    </row>
    <row r="35" spans="1:9" ht="14.4" customHeight="1" x14ac:dyDescent="0.3">
      <c r="A35" s="616" t="s">
        <v>506</v>
      </c>
      <c r="B35" s="617" t="s">
        <v>506</v>
      </c>
      <c r="C35" s="618" t="s">
        <v>506</v>
      </c>
      <c r="D35" s="618" t="s">
        <v>506</v>
      </c>
      <c r="E35" s="618" t="s">
        <v>506</v>
      </c>
      <c r="F35" s="619" t="s">
        <v>506</v>
      </c>
      <c r="G35" s="618" t="s">
        <v>506</v>
      </c>
      <c r="H35" s="618" t="s">
        <v>524</v>
      </c>
      <c r="I35"/>
    </row>
    <row r="36" spans="1:9" ht="14.4" customHeight="1" x14ac:dyDescent="0.3">
      <c r="A36" s="616" t="s">
        <v>2387</v>
      </c>
      <c r="B36" s="617" t="s">
        <v>2369</v>
      </c>
      <c r="C36" s="618" t="s">
        <v>2370</v>
      </c>
      <c r="D36" s="618">
        <v>11951.079967770616</v>
      </c>
      <c r="E36" s="618">
        <v>2976.6</v>
      </c>
      <c r="F36" s="619">
        <v>0.24906535710807917</v>
      </c>
      <c r="G36" s="618">
        <v>-8974.479967770616</v>
      </c>
      <c r="H36" s="618" t="s">
        <v>2</v>
      </c>
      <c r="I36"/>
    </row>
    <row r="37" spans="1:9" ht="14.4" customHeight="1" x14ac:dyDescent="0.3">
      <c r="A37" s="616" t="s">
        <v>2387</v>
      </c>
      <c r="B37" s="617" t="s">
        <v>6</v>
      </c>
      <c r="C37" s="618" t="s">
        <v>2388</v>
      </c>
      <c r="D37" s="618">
        <v>19393.585724553352</v>
      </c>
      <c r="E37" s="618">
        <v>2976.6</v>
      </c>
      <c r="F37" s="619">
        <v>0.15348373644134616</v>
      </c>
      <c r="G37" s="618">
        <v>-16416.985724553353</v>
      </c>
      <c r="H37" s="618" t="s">
        <v>523</v>
      </c>
      <c r="I37"/>
    </row>
    <row r="38" spans="1:9" ht="14.4" customHeight="1" x14ac:dyDescent="0.3">
      <c r="A38" s="616" t="s">
        <v>506</v>
      </c>
      <c r="B38" s="617" t="s">
        <v>506</v>
      </c>
      <c r="C38" s="618" t="s">
        <v>506</v>
      </c>
      <c r="D38" s="618" t="s">
        <v>506</v>
      </c>
      <c r="E38" s="618" t="s">
        <v>506</v>
      </c>
      <c r="F38" s="619" t="s">
        <v>506</v>
      </c>
      <c r="G38" s="618" t="s">
        <v>506</v>
      </c>
      <c r="H38" s="618" t="s">
        <v>524</v>
      </c>
      <c r="I38"/>
    </row>
    <row r="39" spans="1:9" ht="14.4" customHeight="1" x14ac:dyDescent="0.3">
      <c r="A39" s="616" t="s">
        <v>2389</v>
      </c>
      <c r="B39" s="617" t="s">
        <v>2369</v>
      </c>
      <c r="C39" s="618" t="s">
        <v>2370</v>
      </c>
      <c r="D39" s="618">
        <v>56169.63518517484</v>
      </c>
      <c r="E39" s="618">
        <v>38249.9</v>
      </c>
      <c r="F39" s="619">
        <v>0.68097113100167517</v>
      </c>
      <c r="G39" s="618">
        <v>-17919.735185174839</v>
      </c>
      <c r="H39" s="618" t="s">
        <v>2</v>
      </c>
      <c r="I39"/>
    </row>
    <row r="40" spans="1:9" ht="14.4" customHeight="1" x14ac:dyDescent="0.3">
      <c r="A40" s="616" t="s">
        <v>2389</v>
      </c>
      <c r="B40" s="617" t="s">
        <v>2371</v>
      </c>
      <c r="C40" s="618" t="s">
        <v>2372</v>
      </c>
      <c r="D40" s="618">
        <v>1449999.2192624565</v>
      </c>
      <c r="E40" s="618">
        <v>206439.71999999997</v>
      </c>
      <c r="F40" s="619">
        <v>0.14237229734855011</v>
      </c>
      <c r="G40" s="618">
        <v>-1243559.4992624565</v>
      </c>
      <c r="H40" s="618" t="s">
        <v>2</v>
      </c>
      <c r="I40"/>
    </row>
    <row r="41" spans="1:9" ht="14.4" customHeight="1" x14ac:dyDescent="0.3">
      <c r="A41" s="616" t="s">
        <v>2389</v>
      </c>
      <c r="B41" s="617" t="s">
        <v>2373</v>
      </c>
      <c r="C41" s="618" t="s">
        <v>2374</v>
      </c>
      <c r="D41" s="618">
        <v>16272.826868015765</v>
      </c>
      <c r="E41" s="618">
        <v>23393.97</v>
      </c>
      <c r="F41" s="619">
        <v>1.4376094694389479</v>
      </c>
      <c r="G41" s="618">
        <v>7121.1431319842359</v>
      </c>
      <c r="H41" s="618" t="s">
        <v>2</v>
      </c>
      <c r="I41"/>
    </row>
    <row r="42" spans="1:9" ht="14.4" customHeight="1" x14ac:dyDescent="0.3">
      <c r="A42" s="616" t="s">
        <v>2389</v>
      </c>
      <c r="B42" s="617" t="s">
        <v>2375</v>
      </c>
      <c r="C42" s="618" t="s">
        <v>2376</v>
      </c>
      <c r="D42" s="618">
        <v>104083.277290738</v>
      </c>
      <c r="E42" s="618">
        <v>49489</v>
      </c>
      <c r="F42" s="619">
        <v>0.475475035838479</v>
      </c>
      <c r="G42" s="618">
        <v>-54594.277290737999</v>
      </c>
      <c r="H42" s="618" t="s">
        <v>2</v>
      </c>
      <c r="I42"/>
    </row>
    <row r="43" spans="1:9" ht="14.4" customHeight="1" x14ac:dyDescent="0.3">
      <c r="A43" s="616" t="s">
        <v>2389</v>
      </c>
      <c r="B43" s="617" t="s">
        <v>2383</v>
      </c>
      <c r="C43" s="618" t="s">
        <v>2384</v>
      </c>
      <c r="D43" s="618">
        <v>8605.999258550617</v>
      </c>
      <c r="E43" s="618">
        <v>7576.2</v>
      </c>
      <c r="F43" s="619">
        <v>0.88033937400965434</v>
      </c>
      <c r="G43" s="618">
        <v>-1029.7992585506172</v>
      </c>
      <c r="H43" s="618" t="s">
        <v>2</v>
      </c>
      <c r="I43"/>
    </row>
    <row r="44" spans="1:9" ht="14.4" customHeight="1" x14ac:dyDescent="0.3">
      <c r="A44" s="616" t="s">
        <v>2389</v>
      </c>
      <c r="B44" s="617" t="s">
        <v>6</v>
      </c>
      <c r="C44" s="618" t="s">
        <v>2390</v>
      </c>
      <c r="D44" s="618">
        <v>1907130.3995376138</v>
      </c>
      <c r="E44" s="618">
        <v>325148.78999999998</v>
      </c>
      <c r="F44" s="619">
        <v>0.17049111590839972</v>
      </c>
      <c r="G44" s="618">
        <v>-1581981.6095376138</v>
      </c>
      <c r="H44" s="618" t="s">
        <v>523</v>
      </c>
      <c r="I44"/>
    </row>
    <row r="45" spans="1:9" ht="14.4" customHeight="1" x14ac:dyDescent="0.3">
      <c r="A45" s="616" t="s">
        <v>506</v>
      </c>
      <c r="B45" s="617" t="s">
        <v>506</v>
      </c>
      <c r="C45" s="618" t="s">
        <v>506</v>
      </c>
      <c r="D45" s="618" t="s">
        <v>506</v>
      </c>
      <c r="E45" s="618" t="s">
        <v>506</v>
      </c>
      <c r="F45" s="619" t="s">
        <v>506</v>
      </c>
      <c r="G45" s="618" t="s">
        <v>506</v>
      </c>
      <c r="H45" s="618" t="s">
        <v>524</v>
      </c>
      <c r="I45"/>
    </row>
    <row r="46" spans="1:9" ht="14.4" customHeight="1" x14ac:dyDescent="0.3">
      <c r="A46" s="616" t="s">
        <v>505</v>
      </c>
      <c r="B46" s="617" t="s">
        <v>6</v>
      </c>
      <c r="C46" s="618" t="s">
        <v>507</v>
      </c>
      <c r="D46" s="618">
        <v>2196918.7643088358</v>
      </c>
      <c r="E46" s="618">
        <v>693112.52999999991</v>
      </c>
      <c r="F46" s="619">
        <v>0.31549301742982627</v>
      </c>
      <c r="G46" s="618">
        <v>-1503806.2343088361</v>
      </c>
      <c r="H46" s="618" t="s">
        <v>520</v>
      </c>
      <c r="I46"/>
    </row>
  </sheetData>
  <autoFilter ref="A3:G3"/>
  <mergeCells count="1">
    <mergeCell ref="A1:G1"/>
  </mergeCells>
  <conditionalFormatting sqref="F17 F47:F65536">
    <cfRule type="cellIs" dxfId="33" priority="15" stopIfTrue="1" operator="greaterThan">
      <formula>1</formula>
    </cfRule>
  </conditionalFormatting>
  <conditionalFormatting sqref="G4:G16">
    <cfRule type="cellIs" dxfId="32" priority="9" operator="greaterThan">
      <formula>0</formula>
    </cfRule>
  </conditionalFormatting>
  <conditionalFormatting sqref="B4:B16">
    <cfRule type="expression" dxfId="31" priority="12">
      <formula>AND(LEFT(H4,6)&lt;&gt;"mezera",H4&lt;&gt;"")</formula>
    </cfRule>
  </conditionalFormatting>
  <conditionalFormatting sqref="A4:A16">
    <cfRule type="expression" dxfId="30" priority="10">
      <formula>AND(H4&lt;&gt;"",H4&lt;&gt;"mezeraKL")</formula>
    </cfRule>
  </conditionalFormatting>
  <conditionalFormatting sqref="F4:F16">
    <cfRule type="cellIs" dxfId="29" priority="8" operator="greaterThan">
      <formula>1</formula>
    </cfRule>
  </conditionalFormatting>
  <conditionalFormatting sqref="B4:G16">
    <cfRule type="expression" dxfId="28" priority="11">
      <formula>OR($H4="KL",$H4="SumaKL")</formula>
    </cfRule>
    <cfRule type="expression" dxfId="27" priority="13">
      <formula>$H4="SumaNS"</formula>
    </cfRule>
  </conditionalFormatting>
  <conditionalFormatting sqref="A4:G16">
    <cfRule type="expression" dxfId="26" priority="14">
      <formula>$H4&lt;&gt;""</formula>
    </cfRule>
  </conditionalFormatting>
  <conditionalFormatting sqref="G18:G46">
    <cfRule type="cellIs" dxfId="25" priority="1" operator="greaterThan">
      <formula>0</formula>
    </cfRule>
  </conditionalFormatting>
  <conditionalFormatting sqref="F18:F46">
    <cfRule type="cellIs" dxfId="24" priority="2" operator="greaterThan">
      <formula>1</formula>
    </cfRule>
  </conditionalFormatting>
  <conditionalFormatting sqref="B18:B46">
    <cfRule type="expression" dxfId="23" priority="5">
      <formula>AND(LEFT(H18,6)&lt;&gt;"mezera",H18&lt;&gt;"")</formula>
    </cfRule>
  </conditionalFormatting>
  <conditionalFormatting sqref="A18:A46">
    <cfRule type="expression" dxfId="22" priority="3">
      <formula>AND(H18&lt;&gt;"",H18&lt;&gt;"mezeraKL")</formula>
    </cfRule>
  </conditionalFormatting>
  <conditionalFormatting sqref="B18:G46">
    <cfRule type="expression" dxfId="21" priority="4">
      <formula>OR($H18="KL",$H18="SumaKL")</formula>
    </cfRule>
    <cfRule type="expression" dxfId="20" priority="6">
      <formula>$H18="SumaNS"</formula>
    </cfRule>
  </conditionalFormatting>
  <conditionalFormatting sqref="A18:G46">
    <cfRule type="expression" dxfId="19" priority="7">
      <formula>$H18&lt;&gt;""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12.44140625" style="345" hidden="1" customWidth="1" outlineLevel="1"/>
    <col min="8" max="8" width="25.77734375" style="345" customWidth="1" collapsed="1"/>
    <col min="9" max="9" width="7.77734375" style="343" customWidth="1"/>
    <col min="10" max="10" width="10" style="343" customWidth="1"/>
    <col min="11" max="11" width="11.109375" style="343" customWidth="1"/>
    <col min="12" max="16384" width="8.88671875" style="260"/>
  </cols>
  <sheetData>
    <row r="1" spans="1:11" ht="18.600000000000001" customHeight="1" thickBot="1" x14ac:dyDescent="0.4">
      <c r="A1" s="492" t="s">
        <v>2645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1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8"/>
      <c r="J2" s="348"/>
      <c r="K2" s="348"/>
    </row>
    <row r="3" spans="1:11" ht="14.4" customHeight="1" thickBot="1" x14ac:dyDescent="0.35">
      <c r="A3" s="66"/>
      <c r="B3" s="66"/>
      <c r="C3" s="488"/>
      <c r="D3" s="489"/>
      <c r="E3" s="489"/>
      <c r="F3" s="489"/>
      <c r="G3" s="489"/>
      <c r="H3" s="273" t="s">
        <v>163</v>
      </c>
      <c r="I3" s="213">
        <f>IF(J3&lt;&gt;0,K3/J3,0)</f>
        <v>22.218705882352943</v>
      </c>
      <c r="J3" s="213">
        <f>SUBTOTAL(9,J5:J1048576)</f>
        <v>31195</v>
      </c>
      <c r="K3" s="214">
        <f>SUBTOTAL(9,K5:K1048576)</f>
        <v>693112.53</v>
      </c>
    </row>
    <row r="4" spans="1:11" s="344" customFormat="1" ht="14.4" customHeight="1" thickBot="1" x14ac:dyDescent="0.35">
      <c r="A4" s="720" t="s">
        <v>7</v>
      </c>
      <c r="B4" s="721" t="s">
        <v>8</v>
      </c>
      <c r="C4" s="721" t="s">
        <v>0</v>
      </c>
      <c r="D4" s="721" t="s">
        <v>9</v>
      </c>
      <c r="E4" s="721" t="s">
        <v>10</v>
      </c>
      <c r="F4" s="721" t="s">
        <v>2</v>
      </c>
      <c r="G4" s="721" t="s">
        <v>93</v>
      </c>
      <c r="H4" s="622" t="s">
        <v>14</v>
      </c>
      <c r="I4" s="623" t="s">
        <v>189</v>
      </c>
      <c r="J4" s="623" t="s">
        <v>16</v>
      </c>
      <c r="K4" s="624" t="s">
        <v>206</v>
      </c>
    </row>
    <row r="5" spans="1:11" ht="14.4" customHeight="1" x14ac:dyDescent="0.3">
      <c r="A5" s="696" t="s">
        <v>505</v>
      </c>
      <c r="B5" s="697" t="s">
        <v>507</v>
      </c>
      <c r="C5" s="700" t="s">
        <v>521</v>
      </c>
      <c r="D5" s="722" t="s">
        <v>522</v>
      </c>
      <c r="E5" s="700" t="s">
        <v>2367</v>
      </c>
      <c r="F5" s="722" t="s">
        <v>2368</v>
      </c>
      <c r="G5" s="700" t="s">
        <v>2391</v>
      </c>
      <c r="H5" s="700" t="s">
        <v>2392</v>
      </c>
      <c r="I5" s="235">
        <v>88.55</v>
      </c>
      <c r="J5" s="235">
        <v>4</v>
      </c>
      <c r="K5" s="712">
        <v>354.2</v>
      </c>
    </row>
    <row r="6" spans="1:11" ht="14.4" customHeight="1" x14ac:dyDescent="0.3">
      <c r="A6" s="680" t="s">
        <v>505</v>
      </c>
      <c r="B6" s="671" t="s">
        <v>507</v>
      </c>
      <c r="C6" s="705" t="s">
        <v>521</v>
      </c>
      <c r="D6" s="723" t="s">
        <v>522</v>
      </c>
      <c r="E6" s="705" t="s">
        <v>2367</v>
      </c>
      <c r="F6" s="723" t="s">
        <v>2368</v>
      </c>
      <c r="G6" s="705" t="s">
        <v>2393</v>
      </c>
      <c r="H6" s="705" t="s">
        <v>2394</v>
      </c>
      <c r="I6" s="238">
        <v>2.2999999999999998</v>
      </c>
      <c r="J6" s="238">
        <v>1600</v>
      </c>
      <c r="K6" s="713">
        <v>3680</v>
      </c>
    </row>
    <row r="7" spans="1:11" ht="14.4" customHeight="1" x14ac:dyDescent="0.3">
      <c r="A7" s="680" t="s">
        <v>505</v>
      </c>
      <c r="B7" s="671" t="s">
        <v>507</v>
      </c>
      <c r="C7" s="705" t="s">
        <v>521</v>
      </c>
      <c r="D7" s="723" t="s">
        <v>522</v>
      </c>
      <c r="E7" s="705" t="s">
        <v>2367</v>
      </c>
      <c r="F7" s="723" t="s">
        <v>2368</v>
      </c>
      <c r="G7" s="705" t="s">
        <v>2395</v>
      </c>
      <c r="H7" s="705" t="s">
        <v>2396</v>
      </c>
      <c r="I7" s="238">
        <v>0.4</v>
      </c>
      <c r="J7" s="238">
        <v>400</v>
      </c>
      <c r="K7" s="713">
        <v>160</v>
      </c>
    </row>
    <row r="8" spans="1:11" ht="14.4" customHeight="1" x14ac:dyDescent="0.3">
      <c r="A8" s="680" t="s">
        <v>505</v>
      </c>
      <c r="B8" s="671" t="s">
        <v>507</v>
      </c>
      <c r="C8" s="705" t="s">
        <v>521</v>
      </c>
      <c r="D8" s="723" t="s">
        <v>522</v>
      </c>
      <c r="E8" s="705" t="s">
        <v>2367</v>
      </c>
      <c r="F8" s="723" t="s">
        <v>2368</v>
      </c>
      <c r="G8" s="705" t="s">
        <v>2397</v>
      </c>
      <c r="H8" s="705" t="s">
        <v>2398</v>
      </c>
      <c r="I8" s="238">
        <v>27.37</v>
      </c>
      <c r="J8" s="238">
        <v>72</v>
      </c>
      <c r="K8" s="713">
        <v>1970.6399999999999</v>
      </c>
    </row>
    <row r="9" spans="1:11" ht="14.4" customHeight="1" x14ac:dyDescent="0.3">
      <c r="A9" s="680" t="s">
        <v>505</v>
      </c>
      <c r="B9" s="671" t="s">
        <v>507</v>
      </c>
      <c r="C9" s="705" t="s">
        <v>521</v>
      </c>
      <c r="D9" s="723" t="s">
        <v>522</v>
      </c>
      <c r="E9" s="705" t="s">
        <v>2367</v>
      </c>
      <c r="F9" s="723" t="s">
        <v>2368</v>
      </c>
      <c r="G9" s="705" t="s">
        <v>2399</v>
      </c>
      <c r="H9" s="705" t="s">
        <v>2400</v>
      </c>
      <c r="I9" s="238">
        <v>2.4700000000000002</v>
      </c>
      <c r="J9" s="238">
        <v>80</v>
      </c>
      <c r="K9" s="713">
        <v>197.6</v>
      </c>
    </row>
    <row r="10" spans="1:11" ht="14.4" customHeight="1" x14ac:dyDescent="0.3">
      <c r="A10" s="680" t="s">
        <v>505</v>
      </c>
      <c r="B10" s="671" t="s">
        <v>507</v>
      </c>
      <c r="C10" s="705" t="s">
        <v>521</v>
      </c>
      <c r="D10" s="723" t="s">
        <v>522</v>
      </c>
      <c r="E10" s="705" t="s">
        <v>2367</v>
      </c>
      <c r="F10" s="723" t="s">
        <v>2368</v>
      </c>
      <c r="G10" s="705" t="s">
        <v>2401</v>
      </c>
      <c r="H10" s="705" t="s">
        <v>2402</v>
      </c>
      <c r="I10" s="238">
        <v>1.38</v>
      </c>
      <c r="J10" s="238">
        <v>200</v>
      </c>
      <c r="K10" s="713">
        <v>276</v>
      </c>
    </row>
    <row r="11" spans="1:11" ht="14.4" customHeight="1" x14ac:dyDescent="0.3">
      <c r="A11" s="680" t="s">
        <v>505</v>
      </c>
      <c r="B11" s="671" t="s">
        <v>507</v>
      </c>
      <c r="C11" s="705" t="s">
        <v>521</v>
      </c>
      <c r="D11" s="723" t="s">
        <v>522</v>
      </c>
      <c r="E11" s="705" t="s">
        <v>2367</v>
      </c>
      <c r="F11" s="723" t="s">
        <v>2368</v>
      </c>
      <c r="G11" s="705" t="s">
        <v>2403</v>
      </c>
      <c r="H11" s="705" t="s">
        <v>2404</v>
      </c>
      <c r="I11" s="238">
        <v>8.58</v>
      </c>
      <c r="J11" s="238">
        <v>48</v>
      </c>
      <c r="K11" s="713">
        <v>411.84</v>
      </c>
    </row>
    <row r="12" spans="1:11" ht="14.4" customHeight="1" x14ac:dyDescent="0.3">
      <c r="A12" s="680" t="s">
        <v>505</v>
      </c>
      <c r="B12" s="671" t="s">
        <v>507</v>
      </c>
      <c r="C12" s="705" t="s">
        <v>521</v>
      </c>
      <c r="D12" s="723" t="s">
        <v>522</v>
      </c>
      <c r="E12" s="705" t="s">
        <v>2367</v>
      </c>
      <c r="F12" s="723" t="s">
        <v>2368</v>
      </c>
      <c r="G12" s="705" t="s">
        <v>2405</v>
      </c>
      <c r="H12" s="705" t="s">
        <v>2406</v>
      </c>
      <c r="I12" s="238">
        <v>27.94</v>
      </c>
      <c r="J12" s="238">
        <v>4</v>
      </c>
      <c r="K12" s="713">
        <v>111.75999999999999</v>
      </c>
    </row>
    <row r="13" spans="1:11" ht="14.4" customHeight="1" x14ac:dyDescent="0.3">
      <c r="A13" s="680" t="s">
        <v>505</v>
      </c>
      <c r="B13" s="671" t="s">
        <v>507</v>
      </c>
      <c r="C13" s="705" t="s">
        <v>521</v>
      </c>
      <c r="D13" s="723" t="s">
        <v>522</v>
      </c>
      <c r="E13" s="705" t="s">
        <v>2367</v>
      </c>
      <c r="F13" s="723" t="s">
        <v>2368</v>
      </c>
      <c r="G13" s="705" t="s">
        <v>2407</v>
      </c>
      <c r="H13" s="705" t="s">
        <v>2408</v>
      </c>
      <c r="I13" s="238">
        <v>2.95</v>
      </c>
      <c r="J13" s="238">
        <v>200</v>
      </c>
      <c r="K13" s="713">
        <v>590</v>
      </c>
    </row>
    <row r="14" spans="1:11" ht="14.4" customHeight="1" x14ac:dyDescent="0.3">
      <c r="A14" s="680" t="s">
        <v>505</v>
      </c>
      <c r="B14" s="671" t="s">
        <v>507</v>
      </c>
      <c r="C14" s="705" t="s">
        <v>521</v>
      </c>
      <c r="D14" s="723" t="s">
        <v>522</v>
      </c>
      <c r="E14" s="705" t="s">
        <v>2367</v>
      </c>
      <c r="F14" s="723" t="s">
        <v>2368</v>
      </c>
      <c r="G14" s="705" t="s">
        <v>2409</v>
      </c>
      <c r="H14" s="705" t="s">
        <v>2410</v>
      </c>
      <c r="I14" s="238">
        <v>2.65</v>
      </c>
      <c r="J14" s="238">
        <v>32</v>
      </c>
      <c r="K14" s="713">
        <v>84.7</v>
      </c>
    </row>
    <row r="15" spans="1:11" ht="14.4" customHeight="1" x14ac:dyDescent="0.3">
      <c r="A15" s="680" t="s">
        <v>505</v>
      </c>
      <c r="B15" s="671" t="s">
        <v>507</v>
      </c>
      <c r="C15" s="705" t="s">
        <v>521</v>
      </c>
      <c r="D15" s="723" t="s">
        <v>522</v>
      </c>
      <c r="E15" s="705" t="s">
        <v>2367</v>
      </c>
      <c r="F15" s="723" t="s">
        <v>2368</v>
      </c>
      <c r="G15" s="705" t="s">
        <v>2411</v>
      </c>
      <c r="H15" s="705" t="s">
        <v>2412</v>
      </c>
      <c r="I15" s="238">
        <v>0.86</v>
      </c>
      <c r="J15" s="238">
        <v>100</v>
      </c>
      <c r="K15" s="713">
        <v>86</v>
      </c>
    </row>
    <row r="16" spans="1:11" ht="14.4" customHeight="1" x14ac:dyDescent="0.3">
      <c r="A16" s="680" t="s">
        <v>505</v>
      </c>
      <c r="B16" s="671" t="s">
        <v>507</v>
      </c>
      <c r="C16" s="705" t="s">
        <v>521</v>
      </c>
      <c r="D16" s="723" t="s">
        <v>522</v>
      </c>
      <c r="E16" s="705" t="s">
        <v>2369</v>
      </c>
      <c r="F16" s="723" t="s">
        <v>2370</v>
      </c>
      <c r="G16" s="705" t="s">
        <v>2413</v>
      </c>
      <c r="H16" s="705" t="s">
        <v>2414</v>
      </c>
      <c r="I16" s="238">
        <v>11.14</v>
      </c>
      <c r="J16" s="238">
        <v>100</v>
      </c>
      <c r="K16" s="713">
        <v>1114</v>
      </c>
    </row>
    <row r="17" spans="1:11" ht="14.4" customHeight="1" x14ac:dyDescent="0.3">
      <c r="A17" s="680" t="s">
        <v>505</v>
      </c>
      <c r="B17" s="671" t="s">
        <v>507</v>
      </c>
      <c r="C17" s="705" t="s">
        <v>521</v>
      </c>
      <c r="D17" s="723" t="s">
        <v>522</v>
      </c>
      <c r="E17" s="705" t="s">
        <v>2369</v>
      </c>
      <c r="F17" s="723" t="s">
        <v>2370</v>
      </c>
      <c r="G17" s="705" t="s">
        <v>2415</v>
      </c>
      <c r="H17" s="705" t="s">
        <v>2416</v>
      </c>
      <c r="I17" s="238">
        <v>0.94</v>
      </c>
      <c r="J17" s="238">
        <v>1300</v>
      </c>
      <c r="K17" s="713">
        <v>1222</v>
      </c>
    </row>
    <row r="18" spans="1:11" ht="14.4" customHeight="1" x14ac:dyDescent="0.3">
      <c r="A18" s="680" t="s">
        <v>505</v>
      </c>
      <c r="B18" s="671" t="s">
        <v>507</v>
      </c>
      <c r="C18" s="705" t="s">
        <v>521</v>
      </c>
      <c r="D18" s="723" t="s">
        <v>522</v>
      </c>
      <c r="E18" s="705" t="s">
        <v>2369</v>
      </c>
      <c r="F18" s="723" t="s">
        <v>2370</v>
      </c>
      <c r="G18" s="705" t="s">
        <v>2417</v>
      </c>
      <c r="H18" s="705" t="s">
        <v>2418</v>
      </c>
      <c r="I18" s="238">
        <v>1.43</v>
      </c>
      <c r="J18" s="238">
        <v>400</v>
      </c>
      <c r="K18" s="713">
        <v>572</v>
      </c>
    </row>
    <row r="19" spans="1:11" ht="14.4" customHeight="1" x14ac:dyDescent="0.3">
      <c r="A19" s="680" t="s">
        <v>505</v>
      </c>
      <c r="B19" s="671" t="s">
        <v>507</v>
      </c>
      <c r="C19" s="705" t="s">
        <v>521</v>
      </c>
      <c r="D19" s="723" t="s">
        <v>522</v>
      </c>
      <c r="E19" s="705" t="s">
        <v>2369</v>
      </c>
      <c r="F19" s="723" t="s">
        <v>2370</v>
      </c>
      <c r="G19" s="705" t="s">
        <v>2419</v>
      </c>
      <c r="H19" s="705" t="s">
        <v>2420</v>
      </c>
      <c r="I19" s="238">
        <v>0.57999999999999996</v>
      </c>
      <c r="J19" s="238">
        <v>500</v>
      </c>
      <c r="K19" s="713">
        <v>290</v>
      </c>
    </row>
    <row r="20" spans="1:11" ht="14.4" customHeight="1" x14ac:dyDescent="0.3">
      <c r="A20" s="680" t="s">
        <v>505</v>
      </c>
      <c r="B20" s="671" t="s">
        <v>507</v>
      </c>
      <c r="C20" s="705" t="s">
        <v>521</v>
      </c>
      <c r="D20" s="723" t="s">
        <v>522</v>
      </c>
      <c r="E20" s="705" t="s">
        <v>2369</v>
      </c>
      <c r="F20" s="723" t="s">
        <v>2370</v>
      </c>
      <c r="G20" s="705" t="s">
        <v>2421</v>
      </c>
      <c r="H20" s="705" t="s">
        <v>2422</v>
      </c>
      <c r="I20" s="238">
        <v>22.53</v>
      </c>
      <c r="J20" s="238">
        <v>10</v>
      </c>
      <c r="K20" s="713">
        <v>225.3</v>
      </c>
    </row>
    <row r="21" spans="1:11" ht="14.4" customHeight="1" x14ac:dyDescent="0.3">
      <c r="A21" s="680" t="s">
        <v>505</v>
      </c>
      <c r="B21" s="671" t="s">
        <v>507</v>
      </c>
      <c r="C21" s="705" t="s">
        <v>521</v>
      </c>
      <c r="D21" s="723" t="s">
        <v>522</v>
      </c>
      <c r="E21" s="705" t="s">
        <v>2369</v>
      </c>
      <c r="F21" s="723" t="s">
        <v>2370</v>
      </c>
      <c r="G21" s="705" t="s">
        <v>2423</v>
      </c>
      <c r="H21" s="705" t="s">
        <v>2424</v>
      </c>
      <c r="I21" s="238">
        <v>3.13</v>
      </c>
      <c r="J21" s="238">
        <v>50</v>
      </c>
      <c r="K21" s="713">
        <v>156.5</v>
      </c>
    </row>
    <row r="22" spans="1:11" ht="14.4" customHeight="1" x14ac:dyDescent="0.3">
      <c r="A22" s="680" t="s">
        <v>505</v>
      </c>
      <c r="B22" s="671" t="s">
        <v>507</v>
      </c>
      <c r="C22" s="705" t="s">
        <v>521</v>
      </c>
      <c r="D22" s="723" t="s">
        <v>522</v>
      </c>
      <c r="E22" s="705" t="s">
        <v>2369</v>
      </c>
      <c r="F22" s="723" t="s">
        <v>2370</v>
      </c>
      <c r="G22" s="705" t="s">
        <v>2425</v>
      </c>
      <c r="H22" s="705" t="s">
        <v>2426</v>
      </c>
      <c r="I22" s="238">
        <v>6.29</v>
      </c>
      <c r="J22" s="238">
        <v>100</v>
      </c>
      <c r="K22" s="713">
        <v>629</v>
      </c>
    </row>
    <row r="23" spans="1:11" ht="14.4" customHeight="1" x14ac:dyDescent="0.3">
      <c r="A23" s="680" t="s">
        <v>505</v>
      </c>
      <c r="B23" s="671" t="s">
        <v>507</v>
      </c>
      <c r="C23" s="705" t="s">
        <v>521</v>
      </c>
      <c r="D23" s="723" t="s">
        <v>522</v>
      </c>
      <c r="E23" s="705" t="s">
        <v>2369</v>
      </c>
      <c r="F23" s="723" t="s">
        <v>2370</v>
      </c>
      <c r="G23" s="705" t="s">
        <v>2427</v>
      </c>
      <c r="H23" s="705" t="s">
        <v>2428</v>
      </c>
      <c r="I23" s="238">
        <v>5.96</v>
      </c>
      <c r="J23" s="238">
        <v>55</v>
      </c>
      <c r="K23" s="713">
        <v>327.8</v>
      </c>
    </row>
    <row r="24" spans="1:11" ht="14.4" customHeight="1" x14ac:dyDescent="0.3">
      <c r="A24" s="680" t="s">
        <v>505</v>
      </c>
      <c r="B24" s="671" t="s">
        <v>507</v>
      </c>
      <c r="C24" s="705" t="s">
        <v>521</v>
      </c>
      <c r="D24" s="723" t="s">
        <v>522</v>
      </c>
      <c r="E24" s="705" t="s">
        <v>2369</v>
      </c>
      <c r="F24" s="723" t="s">
        <v>2370</v>
      </c>
      <c r="G24" s="705" t="s">
        <v>2429</v>
      </c>
      <c r="H24" s="705" t="s">
        <v>2430</v>
      </c>
      <c r="I24" s="238">
        <v>2.36</v>
      </c>
      <c r="J24" s="238">
        <v>300</v>
      </c>
      <c r="K24" s="713">
        <v>708</v>
      </c>
    </row>
    <row r="25" spans="1:11" ht="14.4" customHeight="1" x14ac:dyDescent="0.3">
      <c r="A25" s="680" t="s">
        <v>505</v>
      </c>
      <c r="B25" s="671" t="s">
        <v>507</v>
      </c>
      <c r="C25" s="705" t="s">
        <v>521</v>
      </c>
      <c r="D25" s="723" t="s">
        <v>522</v>
      </c>
      <c r="E25" s="705" t="s">
        <v>2369</v>
      </c>
      <c r="F25" s="723" t="s">
        <v>2370</v>
      </c>
      <c r="G25" s="705" t="s">
        <v>2431</v>
      </c>
      <c r="H25" s="705" t="s">
        <v>2432</v>
      </c>
      <c r="I25" s="238">
        <v>5.5649999999999995</v>
      </c>
      <c r="J25" s="238">
        <v>180</v>
      </c>
      <c r="K25" s="713">
        <v>1001.6</v>
      </c>
    </row>
    <row r="26" spans="1:11" ht="14.4" customHeight="1" x14ac:dyDescent="0.3">
      <c r="A26" s="680" t="s">
        <v>505</v>
      </c>
      <c r="B26" s="671" t="s">
        <v>507</v>
      </c>
      <c r="C26" s="705" t="s">
        <v>521</v>
      </c>
      <c r="D26" s="723" t="s">
        <v>522</v>
      </c>
      <c r="E26" s="705" t="s">
        <v>2369</v>
      </c>
      <c r="F26" s="723" t="s">
        <v>2370</v>
      </c>
      <c r="G26" s="705" t="s">
        <v>2433</v>
      </c>
      <c r="H26" s="705" t="s">
        <v>2434</v>
      </c>
      <c r="I26" s="238">
        <v>34</v>
      </c>
      <c r="J26" s="238">
        <v>90</v>
      </c>
      <c r="K26" s="713">
        <v>3060</v>
      </c>
    </row>
    <row r="27" spans="1:11" ht="14.4" customHeight="1" x14ac:dyDescent="0.3">
      <c r="A27" s="680" t="s">
        <v>505</v>
      </c>
      <c r="B27" s="671" t="s">
        <v>507</v>
      </c>
      <c r="C27" s="705" t="s">
        <v>521</v>
      </c>
      <c r="D27" s="723" t="s">
        <v>522</v>
      </c>
      <c r="E27" s="705" t="s">
        <v>2369</v>
      </c>
      <c r="F27" s="723" t="s">
        <v>2370</v>
      </c>
      <c r="G27" s="705" t="s">
        <v>2435</v>
      </c>
      <c r="H27" s="705" t="s">
        <v>2436</v>
      </c>
      <c r="I27" s="238">
        <v>1.78</v>
      </c>
      <c r="J27" s="238">
        <v>150</v>
      </c>
      <c r="K27" s="713">
        <v>267</v>
      </c>
    </row>
    <row r="28" spans="1:11" ht="14.4" customHeight="1" x14ac:dyDescent="0.3">
      <c r="A28" s="680" t="s">
        <v>505</v>
      </c>
      <c r="B28" s="671" t="s">
        <v>507</v>
      </c>
      <c r="C28" s="705" t="s">
        <v>521</v>
      </c>
      <c r="D28" s="723" t="s">
        <v>522</v>
      </c>
      <c r="E28" s="705" t="s">
        <v>2369</v>
      </c>
      <c r="F28" s="723" t="s">
        <v>2370</v>
      </c>
      <c r="G28" s="705" t="s">
        <v>2437</v>
      </c>
      <c r="H28" s="705" t="s">
        <v>2438</v>
      </c>
      <c r="I28" s="238">
        <v>0.02</v>
      </c>
      <c r="J28" s="238">
        <v>80</v>
      </c>
      <c r="K28" s="713">
        <v>1.6</v>
      </c>
    </row>
    <row r="29" spans="1:11" ht="14.4" customHeight="1" x14ac:dyDescent="0.3">
      <c r="A29" s="680" t="s">
        <v>505</v>
      </c>
      <c r="B29" s="671" t="s">
        <v>507</v>
      </c>
      <c r="C29" s="705" t="s">
        <v>521</v>
      </c>
      <c r="D29" s="723" t="s">
        <v>522</v>
      </c>
      <c r="E29" s="705" t="s">
        <v>2369</v>
      </c>
      <c r="F29" s="723" t="s">
        <v>2370</v>
      </c>
      <c r="G29" s="705" t="s">
        <v>2439</v>
      </c>
      <c r="H29" s="705" t="s">
        <v>2440</v>
      </c>
      <c r="I29" s="238">
        <v>2.8</v>
      </c>
      <c r="J29" s="238">
        <v>150</v>
      </c>
      <c r="K29" s="713">
        <v>420</v>
      </c>
    </row>
    <row r="30" spans="1:11" ht="14.4" customHeight="1" x14ac:dyDescent="0.3">
      <c r="A30" s="680" t="s">
        <v>505</v>
      </c>
      <c r="B30" s="671" t="s">
        <v>507</v>
      </c>
      <c r="C30" s="705" t="s">
        <v>521</v>
      </c>
      <c r="D30" s="723" t="s">
        <v>522</v>
      </c>
      <c r="E30" s="705" t="s">
        <v>2369</v>
      </c>
      <c r="F30" s="723" t="s">
        <v>2370</v>
      </c>
      <c r="G30" s="705" t="s">
        <v>2441</v>
      </c>
      <c r="H30" s="705" t="s">
        <v>2442</v>
      </c>
      <c r="I30" s="238">
        <v>5.58</v>
      </c>
      <c r="J30" s="238">
        <v>30</v>
      </c>
      <c r="K30" s="713">
        <v>167.4</v>
      </c>
    </row>
    <row r="31" spans="1:11" ht="14.4" customHeight="1" x14ac:dyDescent="0.3">
      <c r="A31" s="680" t="s">
        <v>505</v>
      </c>
      <c r="B31" s="671" t="s">
        <v>507</v>
      </c>
      <c r="C31" s="705" t="s">
        <v>521</v>
      </c>
      <c r="D31" s="723" t="s">
        <v>522</v>
      </c>
      <c r="E31" s="705" t="s">
        <v>2369</v>
      </c>
      <c r="F31" s="723" t="s">
        <v>2370</v>
      </c>
      <c r="G31" s="705" t="s">
        <v>2443</v>
      </c>
      <c r="H31" s="705" t="s">
        <v>2444</v>
      </c>
      <c r="I31" s="238">
        <v>1.5750000000000002</v>
      </c>
      <c r="J31" s="238">
        <v>100</v>
      </c>
      <c r="K31" s="713">
        <v>157.5</v>
      </c>
    </row>
    <row r="32" spans="1:11" ht="14.4" customHeight="1" x14ac:dyDescent="0.3">
      <c r="A32" s="680" t="s">
        <v>505</v>
      </c>
      <c r="B32" s="671" t="s">
        <v>507</v>
      </c>
      <c r="C32" s="705" t="s">
        <v>521</v>
      </c>
      <c r="D32" s="723" t="s">
        <v>522</v>
      </c>
      <c r="E32" s="705" t="s">
        <v>2369</v>
      </c>
      <c r="F32" s="723" t="s">
        <v>2370</v>
      </c>
      <c r="G32" s="705" t="s">
        <v>2445</v>
      </c>
      <c r="H32" s="705" t="s">
        <v>2446</v>
      </c>
      <c r="I32" s="238">
        <v>5.13</v>
      </c>
      <c r="J32" s="238">
        <v>60</v>
      </c>
      <c r="K32" s="713">
        <v>307.8</v>
      </c>
    </row>
    <row r="33" spans="1:11" ht="14.4" customHeight="1" x14ac:dyDescent="0.3">
      <c r="A33" s="680" t="s">
        <v>505</v>
      </c>
      <c r="B33" s="671" t="s">
        <v>507</v>
      </c>
      <c r="C33" s="705" t="s">
        <v>521</v>
      </c>
      <c r="D33" s="723" t="s">
        <v>522</v>
      </c>
      <c r="E33" s="705" t="s">
        <v>2369</v>
      </c>
      <c r="F33" s="723" t="s">
        <v>2370</v>
      </c>
      <c r="G33" s="705" t="s">
        <v>2447</v>
      </c>
      <c r="H33" s="705" t="s">
        <v>2448</v>
      </c>
      <c r="I33" s="238">
        <v>20.260000000000002</v>
      </c>
      <c r="J33" s="238">
        <v>5</v>
      </c>
      <c r="K33" s="713">
        <v>101.3</v>
      </c>
    </row>
    <row r="34" spans="1:11" ht="14.4" customHeight="1" x14ac:dyDescent="0.3">
      <c r="A34" s="680" t="s">
        <v>505</v>
      </c>
      <c r="B34" s="671" t="s">
        <v>507</v>
      </c>
      <c r="C34" s="705" t="s">
        <v>521</v>
      </c>
      <c r="D34" s="723" t="s">
        <v>522</v>
      </c>
      <c r="E34" s="705" t="s">
        <v>2369</v>
      </c>
      <c r="F34" s="723" t="s">
        <v>2370</v>
      </c>
      <c r="G34" s="705" t="s">
        <v>2449</v>
      </c>
      <c r="H34" s="705" t="s">
        <v>2450</v>
      </c>
      <c r="I34" s="238">
        <v>7.95</v>
      </c>
      <c r="J34" s="238">
        <v>60</v>
      </c>
      <c r="K34" s="713">
        <v>477</v>
      </c>
    </row>
    <row r="35" spans="1:11" ht="14.4" customHeight="1" x14ac:dyDescent="0.3">
      <c r="A35" s="680" t="s">
        <v>505</v>
      </c>
      <c r="B35" s="671" t="s">
        <v>507</v>
      </c>
      <c r="C35" s="705" t="s">
        <v>521</v>
      </c>
      <c r="D35" s="723" t="s">
        <v>522</v>
      </c>
      <c r="E35" s="705" t="s">
        <v>2369</v>
      </c>
      <c r="F35" s="723" t="s">
        <v>2370</v>
      </c>
      <c r="G35" s="705" t="s">
        <v>2451</v>
      </c>
      <c r="H35" s="705" t="s">
        <v>2452</v>
      </c>
      <c r="I35" s="238">
        <v>17.98</v>
      </c>
      <c r="J35" s="238">
        <v>50</v>
      </c>
      <c r="K35" s="713">
        <v>899</v>
      </c>
    </row>
    <row r="36" spans="1:11" ht="14.4" customHeight="1" x14ac:dyDescent="0.3">
      <c r="A36" s="680" t="s">
        <v>505</v>
      </c>
      <c r="B36" s="671" t="s">
        <v>507</v>
      </c>
      <c r="C36" s="705" t="s">
        <v>521</v>
      </c>
      <c r="D36" s="723" t="s">
        <v>522</v>
      </c>
      <c r="E36" s="705" t="s">
        <v>2369</v>
      </c>
      <c r="F36" s="723" t="s">
        <v>2370</v>
      </c>
      <c r="G36" s="705" t="s">
        <v>2453</v>
      </c>
      <c r="H36" s="705" t="s">
        <v>2454</v>
      </c>
      <c r="I36" s="238">
        <v>15.01</v>
      </c>
      <c r="J36" s="238">
        <v>10</v>
      </c>
      <c r="K36" s="713">
        <v>150.1</v>
      </c>
    </row>
    <row r="37" spans="1:11" ht="14.4" customHeight="1" x14ac:dyDescent="0.3">
      <c r="A37" s="680" t="s">
        <v>505</v>
      </c>
      <c r="B37" s="671" t="s">
        <v>507</v>
      </c>
      <c r="C37" s="705" t="s">
        <v>521</v>
      </c>
      <c r="D37" s="723" t="s">
        <v>522</v>
      </c>
      <c r="E37" s="705" t="s">
        <v>2369</v>
      </c>
      <c r="F37" s="723" t="s">
        <v>2370</v>
      </c>
      <c r="G37" s="705" t="s">
        <v>2455</v>
      </c>
      <c r="H37" s="705" t="s">
        <v>2456</v>
      </c>
      <c r="I37" s="238">
        <v>12.1</v>
      </c>
      <c r="J37" s="238">
        <v>2</v>
      </c>
      <c r="K37" s="713">
        <v>24.2</v>
      </c>
    </row>
    <row r="38" spans="1:11" ht="14.4" customHeight="1" x14ac:dyDescent="0.3">
      <c r="A38" s="680" t="s">
        <v>505</v>
      </c>
      <c r="B38" s="671" t="s">
        <v>507</v>
      </c>
      <c r="C38" s="705" t="s">
        <v>521</v>
      </c>
      <c r="D38" s="723" t="s">
        <v>522</v>
      </c>
      <c r="E38" s="705" t="s">
        <v>2369</v>
      </c>
      <c r="F38" s="723" t="s">
        <v>2370</v>
      </c>
      <c r="G38" s="705" t="s">
        <v>2457</v>
      </c>
      <c r="H38" s="705" t="s">
        <v>2458</v>
      </c>
      <c r="I38" s="238">
        <v>1.94</v>
      </c>
      <c r="J38" s="238">
        <v>900</v>
      </c>
      <c r="K38" s="713">
        <v>1746</v>
      </c>
    </row>
    <row r="39" spans="1:11" ht="14.4" customHeight="1" x14ac:dyDescent="0.3">
      <c r="A39" s="680" t="s">
        <v>505</v>
      </c>
      <c r="B39" s="671" t="s">
        <v>507</v>
      </c>
      <c r="C39" s="705" t="s">
        <v>521</v>
      </c>
      <c r="D39" s="723" t="s">
        <v>522</v>
      </c>
      <c r="E39" s="705" t="s">
        <v>2369</v>
      </c>
      <c r="F39" s="723" t="s">
        <v>2370</v>
      </c>
      <c r="G39" s="705" t="s">
        <v>2459</v>
      </c>
      <c r="H39" s="705" t="s">
        <v>2460</v>
      </c>
      <c r="I39" s="238">
        <v>5.3949999999999996</v>
      </c>
      <c r="J39" s="238">
        <v>35</v>
      </c>
      <c r="K39" s="713">
        <v>188.85</v>
      </c>
    </row>
    <row r="40" spans="1:11" ht="14.4" customHeight="1" x14ac:dyDescent="0.3">
      <c r="A40" s="680" t="s">
        <v>505</v>
      </c>
      <c r="B40" s="671" t="s">
        <v>507</v>
      </c>
      <c r="C40" s="705" t="s">
        <v>521</v>
      </c>
      <c r="D40" s="723" t="s">
        <v>522</v>
      </c>
      <c r="E40" s="705" t="s">
        <v>2369</v>
      </c>
      <c r="F40" s="723" t="s">
        <v>2370</v>
      </c>
      <c r="G40" s="705" t="s">
        <v>2461</v>
      </c>
      <c r="H40" s="705" t="s">
        <v>2462</v>
      </c>
      <c r="I40" s="238">
        <v>21.24</v>
      </c>
      <c r="J40" s="238">
        <v>30</v>
      </c>
      <c r="K40" s="713">
        <v>637.20000000000005</v>
      </c>
    </row>
    <row r="41" spans="1:11" ht="14.4" customHeight="1" x14ac:dyDescent="0.3">
      <c r="A41" s="680" t="s">
        <v>505</v>
      </c>
      <c r="B41" s="671" t="s">
        <v>507</v>
      </c>
      <c r="C41" s="705" t="s">
        <v>521</v>
      </c>
      <c r="D41" s="723" t="s">
        <v>522</v>
      </c>
      <c r="E41" s="705" t="s">
        <v>2369</v>
      </c>
      <c r="F41" s="723" t="s">
        <v>2370</v>
      </c>
      <c r="G41" s="705" t="s">
        <v>2463</v>
      </c>
      <c r="H41" s="705" t="s">
        <v>2464</v>
      </c>
      <c r="I41" s="238">
        <v>9.64</v>
      </c>
      <c r="J41" s="238">
        <v>20</v>
      </c>
      <c r="K41" s="713">
        <v>192.8</v>
      </c>
    </row>
    <row r="42" spans="1:11" ht="14.4" customHeight="1" x14ac:dyDescent="0.3">
      <c r="A42" s="680" t="s">
        <v>505</v>
      </c>
      <c r="B42" s="671" t="s">
        <v>507</v>
      </c>
      <c r="C42" s="705" t="s">
        <v>521</v>
      </c>
      <c r="D42" s="723" t="s">
        <v>522</v>
      </c>
      <c r="E42" s="705" t="s">
        <v>2369</v>
      </c>
      <c r="F42" s="723" t="s">
        <v>2370</v>
      </c>
      <c r="G42" s="705" t="s">
        <v>2465</v>
      </c>
      <c r="H42" s="705" t="s">
        <v>2466</v>
      </c>
      <c r="I42" s="238">
        <v>6.66</v>
      </c>
      <c r="J42" s="238">
        <v>5</v>
      </c>
      <c r="K42" s="713">
        <v>33.299999999999997</v>
      </c>
    </row>
    <row r="43" spans="1:11" ht="14.4" customHeight="1" x14ac:dyDescent="0.3">
      <c r="A43" s="680" t="s">
        <v>505</v>
      </c>
      <c r="B43" s="671" t="s">
        <v>507</v>
      </c>
      <c r="C43" s="705" t="s">
        <v>521</v>
      </c>
      <c r="D43" s="723" t="s">
        <v>522</v>
      </c>
      <c r="E43" s="705" t="s">
        <v>2369</v>
      </c>
      <c r="F43" s="723" t="s">
        <v>2370</v>
      </c>
      <c r="G43" s="705" t="s">
        <v>2467</v>
      </c>
      <c r="H43" s="705" t="s">
        <v>2468</v>
      </c>
      <c r="I43" s="238">
        <v>0.47</v>
      </c>
      <c r="J43" s="238">
        <v>300</v>
      </c>
      <c r="K43" s="713">
        <v>141</v>
      </c>
    </row>
    <row r="44" spans="1:11" ht="14.4" customHeight="1" x14ac:dyDescent="0.3">
      <c r="A44" s="680" t="s">
        <v>505</v>
      </c>
      <c r="B44" s="671" t="s">
        <v>507</v>
      </c>
      <c r="C44" s="705" t="s">
        <v>521</v>
      </c>
      <c r="D44" s="723" t="s">
        <v>522</v>
      </c>
      <c r="E44" s="705" t="s">
        <v>2369</v>
      </c>
      <c r="F44" s="723" t="s">
        <v>2370</v>
      </c>
      <c r="G44" s="705" t="s">
        <v>2469</v>
      </c>
      <c r="H44" s="705" t="s">
        <v>2470</v>
      </c>
      <c r="I44" s="238">
        <v>2400.64</v>
      </c>
      <c r="J44" s="238">
        <v>1</v>
      </c>
      <c r="K44" s="713">
        <v>2400.64</v>
      </c>
    </row>
    <row r="45" spans="1:11" ht="14.4" customHeight="1" x14ac:dyDescent="0.3">
      <c r="A45" s="680" t="s">
        <v>505</v>
      </c>
      <c r="B45" s="671" t="s">
        <v>507</v>
      </c>
      <c r="C45" s="705" t="s">
        <v>521</v>
      </c>
      <c r="D45" s="723" t="s">
        <v>522</v>
      </c>
      <c r="E45" s="705" t="s">
        <v>2369</v>
      </c>
      <c r="F45" s="723" t="s">
        <v>2370</v>
      </c>
      <c r="G45" s="705" t="s">
        <v>2471</v>
      </c>
      <c r="H45" s="705" t="s">
        <v>2472</v>
      </c>
      <c r="I45" s="238">
        <v>9.1999999999999993</v>
      </c>
      <c r="J45" s="238">
        <v>350</v>
      </c>
      <c r="K45" s="713">
        <v>3220</v>
      </c>
    </row>
    <row r="46" spans="1:11" ht="14.4" customHeight="1" x14ac:dyDescent="0.3">
      <c r="A46" s="680" t="s">
        <v>505</v>
      </c>
      <c r="B46" s="671" t="s">
        <v>507</v>
      </c>
      <c r="C46" s="705" t="s">
        <v>521</v>
      </c>
      <c r="D46" s="723" t="s">
        <v>522</v>
      </c>
      <c r="E46" s="705" t="s">
        <v>2369</v>
      </c>
      <c r="F46" s="723" t="s">
        <v>2370</v>
      </c>
      <c r="G46" s="705" t="s">
        <v>2473</v>
      </c>
      <c r="H46" s="705" t="s">
        <v>2474</v>
      </c>
      <c r="I46" s="238">
        <v>9.68</v>
      </c>
      <c r="J46" s="238">
        <v>10</v>
      </c>
      <c r="K46" s="713">
        <v>96.8</v>
      </c>
    </row>
    <row r="47" spans="1:11" ht="14.4" customHeight="1" x14ac:dyDescent="0.3">
      <c r="A47" s="680" t="s">
        <v>505</v>
      </c>
      <c r="B47" s="671" t="s">
        <v>507</v>
      </c>
      <c r="C47" s="705" t="s">
        <v>521</v>
      </c>
      <c r="D47" s="723" t="s">
        <v>522</v>
      </c>
      <c r="E47" s="705" t="s">
        <v>2377</v>
      </c>
      <c r="F47" s="723" t="s">
        <v>2378</v>
      </c>
      <c r="G47" s="705" t="s">
        <v>2475</v>
      </c>
      <c r="H47" s="705" t="s">
        <v>2476</v>
      </c>
      <c r="I47" s="238">
        <v>8.17</v>
      </c>
      <c r="J47" s="238">
        <v>180</v>
      </c>
      <c r="K47" s="713">
        <v>1470.6</v>
      </c>
    </row>
    <row r="48" spans="1:11" ht="14.4" customHeight="1" x14ac:dyDescent="0.3">
      <c r="A48" s="680" t="s">
        <v>505</v>
      </c>
      <c r="B48" s="671" t="s">
        <v>507</v>
      </c>
      <c r="C48" s="705" t="s">
        <v>521</v>
      </c>
      <c r="D48" s="723" t="s">
        <v>522</v>
      </c>
      <c r="E48" s="705" t="s">
        <v>2377</v>
      </c>
      <c r="F48" s="723" t="s">
        <v>2378</v>
      </c>
      <c r="G48" s="705" t="s">
        <v>2477</v>
      </c>
      <c r="H48" s="705" t="s">
        <v>2478</v>
      </c>
      <c r="I48" s="238">
        <v>6.85</v>
      </c>
      <c r="J48" s="238">
        <v>20</v>
      </c>
      <c r="K48" s="713">
        <v>137</v>
      </c>
    </row>
    <row r="49" spans="1:11" ht="14.4" customHeight="1" x14ac:dyDescent="0.3">
      <c r="A49" s="680" t="s">
        <v>505</v>
      </c>
      <c r="B49" s="671" t="s">
        <v>507</v>
      </c>
      <c r="C49" s="705" t="s">
        <v>521</v>
      </c>
      <c r="D49" s="723" t="s">
        <v>522</v>
      </c>
      <c r="E49" s="705" t="s">
        <v>2381</v>
      </c>
      <c r="F49" s="723" t="s">
        <v>2382</v>
      </c>
      <c r="G49" s="705" t="s">
        <v>2479</v>
      </c>
      <c r="H49" s="705" t="s">
        <v>2480</v>
      </c>
      <c r="I49" s="238">
        <v>0.48</v>
      </c>
      <c r="J49" s="238">
        <v>200</v>
      </c>
      <c r="K49" s="713">
        <v>96</v>
      </c>
    </row>
    <row r="50" spans="1:11" ht="14.4" customHeight="1" x14ac:dyDescent="0.3">
      <c r="A50" s="680" t="s">
        <v>505</v>
      </c>
      <c r="B50" s="671" t="s">
        <v>507</v>
      </c>
      <c r="C50" s="705" t="s">
        <v>521</v>
      </c>
      <c r="D50" s="723" t="s">
        <v>522</v>
      </c>
      <c r="E50" s="705" t="s">
        <v>2381</v>
      </c>
      <c r="F50" s="723" t="s">
        <v>2382</v>
      </c>
      <c r="G50" s="705" t="s">
        <v>2481</v>
      </c>
      <c r="H50" s="705" t="s">
        <v>2482</v>
      </c>
      <c r="I50" s="238">
        <v>0.31</v>
      </c>
      <c r="J50" s="238">
        <v>500</v>
      </c>
      <c r="K50" s="713">
        <v>155</v>
      </c>
    </row>
    <row r="51" spans="1:11" ht="14.4" customHeight="1" x14ac:dyDescent="0.3">
      <c r="A51" s="680" t="s">
        <v>505</v>
      </c>
      <c r="B51" s="671" t="s">
        <v>507</v>
      </c>
      <c r="C51" s="705" t="s">
        <v>521</v>
      </c>
      <c r="D51" s="723" t="s">
        <v>522</v>
      </c>
      <c r="E51" s="705" t="s">
        <v>2385</v>
      </c>
      <c r="F51" s="723" t="s">
        <v>2386</v>
      </c>
      <c r="G51" s="705" t="s">
        <v>2483</v>
      </c>
      <c r="H51" s="705" t="s">
        <v>2484</v>
      </c>
      <c r="I51" s="238">
        <v>11.01</v>
      </c>
      <c r="J51" s="238">
        <v>160</v>
      </c>
      <c r="K51" s="713">
        <v>1761.6</v>
      </c>
    </row>
    <row r="52" spans="1:11" ht="14.4" customHeight="1" x14ac:dyDescent="0.3">
      <c r="A52" s="680" t="s">
        <v>505</v>
      </c>
      <c r="B52" s="671" t="s">
        <v>507</v>
      </c>
      <c r="C52" s="705" t="s">
        <v>521</v>
      </c>
      <c r="D52" s="723" t="s">
        <v>522</v>
      </c>
      <c r="E52" s="705" t="s">
        <v>2385</v>
      </c>
      <c r="F52" s="723" t="s">
        <v>2386</v>
      </c>
      <c r="G52" s="705" t="s">
        <v>2485</v>
      </c>
      <c r="H52" s="705" t="s">
        <v>2486</v>
      </c>
      <c r="I52" s="238">
        <v>11.01</v>
      </c>
      <c r="J52" s="238">
        <v>40</v>
      </c>
      <c r="K52" s="713">
        <v>440.4</v>
      </c>
    </row>
    <row r="53" spans="1:11" ht="14.4" customHeight="1" x14ac:dyDescent="0.3">
      <c r="A53" s="680" t="s">
        <v>505</v>
      </c>
      <c r="B53" s="671" t="s">
        <v>507</v>
      </c>
      <c r="C53" s="705" t="s">
        <v>521</v>
      </c>
      <c r="D53" s="723" t="s">
        <v>522</v>
      </c>
      <c r="E53" s="705" t="s">
        <v>2385</v>
      </c>
      <c r="F53" s="723" t="s">
        <v>2386</v>
      </c>
      <c r="G53" s="705" t="s">
        <v>2487</v>
      </c>
      <c r="H53" s="705" t="s">
        <v>2488</v>
      </c>
      <c r="I53" s="238">
        <v>0.77500000000000002</v>
      </c>
      <c r="J53" s="238">
        <v>4000</v>
      </c>
      <c r="K53" s="713">
        <v>3100</v>
      </c>
    </row>
    <row r="54" spans="1:11" ht="14.4" customHeight="1" x14ac:dyDescent="0.3">
      <c r="A54" s="680" t="s">
        <v>505</v>
      </c>
      <c r="B54" s="671" t="s">
        <v>507</v>
      </c>
      <c r="C54" s="705" t="s">
        <v>521</v>
      </c>
      <c r="D54" s="723" t="s">
        <v>522</v>
      </c>
      <c r="E54" s="705" t="s">
        <v>2385</v>
      </c>
      <c r="F54" s="723" t="s">
        <v>2386</v>
      </c>
      <c r="G54" s="705" t="s">
        <v>2489</v>
      </c>
      <c r="H54" s="705" t="s">
        <v>2490</v>
      </c>
      <c r="I54" s="238">
        <v>0.78</v>
      </c>
      <c r="J54" s="238">
        <v>200</v>
      </c>
      <c r="K54" s="713">
        <v>156</v>
      </c>
    </row>
    <row r="55" spans="1:11" ht="14.4" customHeight="1" x14ac:dyDescent="0.3">
      <c r="A55" s="680" t="s">
        <v>505</v>
      </c>
      <c r="B55" s="671" t="s">
        <v>507</v>
      </c>
      <c r="C55" s="705" t="s">
        <v>521</v>
      </c>
      <c r="D55" s="723" t="s">
        <v>522</v>
      </c>
      <c r="E55" s="705" t="s">
        <v>2365</v>
      </c>
      <c r="F55" s="723" t="s">
        <v>2366</v>
      </c>
      <c r="G55" s="705" t="s">
        <v>2491</v>
      </c>
      <c r="H55" s="705" t="s">
        <v>2492</v>
      </c>
      <c r="I55" s="238">
        <v>139.44</v>
      </c>
      <c r="J55" s="238">
        <v>2</v>
      </c>
      <c r="K55" s="713">
        <v>278.88</v>
      </c>
    </row>
    <row r="56" spans="1:11" ht="14.4" customHeight="1" x14ac:dyDescent="0.3">
      <c r="A56" s="680" t="s">
        <v>505</v>
      </c>
      <c r="B56" s="671" t="s">
        <v>507</v>
      </c>
      <c r="C56" s="705" t="s">
        <v>521</v>
      </c>
      <c r="D56" s="723" t="s">
        <v>522</v>
      </c>
      <c r="E56" s="705" t="s">
        <v>2365</v>
      </c>
      <c r="F56" s="723" t="s">
        <v>2366</v>
      </c>
      <c r="G56" s="705" t="s">
        <v>2493</v>
      </c>
      <c r="H56" s="705" t="s">
        <v>2494</v>
      </c>
      <c r="I56" s="238">
        <v>139.43</v>
      </c>
      <c r="J56" s="238">
        <v>2</v>
      </c>
      <c r="K56" s="713">
        <v>278.86</v>
      </c>
    </row>
    <row r="57" spans="1:11" ht="14.4" customHeight="1" x14ac:dyDescent="0.3">
      <c r="A57" s="680" t="s">
        <v>505</v>
      </c>
      <c r="B57" s="671" t="s">
        <v>507</v>
      </c>
      <c r="C57" s="705" t="s">
        <v>525</v>
      </c>
      <c r="D57" s="723" t="s">
        <v>526</v>
      </c>
      <c r="E57" s="705" t="s">
        <v>2367</v>
      </c>
      <c r="F57" s="723" t="s">
        <v>2368</v>
      </c>
      <c r="G57" s="705" t="s">
        <v>2495</v>
      </c>
      <c r="H57" s="705" t="s">
        <v>2496</v>
      </c>
      <c r="I57" s="238">
        <v>2.39</v>
      </c>
      <c r="J57" s="238">
        <v>10</v>
      </c>
      <c r="K57" s="713">
        <v>23.9</v>
      </c>
    </row>
    <row r="58" spans="1:11" ht="14.4" customHeight="1" x14ac:dyDescent="0.3">
      <c r="A58" s="680" t="s">
        <v>505</v>
      </c>
      <c r="B58" s="671" t="s">
        <v>507</v>
      </c>
      <c r="C58" s="705" t="s">
        <v>525</v>
      </c>
      <c r="D58" s="723" t="s">
        <v>526</v>
      </c>
      <c r="E58" s="705" t="s">
        <v>2367</v>
      </c>
      <c r="F58" s="723" t="s">
        <v>2368</v>
      </c>
      <c r="G58" s="705" t="s">
        <v>2395</v>
      </c>
      <c r="H58" s="705" t="s">
        <v>2396</v>
      </c>
      <c r="I58" s="238">
        <v>0.4</v>
      </c>
      <c r="J58" s="238">
        <v>300</v>
      </c>
      <c r="K58" s="713">
        <v>120</v>
      </c>
    </row>
    <row r="59" spans="1:11" ht="14.4" customHeight="1" x14ac:dyDescent="0.3">
      <c r="A59" s="680" t="s">
        <v>505</v>
      </c>
      <c r="B59" s="671" t="s">
        <v>507</v>
      </c>
      <c r="C59" s="705" t="s">
        <v>525</v>
      </c>
      <c r="D59" s="723" t="s">
        <v>526</v>
      </c>
      <c r="E59" s="705" t="s">
        <v>2367</v>
      </c>
      <c r="F59" s="723" t="s">
        <v>2368</v>
      </c>
      <c r="G59" s="705" t="s">
        <v>2397</v>
      </c>
      <c r="H59" s="705" t="s">
        <v>2398</v>
      </c>
      <c r="I59" s="238">
        <v>27.37</v>
      </c>
      <c r="J59" s="238">
        <v>116</v>
      </c>
      <c r="K59" s="713">
        <v>3174.92</v>
      </c>
    </row>
    <row r="60" spans="1:11" ht="14.4" customHeight="1" x14ac:dyDescent="0.3">
      <c r="A60" s="680" t="s">
        <v>505</v>
      </c>
      <c r="B60" s="671" t="s">
        <v>507</v>
      </c>
      <c r="C60" s="705" t="s">
        <v>525</v>
      </c>
      <c r="D60" s="723" t="s">
        <v>526</v>
      </c>
      <c r="E60" s="705" t="s">
        <v>2367</v>
      </c>
      <c r="F60" s="723" t="s">
        <v>2368</v>
      </c>
      <c r="G60" s="705" t="s">
        <v>2497</v>
      </c>
      <c r="H60" s="705" t="s">
        <v>2498</v>
      </c>
      <c r="I60" s="238">
        <v>39.65</v>
      </c>
      <c r="J60" s="238">
        <v>2</v>
      </c>
      <c r="K60" s="713">
        <v>79.3</v>
      </c>
    </row>
    <row r="61" spans="1:11" ht="14.4" customHeight="1" x14ac:dyDescent="0.3">
      <c r="A61" s="680" t="s">
        <v>505</v>
      </c>
      <c r="B61" s="671" t="s">
        <v>507</v>
      </c>
      <c r="C61" s="705" t="s">
        <v>525</v>
      </c>
      <c r="D61" s="723" t="s">
        <v>526</v>
      </c>
      <c r="E61" s="705" t="s">
        <v>2367</v>
      </c>
      <c r="F61" s="723" t="s">
        <v>2368</v>
      </c>
      <c r="G61" s="705" t="s">
        <v>2499</v>
      </c>
      <c r="H61" s="705" t="s">
        <v>2500</v>
      </c>
      <c r="I61" s="238">
        <v>0.59</v>
      </c>
      <c r="J61" s="238">
        <v>2500</v>
      </c>
      <c r="K61" s="713">
        <v>1475</v>
      </c>
    </row>
    <row r="62" spans="1:11" ht="14.4" customHeight="1" x14ac:dyDescent="0.3">
      <c r="A62" s="680" t="s">
        <v>505</v>
      </c>
      <c r="B62" s="671" t="s">
        <v>507</v>
      </c>
      <c r="C62" s="705" t="s">
        <v>525</v>
      </c>
      <c r="D62" s="723" t="s">
        <v>526</v>
      </c>
      <c r="E62" s="705" t="s">
        <v>2367</v>
      </c>
      <c r="F62" s="723" t="s">
        <v>2368</v>
      </c>
      <c r="G62" s="705" t="s">
        <v>2403</v>
      </c>
      <c r="H62" s="705" t="s">
        <v>2404</v>
      </c>
      <c r="I62" s="238">
        <v>8.58</v>
      </c>
      <c r="J62" s="238">
        <v>24</v>
      </c>
      <c r="K62" s="713">
        <v>205.92</v>
      </c>
    </row>
    <row r="63" spans="1:11" ht="14.4" customHeight="1" x14ac:dyDescent="0.3">
      <c r="A63" s="680" t="s">
        <v>505</v>
      </c>
      <c r="B63" s="671" t="s">
        <v>507</v>
      </c>
      <c r="C63" s="705" t="s">
        <v>525</v>
      </c>
      <c r="D63" s="723" t="s">
        <v>526</v>
      </c>
      <c r="E63" s="705" t="s">
        <v>2367</v>
      </c>
      <c r="F63" s="723" t="s">
        <v>2368</v>
      </c>
      <c r="G63" s="705" t="s">
        <v>2405</v>
      </c>
      <c r="H63" s="705" t="s">
        <v>2406</v>
      </c>
      <c r="I63" s="238">
        <v>27.94</v>
      </c>
      <c r="J63" s="238">
        <v>4</v>
      </c>
      <c r="K63" s="713">
        <v>111.76</v>
      </c>
    </row>
    <row r="64" spans="1:11" ht="14.4" customHeight="1" x14ac:dyDescent="0.3">
      <c r="A64" s="680" t="s">
        <v>505</v>
      </c>
      <c r="B64" s="671" t="s">
        <v>507</v>
      </c>
      <c r="C64" s="705" t="s">
        <v>525</v>
      </c>
      <c r="D64" s="723" t="s">
        <v>526</v>
      </c>
      <c r="E64" s="705" t="s">
        <v>2367</v>
      </c>
      <c r="F64" s="723" t="s">
        <v>2368</v>
      </c>
      <c r="G64" s="705" t="s">
        <v>2501</v>
      </c>
      <c r="H64" s="705" t="s">
        <v>2502</v>
      </c>
      <c r="I64" s="238">
        <v>7.49</v>
      </c>
      <c r="J64" s="238">
        <v>24</v>
      </c>
      <c r="K64" s="713">
        <v>179.76</v>
      </c>
    </row>
    <row r="65" spans="1:11" ht="14.4" customHeight="1" x14ac:dyDescent="0.3">
      <c r="A65" s="680" t="s">
        <v>505</v>
      </c>
      <c r="B65" s="671" t="s">
        <v>507</v>
      </c>
      <c r="C65" s="705" t="s">
        <v>525</v>
      </c>
      <c r="D65" s="723" t="s">
        <v>526</v>
      </c>
      <c r="E65" s="705" t="s">
        <v>2367</v>
      </c>
      <c r="F65" s="723" t="s">
        <v>2368</v>
      </c>
      <c r="G65" s="705" t="s">
        <v>2503</v>
      </c>
      <c r="H65" s="705" t="s">
        <v>2504</v>
      </c>
      <c r="I65" s="238">
        <v>1.51</v>
      </c>
      <c r="J65" s="238">
        <v>50</v>
      </c>
      <c r="K65" s="713">
        <v>75.5</v>
      </c>
    </row>
    <row r="66" spans="1:11" ht="14.4" customHeight="1" x14ac:dyDescent="0.3">
      <c r="A66" s="680" t="s">
        <v>505</v>
      </c>
      <c r="B66" s="671" t="s">
        <v>507</v>
      </c>
      <c r="C66" s="705" t="s">
        <v>525</v>
      </c>
      <c r="D66" s="723" t="s">
        <v>526</v>
      </c>
      <c r="E66" s="705" t="s">
        <v>2367</v>
      </c>
      <c r="F66" s="723" t="s">
        <v>2368</v>
      </c>
      <c r="G66" s="705" t="s">
        <v>2505</v>
      </c>
      <c r="H66" s="705" t="s">
        <v>2506</v>
      </c>
      <c r="I66" s="238">
        <v>0.31</v>
      </c>
      <c r="J66" s="238">
        <v>100</v>
      </c>
      <c r="K66" s="713">
        <v>31</v>
      </c>
    </row>
    <row r="67" spans="1:11" ht="14.4" customHeight="1" x14ac:dyDescent="0.3">
      <c r="A67" s="680" t="s">
        <v>505</v>
      </c>
      <c r="B67" s="671" t="s">
        <v>507</v>
      </c>
      <c r="C67" s="705" t="s">
        <v>525</v>
      </c>
      <c r="D67" s="723" t="s">
        <v>526</v>
      </c>
      <c r="E67" s="705" t="s">
        <v>2369</v>
      </c>
      <c r="F67" s="723" t="s">
        <v>2370</v>
      </c>
      <c r="G67" s="705" t="s">
        <v>2507</v>
      </c>
      <c r="H67" s="705" t="s">
        <v>2508</v>
      </c>
      <c r="I67" s="238">
        <v>735.68</v>
      </c>
      <c r="J67" s="238">
        <v>20</v>
      </c>
      <c r="K67" s="713">
        <v>14713.6</v>
      </c>
    </row>
    <row r="68" spans="1:11" ht="14.4" customHeight="1" x14ac:dyDescent="0.3">
      <c r="A68" s="680" t="s">
        <v>505</v>
      </c>
      <c r="B68" s="671" t="s">
        <v>507</v>
      </c>
      <c r="C68" s="705" t="s">
        <v>525</v>
      </c>
      <c r="D68" s="723" t="s">
        <v>526</v>
      </c>
      <c r="E68" s="705" t="s">
        <v>2369</v>
      </c>
      <c r="F68" s="723" t="s">
        <v>2370</v>
      </c>
      <c r="G68" s="705" t="s">
        <v>2413</v>
      </c>
      <c r="H68" s="705" t="s">
        <v>2414</v>
      </c>
      <c r="I68" s="238">
        <v>11.14</v>
      </c>
      <c r="J68" s="238">
        <v>50</v>
      </c>
      <c r="K68" s="713">
        <v>557</v>
      </c>
    </row>
    <row r="69" spans="1:11" ht="14.4" customHeight="1" x14ac:dyDescent="0.3">
      <c r="A69" s="680" t="s">
        <v>505</v>
      </c>
      <c r="B69" s="671" t="s">
        <v>507</v>
      </c>
      <c r="C69" s="705" t="s">
        <v>525</v>
      </c>
      <c r="D69" s="723" t="s">
        <v>526</v>
      </c>
      <c r="E69" s="705" t="s">
        <v>2369</v>
      </c>
      <c r="F69" s="723" t="s">
        <v>2370</v>
      </c>
      <c r="G69" s="705" t="s">
        <v>2509</v>
      </c>
      <c r="H69" s="705" t="s">
        <v>2510</v>
      </c>
      <c r="I69" s="238">
        <v>4.5999999999999996</v>
      </c>
      <c r="J69" s="238">
        <v>100</v>
      </c>
      <c r="K69" s="713">
        <v>460</v>
      </c>
    </row>
    <row r="70" spans="1:11" ht="14.4" customHeight="1" x14ac:dyDescent="0.3">
      <c r="A70" s="680" t="s">
        <v>505</v>
      </c>
      <c r="B70" s="671" t="s">
        <v>507</v>
      </c>
      <c r="C70" s="705" t="s">
        <v>525</v>
      </c>
      <c r="D70" s="723" t="s">
        <v>526</v>
      </c>
      <c r="E70" s="705" t="s">
        <v>2369</v>
      </c>
      <c r="F70" s="723" t="s">
        <v>2370</v>
      </c>
      <c r="G70" s="705" t="s">
        <v>2511</v>
      </c>
      <c r="H70" s="705" t="s">
        <v>2512</v>
      </c>
      <c r="I70" s="238">
        <v>20.004999999999999</v>
      </c>
      <c r="J70" s="238">
        <v>40</v>
      </c>
      <c r="K70" s="713">
        <v>837.35</v>
      </c>
    </row>
    <row r="71" spans="1:11" ht="14.4" customHeight="1" x14ac:dyDescent="0.3">
      <c r="A71" s="680" t="s">
        <v>505</v>
      </c>
      <c r="B71" s="671" t="s">
        <v>507</v>
      </c>
      <c r="C71" s="705" t="s">
        <v>525</v>
      </c>
      <c r="D71" s="723" t="s">
        <v>526</v>
      </c>
      <c r="E71" s="705" t="s">
        <v>2369</v>
      </c>
      <c r="F71" s="723" t="s">
        <v>2370</v>
      </c>
      <c r="G71" s="705" t="s">
        <v>2415</v>
      </c>
      <c r="H71" s="705" t="s">
        <v>2416</v>
      </c>
      <c r="I71" s="238">
        <v>0.93</v>
      </c>
      <c r="J71" s="238">
        <v>300</v>
      </c>
      <c r="K71" s="713">
        <v>279</v>
      </c>
    </row>
    <row r="72" spans="1:11" ht="14.4" customHeight="1" x14ac:dyDescent="0.3">
      <c r="A72" s="680" t="s">
        <v>505</v>
      </c>
      <c r="B72" s="671" t="s">
        <v>507</v>
      </c>
      <c r="C72" s="705" t="s">
        <v>525</v>
      </c>
      <c r="D72" s="723" t="s">
        <v>526</v>
      </c>
      <c r="E72" s="705" t="s">
        <v>2369</v>
      </c>
      <c r="F72" s="723" t="s">
        <v>2370</v>
      </c>
      <c r="G72" s="705" t="s">
        <v>2417</v>
      </c>
      <c r="H72" s="705" t="s">
        <v>2418</v>
      </c>
      <c r="I72" s="238">
        <v>1.44</v>
      </c>
      <c r="J72" s="238">
        <v>200</v>
      </c>
      <c r="K72" s="713">
        <v>288</v>
      </c>
    </row>
    <row r="73" spans="1:11" ht="14.4" customHeight="1" x14ac:dyDescent="0.3">
      <c r="A73" s="680" t="s">
        <v>505</v>
      </c>
      <c r="B73" s="671" t="s">
        <v>507</v>
      </c>
      <c r="C73" s="705" t="s">
        <v>525</v>
      </c>
      <c r="D73" s="723" t="s">
        <v>526</v>
      </c>
      <c r="E73" s="705" t="s">
        <v>2369</v>
      </c>
      <c r="F73" s="723" t="s">
        <v>2370</v>
      </c>
      <c r="G73" s="705" t="s">
        <v>2421</v>
      </c>
      <c r="H73" s="705" t="s">
        <v>2422</v>
      </c>
      <c r="I73" s="238">
        <v>22.53</v>
      </c>
      <c r="J73" s="238">
        <v>2</v>
      </c>
      <c r="K73" s="713">
        <v>45.06</v>
      </c>
    </row>
    <row r="74" spans="1:11" ht="14.4" customHeight="1" x14ac:dyDescent="0.3">
      <c r="A74" s="680" t="s">
        <v>505</v>
      </c>
      <c r="B74" s="671" t="s">
        <v>507</v>
      </c>
      <c r="C74" s="705" t="s">
        <v>525</v>
      </c>
      <c r="D74" s="723" t="s">
        <v>526</v>
      </c>
      <c r="E74" s="705" t="s">
        <v>2369</v>
      </c>
      <c r="F74" s="723" t="s">
        <v>2370</v>
      </c>
      <c r="G74" s="705" t="s">
        <v>2423</v>
      </c>
      <c r="H74" s="705" t="s">
        <v>2424</v>
      </c>
      <c r="I74" s="238">
        <v>3.14</v>
      </c>
      <c r="J74" s="238">
        <v>100</v>
      </c>
      <c r="K74" s="713">
        <v>314</v>
      </c>
    </row>
    <row r="75" spans="1:11" ht="14.4" customHeight="1" x14ac:dyDescent="0.3">
      <c r="A75" s="680" t="s">
        <v>505</v>
      </c>
      <c r="B75" s="671" t="s">
        <v>507</v>
      </c>
      <c r="C75" s="705" t="s">
        <v>525</v>
      </c>
      <c r="D75" s="723" t="s">
        <v>526</v>
      </c>
      <c r="E75" s="705" t="s">
        <v>2369</v>
      </c>
      <c r="F75" s="723" t="s">
        <v>2370</v>
      </c>
      <c r="G75" s="705" t="s">
        <v>2425</v>
      </c>
      <c r="H75" s="705" t="s">
        <v>2426</v>
      </c>
      <c r="I75" s="238">
        <v>6.3</v>
      </c>
      <c r="J75" s="238">
        <v>60</v>
      </c>
      <c r="K75" s="713">
        <v>378</v>
      </c>
    </row>
    <row r="76" spans="1:11" ht="14.4" customHeight="1" x14ac:dyDescent="0.3">
      <c r="A76" s="680" t="s">
        <v>505</v>
      </c>
      <c r="B76" s="671" t="s">
        <v>507</v>
      </c>
      <c r="C76" s="705" t="s">
        <v>525</v>
      </c>
      <c r="D76" s="723" t="s">
        <v>526</v>
      </c>
      <c r="E76" s="705" t="s">
        <v>2369</v>
      </c>
      <c r="F76" s="723" t="s">
        <v>2370</v>
      </c>
      <c r="G76" s="705" t="s">
        <v>2431</v>
      </c>
      <c r="H76" s="705" t="s">
        <v>2432</v>
      </c>
      <c r="I76" s="238">
        <v>5.57</v>
      </c>
      <c r="J76" s="238">
        <v>240</v>
      </c>
      <c r="K76" s="713">
        <v>1336.8</v>
      </c>
    </row>
    <row r="77" spans="1:11" ht="14.4" customHeight="1" x14ac:dyDescent="0.3">
      <c r="A77" s="680" t="s">
        <v>505</v>
      </c>
      <c r="B77" s="671" t="s">
        <v>507</v>
      </c>
      <c r="C77" s="705" t="s">
        <v>525</v>
      </c>
      <c r="D77" s="723" t="s">
        <v>526</v>
      </c>
      <c r="E77" s="705" t="s">
        <v>2369</v>
      </c>
      <c r="F77" s="723" t="s">
        <v>2370</v>
      </c>
      <c r="G77" s="705" t="s">
        <v>2435</v>
      </c>
      <c r="H77" s="705" t="s">
        <v>2436</v>
      </c>
      <c r="I77" s="238">
        <v>1.7749999999999999</v>
      </c>
      <c r="J77" s="238">
        <v>200</v>
      </c>
      <c r="K77" s="713">
        <v>354.5</v>
      </c>
    </row>
    <row r="78" spans="1:11" ht="14.4" customHeight="1" x14ac:dyDescent="0.3">
      <c r="A78" s="680" t="s">
        <v>505</v>
      </c>
      <c r="B78" s="671" t="s">
        <v>507</v>
      </c>
      <c r="C78" s="705" t="s">
        <v>525</v>
      </c>
      <c r="D78" s="723" t="s">
        <v>526</v>
      </c>
      <c r="E78" s="705" t="s">
        <v>2369</v>
      </c>
      <c r="F78" s="723" t="s">
        <v>2370</v>
      </c>
      <c r="G78" s="705" t="s">
        <v>2513</v>
      </c>
      <c r="H78" s="705" t="s">
        <v>2514</v>
      </c>
      <c r="I78" s="238">
        <v>1.77</v>
      </c>
      <c r="J78" s="238">
        <v>100</v>
      </c>
      <c r="K78" s="713">
        <v>177</v>
      </c>
    </row>
    <row r="79" spans="1:11" ht="14.4" customHeight="1" x14ac:dyDescent="0.3">
      <c r="A79" s="680" t="s">
        <v>505</v>
      </c>
      <c r="B79" s="671" t="s">
        <v>507</v>
      </c>
      <c r="C79" s="705" t="s">
        <v>525</v>
      </c>
      <c r="D79" s="723" t="s">
        <v>526</v>
      </c>
      <c r="E79" s="705" t="s">
        <v>2369</v>
      </c>
      <c r="F79" s="723" t="s">
        <v>2370</v>
      </c>
      <c r="G79" s="705" t="s">
        <v>2515</v>
      </c>
      <c r="H79" s="705" t="s">
        <v>2516</v>
      </c>
      <c r="I79" s="238">
        <v>1.77</v>
      </c>
      <c r="J79" s="238">
        <v>100</v>
      </c>
      <c r="K79" s="713">
        <v>177</v>
      </c>
    </row>
    <row r="80" spans="1:11" ht="14.4" customHeight="1" x14ac:dyDescent="0.3">
      <c r="A80" s="680" t="s">
        <v>505</v>
      </c>
      <c r="B80" s="671" t="s">
        <v>507</v>
      </c>
      <c r="C80" s="705" t="s">
        <v>525</v>
      </c>
      <c r="D80" s="723" t="s">
        <v>526</v>
      </c>
      <c r="E80" s="705" t="s">
        <v>2369</v>
      </c>
      <c r="F80" s="723" t="s">
        <v>2370</v>
      </c>
      <c r="G80" s="705" t="s">
        <v>2517</v>
      </c>
      <c r="H80" s="705" t="s">
        <v>2518</v>
      </c>
      <c r="I80" s="238">
        <v>1.76</v>
      </c>
      <c r="J80" s="238">
        <v>200</v>
      </c>
      <c r="K80" s="713">
        <v>352</v>
      </c>
    </row>
    <row r="81" spans="1:11" ht="14.4" customHeight="1" x14ac:dyDescent="0.3">
      <c r="A81" s="680" t="s">
        <v>505</v>
      </c>
      <c r="B81" s="671" t="s">
        <v>507</v>
      </c>
      <c r="C81" s="705" t="s">
        <v>525</v>
      </c>
      <c r="D81" s="723" t="s">
        <v>526</v>
      </c>
      <c r="E81" s="705" t="s">
        <v>2369</v>
      </c>
      <c r="F81" s="723" t="s">
        <v>2370</v>
      </c>
      <c r="G81" s="705" t="s">
        <v>2519</v>
      </c>
      <c r="H81" s="705" t="s">
        <v>2520</v>
      </c>
      <c r="I81" s="238">
        <v>1.75</v>
      </c>
      <c r="J81" s="238">
        <v>100</v>
      </c>
      <c r="K81" s="713">
        <v>175</v>
      </c>
    </row>
    <row r="82" spans="1:11" ht="14.4" customHeight="1" x14ac:dyDescent="0.3">
      <c r="A82" s="680" t="s">
        <v>505</v>
      </c>
      <c r="B82" s="671" t="s">
        <v>507</v>
      </c>
      <c r="C82" s="705" t="s">
        <v>525</v>
      </c>
      <c r="D82" s="723" t="s">
        <v>526</v>
      </c>
      <c r="E82" s="705" t="s">
        <v>2369</v>
      </c>
      <c r="F82" s="723" t="s">
        <v>2370</v>
      </c>
      <c r="G82" s="705" t="s">
        <v>2521</v>
      </c>
      <c r="H82" s="705" t="s">
        <v>2522</v>
      </c>
      <c r="I82" s="238">
        <v>1.76</v>
      </c>
      <c r="J82" s="238">
        <v>300</v>
      </c>
      <c r="K82" s="713">
        <v>528</v>
      </c>
    </row>
    <row r="83" spans="1:11" ht="14.4" customHeight="1" x14ac:dyDescent="0.3">
      <c r="A83" s="680" t="s">
        <v>505</v>
      </c>
      <c r="B83" s="671" t="s">
        <v>507</v>
      </c>
      <c r="C83" s="705" t="s">
        <v>525</v>
      </c>
      <c r="D83" s="723" t="s">
        <v>526</v>
      </c>
      <c r="E83" s="705" t="s">
        <v>2369</v>
      </c>
      <c r="F83" s="723" t="s">
        <v>2370</v>
      </c>
      <c r="G83" s="705" t="s">
        <v>2437</v>
      </c>
      <c r="H83" s="705" t="s">
        <v>2438</v>
      </c>
      <c r="I83" s="238">
        <v>1.4999999999999999E-2</v>
      </c>
      <c r="J83" s="238">
        <v>200</v>
      </c>
      <c r="K83" s="713">
        <v>3</v>
      </c>
    </row>
    <row r="84" spans="1:11" ht="14.4" customHeight="1" x14ac:dyDescent="0.3">
      <c r="A84" s="680" t="s">
        <v>505</v>
      </c>
      <c r="B84" s="671" t="s">
        <v>507</v>
      </c>
      <c r="C84" s="705" t="s">
        <v>525</v>
      </c>
      <c r="D84" s="723" t="s">
        <v>526</v>
      </c>
      <c r="E84" s="705" t="s">
        <v>2369</v>
      </c>
      <c r="F84" s="723" t="s">
        <v>2370</v>
      </c>
      <c r="G84" s="705" t="s">
        <v>2523</v>
      </c>
      <c r="H84" s="705" t="s">
        <v>2524</v>
      </c>
      <c r="I84" s="238">
        <v>2.06</v>
      </c>
      <c r="J84" s="238">
        <v>100</v>
      </c>
      <c r="K84" s="713">
        <v>206</v>
      </c>
    </row>
    <row r="85" spans="1:11" ht="14.4" customHeight="1" x14ac:dyDescent="0.3">
      <c r="A85" s="680" t="s">
        <v>505</v>
      </c>
      <c r="B85" s="671" t="s">
        <v>507</v>
      </c>
      <c r="C85" s="705" t="s">
        <v>525</v>
      </c>
      <c r="D85" s="723" t="s">
        <v>526</v>
      </c>
      <c r="E85" s="705" t="s">
        <v>2369</v>
      </c>
      <c r="F85" s="723" t="s">
        <v>2370</v>
      </c>
      <c r="G85" s="705" t="s">
        <v>2439</v>
      </c>
      <c r="H85" s="705" t="s">
        <v>2440</v>
      </c>
      <c r="I85" s="238">
        <v>2.8049999999999997</v>
      </c>
      <c r="J85" s="238">
        <v>850</v>
      </c>
      <c r="K85" s="713">
        <v>2383.5</v>
      </c>
    </row>
    <row r="86" spans="1:11" ht="14.4" customHeight="1" x14ac:dyDescent="0.3">
      <c r="A86" s="680" t="s">
        <v>505</v>
      </c>
      <c r="B86" s="671" t="s">
        <v>507</v>
      </c>
      <c r="C86" s="705" t="s">
        <v>525</v>
      </c>
      <c r="D86" s="723" t="s">
        <v>526</v>
      </c>
      <c r="E86" s="705" t="s">
        <v>2369</v>
      </c>
      <c r="F86" s="723" t="s">
        <v>2370</v>
      </c>
      <c r="G86" s="705" t="s">
        <v>2525</v>
      </c>
      <c r="H86" s="705" t="s">
        <v>2526</v>
      </c>
      <c r="I86" s="238">
        <v>1.99</v>
      </c>
      <c r="J86" s="238">
        <v>50</v>
      </c>
      <c r="K86" s="713">
        <v>99.5</v>
      </c>
    </row>
    <row r="87" spans="1:11" ht="14.4" customHeight="1" x14ac:dyDescent="0.3">
      <c r="A87" s="680" t="s">
        <v>505</v>
      </c>
      <c r="B87" s="671" t="s">
        <v>507</v>
      </c>
      <c r="C87" s="705" t="s">
        <v>525</v>
      </c>
      <c r="D87" s="723" t="s">
        <v>526</v>
      </c>
      <c r="E87" s="705" t="s">
        <v>2369</v>
      </c>
      <c r="F87" s="723" t="s">
        <v>2370</v>
      </c>
      <c r="G87" s="705" t="s">
        <v>2527</v>
      </c>
      <c r="H87" s="705" t="s">
        <v>2528</v>
      </c>
      <c r="I87" s="238">
        <v>4.24</v>
      </c>
      <c r="J87" s="238">
        <v>200</v>
      </c>
      <c r="K87" s="713">
        <v>848</v>
      </c>
    </row>
    <row r="88" spans="1:11" ht="14.4" customHeight="1" x14ac:dyDescent="0.3">
      <c r="A88" s="680" t="s">
        <v>505</v>
      </c>
      <c r="B88" s="671" t="s">
        <v>507</v>
      </c>
      <c r="C88" s="705" t="s">
        <v>525</v>
      </c>
      <c r="D88" s="723" t="s">
        <v>526</v>
      </c>
      <c r="E88" s="705" t="s">
        <v>2369</v>
      </c>
      <c r="F88" s="723" t="s">
        <v>2370</v>
      </c>
      <c r="G88" s="705" t="s">
        <v>2443</v>
      </c>
      <c r="H88" s="705" t="s">
        <v>2444</v>
      </c>
      <c r="I88" s="238">
        <v>1.57</v>
      </c>
      <c r="J88" s="238">
        <v>450</v>
      </c>
      <c r="K88" s="713">
        <v>706.5</v>
      </c>
    </row>
    <row r="89" spans="1:11" ht="14.4" customHeight="1" x14ac:dyDescent="0.3">
      <c r="A89" s="680" t="s">
        <v>505</v>
      </c>
      <c r="B89" s="671" t="s">
        <v>507</v>
      </c>
      <c r="C89" s="705" t="s">
        <v>525</v>
      </c>
      <c r="D89" s="723" t="s">
        <v>526</v>
      </c>
      <c r="E89" s="705" t="s">
        <v>2369</v>
      </c>
      <c r="F89" s="723" t="s">
        <v>2370</v>
      </c>
      <c r="G89" s="705" t="s">
        <v>2445</v>
      </c>
      <c r="H89" s="705" t="s">
        <v>2446</v>
      </c>
      <c r="I89" s="238">
        <v>5.13</v>
      </c>
      <c r="J89" s="238">
        <v>20</v>
      </c>
      <c r="K89" s="713">
        <v>102.6</v>
      </c>
    </row>
    <row r="90" spans="1:11" ht="14.4" customHeight="1" x14ac:dyDescent="0.3">
      <c r="A90" s="680" t="s">
        <v>505</v>
      </c>
      <c r="B90" s="671" t="s">
        <v>507</v>
      </c>
      <c r="C90" s="705" t="s">
        <v>525</v>
      </c>
      <c r="D90" s="723" t="s">
        <v>526</v>
      </c>
      <c r="E90" s="705" t="s">
        <v>2369</v>
      </c>
      <c r="F90" s="723" t="s">
        <v>2370</v>
      </c>
      <c r="G90" s="705" t="s">
        <v>2529</v>
      </c>
      <c r="H90" s="705" t="s">
        <v>2530</v>
      </c>
      <c r="I90" s="238">
        <v>34.5</v>
      </c>
      <c r="J90" s="238">
        <v>190</v>
      </c>
      <c r="K90" s="713">
        <v>6555.65</v>
      </c>
    </row>
    <row r="91" spans="1:11" ht="14.4" customHeight="1" x14ac:dyDescent="0.3">
      <c r="A91" s="680" t="s">
        <v>505</v>
      </c>
      <c r="B91" s="671" t="s">
        <v>507</v>
      </c>
      <c r="C91" s="705" t="s">
        <v>525</v>
      </c>
      <c r="D91" s="723" t="s">
        <v>526</v>
      </c>
      <c r="E91" s="705" t="s">
        <v>2369</v>
      </c>
      <c r="F91" s="723" t="s">
        <v>2370</v>
      </c>
      <c r="G91" s="705" t="s">
        <v>2531</v>
      </c>
      <c r="H91" s="705" t="s">
        <v>2532</v>
      </c>
      <c r="I91" s="238">
        <v>505.78</v>
      </c>
      <c r="J91" s="238">
        <v>10</v>
      </c>
      <c r="K91" s="713">
        <v>5057.8</v>
      </c>
    </row>
    <row r="92" spans="1:11" ht="14.4" customHeight="1" x14ac:dyDescent="0.3">
      <c r="A92" s="680" t="s">
        <v>505</v>
      </c>
      <c r="B92" s="671" t="s">
        <v>507</v>
      </c>
      <c r="C92" s="705" t="s">
        <v>525</v>
      </c>
      <c r="D92" s="723" t="s">
        <v>526</v>
      </c>
      <c r="E92" s="705" t="s">
        <v>2369</v>
      </c>
      <c r="F92" s="723" t="s">
        <v>2370</v>
      </c>
      <c r="G92" s="705" t="s">
        <v>2453</v>
      </c>
      <c r="H92" s="705" t="s">
        <v>2454</v>
      </c>
      <c r="I92" s="238">
        <v>15.01</v>
      </c>
      <c r="J92" s="238">
        <v>30</v>
      </c>
      <c r="K92" s="713">
        <v>450.3</v>
      </c>
    </row>
    <row r="93" spans="1:11" ht="14.4" customHeight="1" x14ac:dyDescent="0.3">
      <c r="A93" s="680" t="s">
        <v>505</v>
      </c>
      <c r="B93" s="671" t="s">
        <v>507</v>
      </c>
      <c r="C93" s="705" t="s">
        <v>525</v>
      </c>
      <c r="D93" s="723" t="s">
        <v>526</v>
      </c>
      <c r="E93" s="705" t="s">
        <v>2369</v>
      </c>
      <c r="F93" s="723" t="s">
        <v>2370</v>
      </c>
      <c r="G93" s="705" t="s">
        <v>2533</v>
      </c>
      <c r="H93" s="705" t="s">
        <v>2534</v>
      </c>
      <c r="I93" s="238">
        <v>2.84</v>
      </c>
      <c r="J93" s="238">
        <v>500</v>
      </c>
      <c r="K93" s="713">
        <v>1420</v>
      </c>
    </row>
    <row r="94" spans="1:11" ht="14.4" customHeight="1" x14ac:dyDescent="0.3">
      <c r="A94" s="680" t="s">
        <v>505</v>
      </c>
      <c r="B94" s="671" t="s">
        <v>507</v>
      </c>
      <c r="C94" s="705" t="s">
        <v>525</v>
      </c>
      <c r="D94" s="723" t="s">
        <v>526</v>
      </c>
      <c r="E94" s="705" t="s">
        <v>2369</v>
      </c>
      <c r="F94" s="723" t="s">
        <v>2370</v>
      </c>
      <c r="G94" s="705" t="s">
        <v>2535</v>
      </c>
      <c r="H94" s="705" t="s">
        <v>2536</v>
      </c>
      <c r="I94" s="238">
        <v>13.2</v>
      </c>
      <c r="J94" s="238">
        <v>130</v>
      </c>
      <c r="K94" s="713">
        <v>1716</v>
      </c>
    </row>
    <row r="95" spans="1:11" ht="14.4" customHeight="1" x14ac:dyDescent="0.3">
      <c r="A95" s="680" t="s">
        <v>505</v>
      </c>
      <c r="B95" s="671" t="s">
        <v>507</v>
      </c>
      <c r="C95" s="705" t="s">
        <v>525</v>
      </c>
      <c r="D95" s="723" t="s">
        <v>526</v>
      </c>
      <c r="E95" s="705" t="s">
        <v>2369</v>
      </c>
      <c r="F95" s="723" t="s">
        <v>2370</v>
      </c>
      <c r="G95" s="705" t="s">
        <v>2537</v>
      </c>
      <c r="H95" s="705" t="s">
        <v>2538</v>
      </c>
      <c r="I95" s="238">
        <v>13.2</v>
      </c>
      <c r="J95" s="238">
        <v>50</v>
      </c>
      <c r="K95" s="713">
        <v>660</v>
      </c>
    </row>
    <row r="96" spans="1:11" ht="14.4" customHeight="1" x14ac:dyDescent="0.3">
      <c r="A96" s="680" t="s">
        <v>505</v>
      </c>
      <c r="B96" s="671" t="s">
        <v>507</v>
      </c>
      <c r="C96" s="705" t="s">
        <v>525</v>
      </c>
      <c r="D96" s="723" t="s">
        <v>526</v>
      </c>
      <c r="E96" s="705" t="s">
        <v>2369</v>
      </c>
      <c r="F96" s="723" t="s">
        <v>2370</v>
      </c>
      <c r="G96" s="705" t="s">
        <v>2461</v>
      </c>
      <c r="H96" s="705" t="s">
        <v>2462</v>
      </c>
      <c r="I96" s="238">
        <v>21.234999999999999</v>
      </c>
      <c r="J96" s="238">
        <v>200</v>
      </c>
      <c r="K96" s="713">
        <v>4247</v>
      </c>
    </row>
    <row r="97" spans="1:11" ht="14.4" customHeight="1" x14ac:dyDescent="0.3">
      <c r="A97" s="680" t="s">
        <v>505</v>
      </c>
      <c r="B97" s="671" t="s">
        <v>507</v>
      </c>
      <c r="C97" s="705" t="s">
        <v>525</v>
      </c>
      <c r="D97" s="723" t="s">
        <v>526</v>
      </c>
      <c r="E97" s="705" t="s">
        <v>2369</v>
      </c>
      <c r="F97" s="723" t="s">
        <v>2370</v>
      </c>
      <c r="G97" s="705" t="s">
        <v>2539</v>
      </c>
      <c r="H97" s="705" t="s">
        <v>2540</v>
      </c>
      <c r="I97" s="238">
        <v>114</v>
      </c>
      <c r="J97" s="238">
        <v>40</v>
      </c>
      <c r="K97" s="713">
        <v>4560</v>
      </c>
    </row>
    <row r="98" spans="1:11" ht="14.4" customHeight="1" x14ac:dyDescent="0.3">
      <c r="A98" s="680" t="s">
        <v>505</v>
      </c>
      <c r="B98" s="671" t="s">
        <v>507</v>
      </c>
      <c r="C98" s="705" t="s">
        <v>525</v>
      </c>
      <c r="D98" s="723" t="s">
        <v>526</v>
      </c>
      <c r="E98" s="705" t="s">
        <v>2369</v>
      </c>
      <c r="F98" s="723" t="s">
        <v>2370</v>
      </c>
      <c r="G98" s="705" t="s">
        <v>2541</v>
      </c>
      <c r="H98" s="705" t="s">
        <v>2542</v>
      </c>
      <c r="I98" s="238">
        <v>617.1</v>
      </c>
      <c r="J98" s="238">
        <v>10</v>
      </c>
      <c r="K98" s="713">
        <v>6171</v>
      </c>
    </row>
    <row r="99" spans="1:11" ht="14.4" customHeight="1" x14ac:dyDescent="0.3">
      <c r="A99" s="680" t="s">
        <v>505</v>
      </c>
      <c r="B99" s="671" t="s">
        <v>507</v>
      </c>
      <c r="C99" s="705" t="s">
        <v>525</v>
      </c>
      <c r="D99" s="723" t="s">
        <v>526</v>
      </c>
      <c r="E99" s="705" t="s">
        <v>2369</v>
      </c>
      <c r="F99" s="723" t="s">
        <v>2370</v>
      </c>
      <c r="G99" s="705" t="s">
        <v>2543</v>
      </c>
      <c r="H99" s="705" t="s">
        <v>2544</v>
      </c>
      <c r="I99" s="238">
        <v>85.91</v>
      </c>
      <c r="J99" s="238">
        <v>10</v>
      </c>
      <c r="K99" s="713">
        <v>859.1</v>
      </c>
    </row>
    <row r="100" spans="1:11" ht="14.4" customHeight="1" x14ac:dyDescent="0.3">
      <c r="A100" s="680" t="s">
        <v>505</v>
      </c>
      <c r="B100" s="671" t="s">
        <v>507</v>
      </c>
      <c r="C100" s="705" t="s">
        <v>525</v>
      </c>
      <c r="D100" s="723" t="s">
        <v>526</v>
      </c>
      <c r="E100" s="705" t="s">
        <v>2369</v>
      </c>
      <c r="F100" s="723" t="s">
        <v>2370</v>
      </c>
      <c r="G100" s="705" t="s">
        <v>2545</v>
      </c>
      <c r="H100" s="705" t="s">
        <v>2546</v>
      </c>
      <c r="I100" s="238">
        <v>912.89</v>
      </c>
      <c r="J100" s="238">
        <v>10</v>
      </c>
      <c r="K100" s="713">
        <v>9128.85</v>
      </c>
    </row>
    <row r="101" spans="1:11" ht="14.4" customHeight="1" x14ac:dyDescent="0.3">
      <c r="A101" s="680" t="s">
        <v>505</v>
      </c>
      <c r="B101" s="671" t="s">
        <v>507</v>
      </c>
      <c r="C101" s="705" t="s">
        <v>525</v>
      </c>
      <c r="D101" s="723" t="s">
        <v>526</v>
      </c>
      <c r="E101" s="705" t="s">
        <v>2369</v>
      </c>
      <c r="F101" s="723" t="s">
        <v>2370</v>
      </c>
      <c r="G101" s="705" t="s">
        <v>2547</v>
      </c>
      <c r="H101" s="705" t="s">
        <v>2548</v>
      </c>
      <c r="I101" s="238">
        <v>1159.8</v>
      </c>
      <c r="J101" s="238">
        <v>5</v>
      </c>
      <c r="K101" s="713">
        <v>5799</v>
      </c>
    </row>
    <row r="102" spans="1:11" ht="14.4" customHeight="1" x14ac:dyDescent="0.3">
      <c r="A102" s="680" t="s">
        <v>505</v>
      </c>
      <c r="B102" s="671" t="s">
        <v>507</v>
      </c>
      <c r="C102" s="705" t="s">
        <v>525</v>
      </c>
      <c r="D102" s="723" t="s">
        <v>526</v>
      </c>
      <c r="E102" s="705" t="s">
        <v>2369</v>
      </c>
      <c r="F102" s="723" t="s">
        <v>2370</v>
      </c>
      <c r="G102" s="705" t="s">
        <v>2549</v>
      </c>
      <c r="H102" s="705" t="s">
        <v>2550</v>
      </c>
      <c r="I102" s="238">
        <v>695</v>
      </c>
      <c r="J102" s="238">
        <v>10</v>
      </c>
      <c r="K102" s="713">
        <v>6950</v>
      </c>
    </row>
    <row r="103" spans="1:11" ht="14.4" customHeight="1" x14ac:dyDescent="0.3">
      <c r="A103" s="680" t="s">
        <v>505</v>
      </c>
      <c r="B103" s="671" t="s">
        <v>507</v>
      </c>
      <c r="C103" s="705" t="s">
        <v>525</v>
      </c>
      <c r="D103" s="723" t="s">
        <v>526</v>
      </c>
      <c r="E103" s="705" t="s">
        <v>2373</v>
      </c>
      <c r="F103" s="723" t="s">
        <v>2374</v>
      </c>
      <c r="G103" s="705" t="s">
        <v>2551</v>
      </c>
      <c r="H103" s="705" t="s">
        <v>2552</v>
      </c>
      <c r="I103" s="238">
        <v>7.02</v>
      </c>
      <c r="J103" s="238">
        <v>5</v>
      </c>
      <c r="K103" s="713">
        <v>35.1</v>
      </c>
    </row>
    <row r="104" spans="1:11" ht="14.4" customHeight="1" x14ac:dyDescent="0.3">
      <c r="A104" s="680" t="s">
        <v>505</v>
      </c>
      <c r="B104" s="671" t="s">
        <v>507</v>
      </c>
      <c r="C104" s="705" t="s">
        <v>525</v>
      </c>
      <c r="D104" s="723" t="s">
        <v>526</v>
      </c>
      <c r="E104" s="705" t="s">
        <v>2373</v>
      </c>
      <c r="F104" s="723" t="s">
        <v>2374</v>
      </c>
      <c r="G104" s="705" t="s">
        <v>2553</v>
      </c>
      <c r="H104" s="705" t="s">
        <v>2554</v>
      </c>
      <c r="I104" s="238">
        <v>12.77</v>
      </c>
      <c r="J104" s="238">
        <v>5</v>
      </c>
      <c r="K104" s="713">
        <v>63.85</v>
      </c>
    </row>
    <row r="105" spans="1:11" ht="14.4" customHeight="1" x14ac:dyDescent="0.3">
      <c r="A105" s="680" t="s">
        <v>505</v>
      </c>
      <c r="B105" s="671" t="s">
        <v>507</v>
      </c>
      <c r="C105" s="705" t="s">
        <v>525</v>
      </c>
      <c r="D105" s="723" t="s">
        <v>526</v>
      </c>
      <c r="E105" s="705" t="s">
        <v>2373</v>
      </c>
      <c r="F105" s="723" t="s">
        <v>2374</v>
      </c>
      <c r="G105" s="705" t="s">
        <v>2555</v>
      </c>
      <c r="H105" s="705" t="s">
        <v>2556</v>
      </c>
      <c r="I105" s="238">
        <v>9.32</v>
      </c>
      <c r="J105" s="238">
        <v>10</v>
      </c>
      <c r="K105" s="713">
        <v>93.15</v>
      </c>
    </row>
    <row r="106" spans="1:11" ht="14.4" customHeight="1" x14ac:dyDescent="0.3">
      <c r="A106" s="680" t="s">
        <v>505</v>
      </c>
      <c r="B106" s="671" t="s">
        <v>507</v>
      </c>
      <c r="C106" s="705" t="s">
        <v>525</v>
      </c>
      <c r="D106" s="723" t="s">
        <v>526</v>
      </c>
      <c r="E106" s="705" t="s">
        <v>2373</v>
      </c>
      <c r="F106" s="723" t="s">
        <v>2374</v>
      </c>
      <c r="G106" s="705" t="s">
        <v>2557</v>
      </c>
      <c r="H106" s="705" t="s">
        <v>2558</v>
      </c>
      <c r="I106" s="238">
        <v>9.32</v>
      </c>
      <c r="J106" s="238">
        <v>25</v>
      </c>
      <c r="K106" s="713">
        <v>233</v>
      </c>
    </row>
    <row r="107" spans="1:11" ht="14.4" customHeight="1" x14ac:dyDescent="0.3">
      <c r="A107" s="680" t="s">
        <v>505</v>
      </c>
      <c r="B107" s="671" t="s">
        <v>507</v>
      </c>
      <c r="C107" s="705" t="s">
        <v>525</v>
      </c>
      <c r="D107" s="723" t="s">
        <v>526</v>
      </c>
      <c r="E107" s="705" t="s">
        <v>2373</v>
      </c>
      <c r="F107" s="723" t="s">
        <v>2374</v>
      </c>
      <c r="G107" s="705" t="s">
        <v>2559</v>
      </c>
      <c r="H107" s="705" t="s">
        <v>2560</v>
      </c>
      <c r="I107" s="238">
        <v>9.32</v>
      </c>
      <c r="J107" s="238">
        <v>25</v>
      </c>
      <c r="K107" s="713">
        <v>233</v>
      </c>
    </row>
    <row r="108" spans="1:11" ht="14.4" customHeight="1" x14ac:dyDescent="0.3">
      <c r="A108" s="680" t="s">
        <v>505</v>
      </c>
      <c r="B108" s="671" t="s">
        <v>507</v>
      </c>
      <c r="C108" s="705" t="s">
        <v>525</v>
      </c>
      <c r="D108" s="723" t="s">
        <v>526</v>
      </c>
      <c r="E108" s="705" t="s">
        <v>2373</v>
      </c>
      <c r="F108" s="723" t="s">
        <v>2374</v>
      </c>
      <c r="G108" s="705" t="s">
        <v>2561</v>
      </c>
      <c r="H108" s="705" t="s">
        <v>2562</v>
      </c>
      <c r="I108" s="238">
        <v>9.32</v>
      </c>
      <c r="J108" s="238">
        <v>20</v>
      </c>
      <c r="K108" s="713">
        <v>186.4</v>
      </c>
    </row>
    <row r="109" spans="1:11" ht="14.4" customHeight="1" x14ac:dyDescent="0.3">
      <c r="A109" s="680" t="s">
        <v>505</v>
      </c>
      <c r="B109" s="671" t="s">
        <v>507</v>
      </c>
      <c r="C109" s="705" t="s">
        <v>525</v>
      </c>
      <c r="D109" s="723" t="s">
        <v>526</v>
      </c>
      <c r="E109" s="705" t="s">
        <v>2373</v>
      </c>
      <c r="F109" s="723" t="s">
        <v>2374</v>
      </c>
      <c r="G109" s="705" t="s">
        <v>2563</v>
      </c>
      <c r="H109" s="705" t="s">
        <v>2564</v>
      </c>
      <c r="I109" s="238">
        <v>9.32</v>
      </c>
      <c r="J109" s="238">
        <v>20</v>
      </c>
      <c r="K109" s="713">
        <v>186.4</v>
      </c>
    </row>
    <row r="110" spans="1:11" ht="14.4" customHeight="1" x14ac:dyDescent="0.3">
      <c r="A110" s="680" t="s">
        <v>505</v>
      </c>
      <c r="B110" s="671" t="s">
        <v>507</v>
      </c>
      <c r="C110" s="705" t="s">
        <v>525</v>
      </c>
      <c r="D110" s="723" t="s">
        <v>526</v>
      </c>
      <c r="E110" s="705" t="s">
        <v>2373</v>
      </c>
      <c r="F110" s="723" t="s">
        <v>2374</v>
      </c>
      <c r="G110" s="705" t="s">
        <v>2565</v>
      </c>
      <c r="H110" s="705" t="s">
        <v>2566</v>
      </c>
      <c r="I110" s="238">
        <v>408.7</v>
      </c>
      <c r="J110" s="238">
        <v>10</v>
      </c>
      <c r="K110" s="713">
        <v>4087</v>
      </c>
    </row>
    <row r="111" spans="1:11" ht="14.4" customHeight="1" x14ac:dyDescent="0.3">
      <c r="A111" s="680" t="s">
        <v>505</v>
      </c>
      <c r="B111" s="671" t="s">
        <v>507</v>
      </c>
      <c r="C111" s="705" t="s">
        <v>525</v>
      </c>
      <c r="D111" s="723" t="s">
        <v>526</v>
      </c>
      <c r="E111" s="705" t="s">
        <v>2373</v>
      </c>
      <c r="F111" s="723" t="s">
        <v>2374</v>
      </c>
      <c r="G111" s="705" t="s">
        <v>2567</v>
      </c>
      <c r="H111" s="705" t="s">
        <v>2568</v>
      </c>
      <c r="I111" s="238">
        <v>602.39</v>
      </c>
      <c r="J111" s="238">
        <v>5</v>
      </c>
      <c r="K111" s="713">
        <v>3011.93</v>
      </c>
    </row>
    <row r="112" spans="1:11" ht="14.4" customHeight="1" x14ac:dyDescent="0.3">
      <c r="A112" s="680" t="s">
        <v>505</v>
      </c>
      <c r="B112" s="671" t="s">
        <v>507</v>
      </c>
      <c r="C112" s="705" t="s">
        <v>525</v>
      </c>
      <c r="D112" s="723" t="s">
        <v>526</v>
      </c>
      <c r="E112" s="705" t="s">
        <v>2373</v>
      </c>
      <c r="F112" s="723" t="s">
        <v>2374</v>
      </c>
      <c r="G112" s="705" t="s">
        <v>2569</v>
      </c>
      <c r="H112" s="705" t="s">
        <v>2570</v>
      </c>
      <c r="I112" s="238">
        <v>287.24</v>
      </c>
      <c r="J112" s="238">
        <v>5</v>
      </c>
      <c r="K112" s="713">
        <v>1436.21</v>
      </c>
    </row>
    <row r="113" spans="1:11" ht="14.4" customHeight="1" x14ac:dyDescent="0.3">
      <c r="A113" s="680" t="s">
        <v>505</v>
      </c>
      <c r="B113" s="671" t="s">
        <v>507</v>
      </c>
      <c r="C113" s="705" t="s">
        <v>525</v>
      </c>
      <c r="D113" s="723" t="s">
        <v>526</v>
      </c>
      <c r="E113" s="705" t="s">
        <v>2373</v>
      </c>
      <c r="F113" s="723" t="s">
        <v>2374</v>
      </c>
      <c r="G113" s="705" t="s">
        <v>2571</v>
      </c>
      <c r="H113" s="705" t="s">
        <v>2572</v>
      </c>
      <c r="I113" s="238">
        <v>815</v>
      </c>
      <c r="J113" s="238">
        <v>2</v>
      </c>
      <c r="K113" s="713">
        <v>1629.99</v>
      </c>
    </row>
    <row r="114" spans="1:11" ht="14.4" customHeight="1" x14ac:dyDescent="0.3">
      <c r="A114" s="680" t="s">
        <v>505</v>
      </c>
      <c r="B114" s="671" t="s">
        <v>507</v>
      </c>
      <c r="C114" s="705" t="s">
        <v>525</v>
      </c>
      <c r="D114" s="723" t="s">
        <v>526</v>
      </c>
      <c r="E114" s="705" t="s">
        <v>2373</v>
      </c>
      <c r="F114" s="723" t="s">
        <v>2374</v>
      </c>
      <c r="G114" s="705" t="s">
        <v>2573</v>
      </c>
      <c r="H114" s="705" t="s">
        <v>2574</v>
      </c>
      <c r="I114" s="238">
        <v>182</v>
      </c>
      <c r="J114" s="238">
        <v>8</v>
      </c>
      <c r="K114" s="713">
        <v>1455.97</v>
      </c>
    </row>
    <row r="115" spans="1:11" ht="14.4" customHeight="1" x14ac:dyDescent="0.3">
      <c r="A115" s="680" t="s">
        <v>505</v>
      </c>
      <c r="B115" s="671" t="s">
        <v>507</v>
      </c>
      <c r="C115" s="705" t="s">
        <v>525</v>
      </c>
      <c r="D115" s="723" t="s">
        <v>526</v>
      </c>
      <c r="E115" s="705" t="s">
        <v>2373</v>
      </c>
      <c r="F115" s="723" t="s">
        <v>2374</v>
      </c>
      <c r="G115" s="705" t="s">
        <v>2575</v>
      </c>
      <c r="H115" s="705" t="s">
        <v>2576</v>
      </c>
      <c r="I115" s="238">
        <v>2499</v>
      </c>
      <c r="J115" s="238">
        <v>10</v>
      </c>
      <c r="K115" s="713">
        <v>24990</v>
      </c>
    </row>
    <row r="116" spans="1:11" ht="14.4" customHeight="1" x14ac:dyDescent="0.3">
      <c r="A116" s="680" t="s">
        <v>505</v>
      </c>
      <c r="B116" s="671" t="s">
        <v>507</v>
      </c>
      <c r="C116" s="705" t="s">
        <v>525</v>
      </c>
      <c r="D116" s="723" t="s">
        <v>526</v>
      </c>
      <c r="E116" s="705" t="s">
        <v>2373</v>
      </c>
      <c r="F116" s="723" t="s">
        <v>2374</v>
      </c>
      <c r="G116" s="705" t="s">
        <v>2577</v>
      </c>
      <c r="H116" s="705" t="s">
        <v>2578</v>
      </c>
      <c r="I116" s="238">
        <v>14.38</v>
      </c>
      <c r="J116" s="238">
        <v>15</v>
      </c>
      <c r="K116" s="713">
        <v>215.7</v>
      </c>
    </row>
    <row r="117" spans="1:11" ht="14.4" customHeight="1" x14ac:dyDescent="0.3">
      <c r="A117" s="680" t="s">
        <v>505</v>
      </c>
      <c r="B117" s="671" t="s">
        <v>507</v>
      </c>
      <c r="C117" s="705" t="s">
        <v>525</v>
      </c>
      <c r="D117" s="723" t="s">
        <v>526</v>
      </c>
      <c r="E117" s="705" t="s">
        <v>2373</v>
      </c>
      <c r="F117" s="723" t="s">
        <v>2374</v>
      </c>
      <c r="G117" s="705" t="s">
        <v>2579</v>
      </c>
      <c r="H117" s="705" t="s">
        <v>2580</v>
      </c>
      <c r="I117" s="238">
        <v>1050</v>
      </c>
      <c r="J117" s="238">
        <v>1</v>
      </c>
      <c r="K117" s="713">
        <v>1050</v>
      </c>
    </row>
    <row r="118" spans="1:11" ht="14.4" customHeight="1" x14ac:dyDescent="0.3">
      <c r="A118" s="680" t="s">
        <v>505</v>
      </c>
      <c r="B118" s="671" t="s">
        <v>507</v>
      </c>
      <c r="C118" s="705" t="s">
        <v>525</v>
      </c>
      <c r="D118" s="723" t="s">
        <v>526</v>
      </c>
      <c r="E118" s="705" t="s">
        <v>2373</v>
      </c>
      <c r="F118" s="723" t="s">
        <v>2374</v>
      </c>
      <c r="G118" s="705" t="s">
        <v>2581</v>
      </c>
      <c r="H118" s="705" t="s">
        <v>2582</v>
      </c>
      <c r="I118" s="238">
        <v>217.8</v>
      </c>
      <c r="J118" s="238">
        <v>5</v>
      </c>
      <c r="K118" s="713">
        <v>1089</v>
      </c>
    </row>
    <row r="119" spans="1:11" ht="14.4" customHeight="1" x14ac:dyDescent="0.3">
      <c r="A119" s="680" t="s">
        <v>505</v>
      </c>
      <c r="B119" s="671" t="s">
        <v>507</v>
      </c>
      <c r="C119" s="705" t="s">
        <v>525</v>
      </c>
      <c r="D119" s="723" t="s">
        <v>526</v>
      </c>
      <c r="E119" s="705" t="s">
        <v>2373</v>
      </c>
      <c r="F119" s="723" t="s">
        <v>2374</v>
      </c>
      <c r="G119" s="705" t="s">
        <v>2583</v>
      </c>
      <c r="H119" s="705" t="s">
        <v>2584</v>
      </c>
      <c r="I119" s="238">
        <v>1050</v>
      </c>
      <c r="J119" s="238">
        <v>1</v>
      </c>
      <c r="K119" s="713">
        <v>1050</v>
      </c>
    </row>
    <row r="120" spans="1:11" ht="14.4" customHeight="1" x14ac:dyDescent="0.3">
      <c r="A120" s="680" t="s">
        <v>505</v>
      </c>
      <c r="B120" s="671" t="s">
        <v>507</v>
      </c>
      <c r="C120" s="705" t="s">
        <v>525</v>
      </c>
      <c r="D120" s="723" t="s">
        <v>526</v>
      </c>
      <c r="E120" s="705" t="s">
        <v>2373</v>
      </c>
      <c r="F120" s="723" t="s">
        <v>2374</v>
      </c>
      <c r="G120" s="705" t="s">
        <v>2585</v>
      </c>
      <c r="H120" s="705" t="s">
        <v>2586</v>
      </c>
      <c r="I120" s="238">
        <v>145.75</v>
      </c>
      <c r="J120" s="238">
        <v>10</v>
      </c>
      <c r="K120" s="713">
        <v>1457.45</v>
      </c>
    </row>
    <row r="121" spans="1:11" ht="14.4" customHeight="1" x14ac:dyDescent="0.3">
      <c r="A121" s="680" t="s">
        <v>505</v>
      </c>
      <c r="B121" s="671" t="s">
        <v>507</v>
      </c>
      <c r="C121" s="705" t="s">
        <v>525</v>
      </c>
      <c r="D121" s="723" t="s">
        <v>526</v>
      </c>
      <c r="E121" s="705" t="s">
        <v>2373</v>
      </c>
      <c r="F121" s="723" t="s">
        <v>2374</v>
      </c>
      <c r="G121" s="705" t="s">
        <v>2587</v>
      </c>
      <c r="H121" s="705" t="s">
        <v>2588</v>
      </c>
      <c r="I121" s="238">
        <v>798</v>
      </c>
      <c r="J121" s="238">
        <v>5</v>
      </c>
      <c r="K121" s="713">
        <v>3989.98</v>
      </c>
    </row>
    <row r="122" spans="1:11" ht="14.4" customHeight="1" x14ac:dyDescent="0.3">
      <c r="A122" s="680" t="s">
        <v>505</v>
      </c>
      <c r="B122" s="671" t="s">
        <v>507</v>
      </c>
      <c r="C122" s="705" t="s">
        <v>525</v>
      </c>
      <c r="D122" s="723" t="s">
        <v>526</v>
      </c>
      <c r="E122" s="705" t="s">
        <v>2373</v>
      </c>
      <c r="F122" s="723" t="s">
        <v>2374</v>
      </c>
      <c r="G122" s="705" t="s">
        <v>2589</v>
      </c>
      <c r="H122" s="705" t="s">
        <v>2590</v>
      </c>
      <c r="I122" s="238">
        <v>1046.7</v>
      </c>
      <c r="J122" s="238">
        <v>1</v>
      </c>
      <c r="K122" s="713">
        <v>1046.7</v>
      </c>
    </row>
    <row r="123" spans="1:11" ht="14.4" customHeight="1" x14ac:dyDescent="0.3">
      <c r="A123" s="680" t="s">
        <v>505</v>
      </c>
      <c r="B123" s="671" t="s">
        <v>507</v>
      </c>
      <c r="C123" s="705" t="s">
        <v>525</v>
      </c>
      <c r="D123" s="723" t="s">
        <v>526</v>
      </c>
      <c r="E123" s="705" t="s">
        <v>2373</v>
      </c>
      <c r="F123" s="723" t="s">
        <v>2374</v>
      </c>
      <c r="G123" s="705" t="s">
        <v>2591</v>
      </c>
      <c r="H123" s="705" t="s">
        <v>2592</v>
      </c>
      <c r="I123" s="238">
        <v>630</v>
      </c>
      <c r="J123" s="238">
        <v>5</v>
      </c>
      <c r="K123" s="713">
        <v>3149.99</v>
      </c>
    </row>
    <row r="124" spans="1:11" ht="14.4" customHeight="1" x14ac:dyDescent="0.3">
      <c r="A124" s="680" t="s">
        <v>505</v>
      </c>
      <c r="B124" s="671" t="s">
        <v>507</v>
      </c>
      <c r="C124" s="705" t="s">
        <v>525</v>
      </c>
      <c r="D124" s="723" t="s">
        <v>526</v>
      </c>
      <c r="E124" s="705" t="s">
        <v>2373</v>
      </c>
      <c r="F124" s="723" t="s">
        <v>2374</v>
      </c>
      <c r="G124" s="705" t="s">
        <v>2593</v>
      </c>
      <c r="H124" s="705" t="s">
        <v>2594</v>
      </c>
      <c r="I124" s="238">
        <v>145.75</v>
      </c>
      <c r="J124" s="238">
        <v>10</v>
      </c>
      <c r="K124" s="713">
        <v>1457.45</v>
      </c>
    </row>
    <row r="125" spans="1:11" ht="14.4" customHeight="1" x14ac:dyDescent="0.3">
      <c r="A125" s="680" t="s">
        <v>505</v>
      </c>
      <c r="B125" s="671" t="s">
        <v>507</v>
      </c>
      <c r="C125" s="705" t="s">
        <v>525</v>
      </c>
      <c r="D125" s="723" t="s">
        <v>526</v>
      </c>
      <c r="E125" s="705" t="s">
        <v>2373</v>
      </c>
      <c r="F125" s="723" t="s">
        <v>2374</v>
      </c>
      <c r="G125" s="705" t="s">
        <v>2595</v>
      </c>
      <c r="H125" s="705" t="s">
        <v>2596</v>
      </c>
      <c r="I125" s="238">
        <v>5787.48</v>
      </c>
      <c r="J125" s="238">
        <v>30</v>
      </c>
      <c r="K125" s="713">
        <v>173624.46</v>
      </c>
    </row>
    <row r="126" spans="1:11" ht="14.4" customHeight="1" x14ac:dyDescent="0.3">
      <c r="A126" s="680" t="s">
        <v>505</v>
      </c>
      <c r="B126" s="671" t="s">
        <v>507</v>
      </c>
      <c r="C126" s="705" t="s">
        <v>525</v>
      </c>
      <c r="D126" s="723" t="s">
        <v>526</v>
      </c>
      <c r="E126" s="705" t="s">
        <v>2373</v>
      </c>
      <c r="F126" s="723" t="s">
        <v>2374</v>
      </c>
      <c r="G126" s="705" t="s">
        <v>2597</v>
      </c>
      <c r="H126" s="705" t="s">
        <v>2598</v>
      </c>
      <c r="I126" s="238">
        <v>287.24</v>
      </c>
      <c r="J126" s="238">
        <v>5</v>
      </c>
      <c r="K126" s="713">
        <v>1436.21</v>
      </c>
    </row>
    <row r="127" spans="1:11" ht="14.4" customHeight="1" x14ac:dyDescent="0.3">
      <c r="A127" s="680" t="s">
        <v>505</v>
      </c>
      <c r="B127" s="671" t="s">
        <v>507</v>
      </c>
      <c r="C127" s="705" t="s">
        <v>525</v>
      </c>
      <c r="D127" s="723" t="s">
        <v>526</v>
      </c>
      <c r="E127" s="705" t="s">
        <v>2377</v>
      </c>
      <c r="F127" s="723" t="s">
        <v>2378</v>
      </c>
      <c r="G127" s="705" t="s">
        <v>2475</v>
      </c>
      <c r="H127" s="705" t="s">
        <v>2476</v>
      </c>
      <c r="I127" s="238">
        <v>8.17</v>
      </c>
      <c r="J127" s="238">
        <v>20</v>
      </c>
      <c r="K127" s="713">
        <v>163.4</v>
      </c>
    </row>
    <row r="128" spans="1:11" ht="14.4" customHeight="1" x14ac:dyDescent="0.3">
      <c r="A128" s="680" t="s">
        <v>505</v>
      </c>
      <c r="B128" s="671" t="s">
        <v>507</v>
      </c>
      <c r="C128" s="705" t="s">
        <v>525</v>
      </c>
      <c r="D128" s="723" t="s">
        <v>526</v>
      </c>
      <c r="E128" s="705" t="s">
        <v>2379</v>
      </c>
      <c r="F128" s="723" t="s">
        <v>2380</v>
      </c>
      <c r="G128" s="705" t="s">
        <v>2599</v>
      </c>
      <c r="H128" s="705" t="s">
        <v>2600</v>
      </c>
      <c r="I128" s="238">
        <v>33.130000000000003</v>
      </c>
      <c r="J128" s="238">
        <v>36</v>
      </c>
      <c r="K128" s="713">
        <v>1192.8599999999999</v>
      </c>
    </row>
    <row r="129" spans="1:11" ht="14.4" customHeight="1" x14ac:dyDescent="0.3">
      <c r="A129" s="680" t="s">
        <v>505</v>
      </c>
      <c r="B129" s="671" t="s">
        <v>507</v>
      </c>
      <c r="C129" s="705" t="s">
        <v>525</v>
      </c>
      <c r="D129" s="723" t="s">
        <v>526</v>
      </c>
      <c r="E129" s="705" t="s">
        <v>2381</v>
      </c>
      <c r="F129" s="723" t="s">
        <v>2382</v>
      </c>
      <c r="G129" s="705" t="s">
        <v>2601</v>
      </c>
      <c r="H129" s="705" t="s">
        <v>2602</v>
      </c>
      <c r="I129" s="238">
        <v>0.3</v>
      </c>
      <c r="J129" s="238">
        <v>100</v>
      </c>
      <c r="K129" s="713">
        <v>30</v>
      </c>
    </row>
    <row r="130" spans="1:11" ht="14.4" customHeight="1" x14ac:dyDescent="0.3">
      <c r="A130" s="680" t="s">
        <v>505</v>
      </c>
      <c r="B130" s="671" t="s">
        <v>507</v>
      </c>
      <c r="C130" s="705" t="s">
        <v>525</v>
      </c>
      <c r="D130" s="723" t="s">
        <v>526</v>
      </c>
      <c r="E130" s="705" t="s">
        <v>2381</v>
      </c>
      <c r="F130" s="723" t="s">
        <v>2382</v>
      </c>
      <c r="G130" s="705" t="s">
        <v>2603</v>
      </c>
      <c r="H130" s="705" t="s">
        <v>2604</v>
      </c>
      <c r="I130" s="238">
        <v>0.31</v>
      </c>
      <c r="J130" s="238">
        <v>100</v>
      </c>
      <c r="K130" s="713">
        <v>31</v>
      </c>
    </row>
    <row r="131" spans="1:11" ht="14.4" customHeight="1" x14ac:dyDescent="0.3">
      <c r="A131" s="680" t="s">
        <v>505</v>
      </c>
      <c r="B131" s="671" t="s">
        <v>507</v>
      </c>
      <c r="C131" s="705" t="s">
        <v>525</v>
      </c>
      <c r="D131" s="723" t="s">
        <v>526</v>
      </c>
      <c r="E131" s="705" t="s">
        <v>2381</v>
      </c>
      <c r="F131" s="723" t="s">
        <v>2382</v>
      </c>
      <c r="G131" s="705" t="s">
        <v>2479</v>
      </c>
      <c r="H131" s="705" t="s">
        <v>2480</v>
      </c>
      <c r="I131" s="238">
        <v>0.48</v>
      </c>
      <c r="J131" s="238">
        <v>100</v>
      </c>
      <c r="K131" s="713">
        <v>48</v>
      </c>
    </row>
    <row r="132" spans="1:11" ht="14.4" customHeight="1" x14ac:dyDescent="0.3">
      <c r="A132" s="680" t="s">
        <v>505</v>
      </c>
      <c r="B132" s="671" t="s">
        <v>507</v>
      </c>
      <c r="C132" s="705" t="s">
        <v>525</v>
      </c>
      <c r="D132" s="723" t="s">
        <v>526</v>
      </c>
      <c r="E132" s="705" t="s">
        <v>2381</v>
      </c>
      <c r="F132" s="723" t="s">
        <v>2382</v>
      </c>
      <c r="G132" s="705" t="s">
        <v>2481</v>
      </c>
      <c r="H132" s="705" t="s">
        <v>2482</v>
      </c>
      <c r="I132" s="238">
        <v>0.3</v>
      </c>
      <c r="J132" s="238">
        <v>100</v>
      </c>
      <c r="K132" s="713">
        <v>30</v>
      </c>
    </row>
    <row r="133" spans="1:11" ht="14.4" customHeight="1" x14ac:dyDescent="0.3">
      <c r="A133" s="680" t="s">
        <v>505</v>
      </c>
      <c r="B133" s="671" t="s">
        <v>507</v>
      </c>
      <c r="C133" s="705" t="s">
        <v>525</v>
      </c>
      <c r="D133" s="723" t="s">
        <v>526</v>
      </c>
      <c r="E133" s="705" t="s">
        <v>2381</v>
      </c>
      <c r="F133" s="723" t="s">
        <v>2382</v>
      </c>
      <c r="G133" s="705" t="s">
        <v>2605</v>
      </c>
      <c r="H133" s="705" t="s">
        <v>2606</v>
      </c>
      <c r="I133" s="238">
        <v>373.89</v>
      </c>
      <c r="J133" s="238">
        <v>20</v>
      </c>
      <c r="K133" s="713">
        <v>7477.8</v>
      </c>
    </row>
    <row r="134" spans="1:11" ht="14.4" customHeight="1" x14ac:dyDescent="0.3">
      <c r="A134" s="680" t="s">
        <v>505</v>
      </c>
      <c r="B134" s="671" t="s">
        <v>507</v>
      </c>
      <c r="C134" s="705" t="s">
        <v>525</v>
      </c>
      <c r="D134" s="723" t="s">
        <v>526</v>
      </c>
      <c r="E134" s="705" t="s">
        <v>2385</v>
      </c>
      <c r="F134" s="723" t="s">
        <v>2386</v>
      </c>
      <c r="G134" s="705" t="s">
        <v>2607</v>
      </c>
      <c r="H134" s="705" t="s">
        <v>2608</v>
      </c>
      <c r="I134" s="238">
        <v>7.51</v>
      </c>
      <c r="J134" s="238">
        <v>40</v>
      </c>
      <c r="K134" s="713">
        <v>300.39999999999998</v>
      </c>
    </row>
    <row r="135" spans="1:11" ht="14.4" customHeight="1" x14ac:dyDescent="0.3">
      <c r="A135" s="680" t="s">
        <v>505</v>
      </c>
      <c r="B135" s="671" t="s">
        <v>507</v>
      </c>
      <c r="C135" s="705" t="s">
        <v>525</v>
      </c>
      <c r="D135" s="723" t="s">
        <v>526</v>
      </c>
      <c r="E135" s="705" t="s">
        <v>2385</v>
      </c>
      <c r="F135" s="723" t="s">
        <v>2386</v>
      </c>
      <c r="G135" s="705" t="s">
        <v>2483</v>
      </c>
      <c r="H135" s="705" t="s">
        <v>2484</v>
      </c>
      <c r="I135" s="238">
        <v>11.01</v>
      </c>
      <c r="J135" s="238">
        <v>80</v>
      </c>
      <c r="K135" s="713">
        <v>880.8</v>
      </c>
    </row>
    <row r="136" spans="1:11" ht="14.4" customHeight="1" x14ac:dyDescent="0.3">
      <c r="A136" s="680" t="s">
        <v>505</v>
      </c>
      <c r="B136" s="671" t="s">
        <v>507</v>
      </c>
      <c r="C136" s="705" t="s">
        <v>525</v>
      </c>
      <c r="D136" s="723" t="s">
        <v>526</v>
      </c>
      <c r="E136" s="705" t="s">
        <v>2385</v>
      </c>
      <c r="F136" s="723" t="s">
        <v>2386</v>
      </c>
      <c r="G136" s="705" t="s">
        <v>2485</v>
      </c>
      <c r="H136" s="705" t="s">
        <v>2486</v>
      </c>
      <c r="I136" s="238">
        <v>11.01</v>
      </c>
      <c r="J136" s="238">
        <v>160</v>
      </c>
      <c r="K136" s="713">
        <v>1761.6</v>
      </c>
    </row>
    <row r="137" spans="1:11" ht="14.4" customHeight="1" x14ac:dyDescent="0.3">
      <c r="A137" s="680" t="s">
        <v>505</v>
      </c>
      <c r="B137" s="671" t="s">
        <v>507</v>
      </c>
      <c r="C137" s="705" t="s">
        <v>525</v>
      </c>
      <c r="D137" s="723" t="s">
        <v>526</v>
      </c>
      <c r="E137" s="705" t="s">
        <v>2385</v>
      </c>
      <c r="F137" s="723" t="s">
        <v>2386</v>
      </c>
      <c r="G137" s="705" t="s">
        <v>2609</v>
      </c>
      <c r="H137" s="705" t="s">
        <v>2610</v>
      </c>
      <c r="I137" s="238">
        <v>11.01</v>
      </c>
      <c r="J137" s="238">
        <v>40</v>
      </c>
      <c r="K137" s="713">
        <v>440.4</v>
      </c>
    </row>
    <row r="138" spans="1:11" ht="14.4" customHeight="1" x14ac:dyDescent="0.3">
      <c r="A138" s="680" t="s">
        <v>505</v>
      </c>
      <c r="B138" s="671" t="s">
        <v>507</v>
      </c>
      <c r="C138" s="705" t="s">
        <v>525</v>
      </c>
      <c r="D138" s="723" t="s">
        <v>526</v>
      </c>
      <c r="E138" s="705" t="s">
        <v>2385</v>
      </c>
      <c r="F138" s="723" t="s">
        <v>2386</v>
      </c>
      <c r="G138" s="705" t="s">
        <v>2611</v>
      </c>
      <c r="H138" s="705" t="s">
        <v>2612</v>
      </c>
      <c r="I138" s="238">
        <v>11</v>
      </c>
      <c r="J138" s="238">
        <v>40</v>
      </c>
      <c r="K138" s="713">
        <v>440</v>
      </c>
    </row>
    <row r="139" spans="1:11" ht="14.4" customHeight="1" x14ac:dyDescent="0.3">
      <c r="A139" s="680" t="s">
        <v>505</v>
      </c>
      <c r="B139" s="671" t="s">
        <v>507</v>
      </c>
      <c r="C139" s="705" t="s">
        <v>525</v>
      </c>
      <c r="D139" s="723" t="s">
        <v>526</v>
      </c>
      <c r="E139" s="705" t="s">
        <v>2385</v>
      </c>
      <c r="F139" s="723" t="s">
        <v>2386</v>
      </c>
      <c r="G139" s="705" t="s">
        <v>2613</v>
      </c>
      <c r="H139" s="705" t="s">
        <v>2614</v>
      </c>
      <c r="I139" s="238">
        <v>0.77500000000000002</v>
      </c>
      <c r="J139" s="238">
        <v>3300</v>
      </c>
      <c r="K139" s="713">
        <v>2558</v>
      </c>
    </row>
    <row r="140" spans="1:11" ht="14.4" customHeight="1" x14ac:dyDescent="0.3">
      <c r="A140" s="680" t="s">
        <v>505</v>
      </c>
      <c r="B140" s="671" t="s">
        <v>507</v>
      </c>
      <c r="C140" s="705" t="s">
        <v>525</v>
      </c>
      <c r="D140" s="723" t="s">
        <v>526</v>
      </c>
      <c r="E140" s="705" t="s">
        <v>2385</v>
      </c>
      <c r="F140" s="723" t="s">
        <v>2386</v>
      </c>
      <c r="G140" s="705" t="s">
        <v>2487</v>
      </c>
      <c r="H140" s="705" t="s">
        <v>2488</v>
      </c>
      <c r="I140" s="238">
        <v>0.77500000000000002</v>
      </c>
      <c r="J140" s="238">
        <v>1700</v>
      </c>
      <c r="K140" s="713">
        <v>1318</v>
      </c>
    </row>
    <row r="141" spans="1:11" ht="14.4" customHeight="1" x14ac:dyDescent="0.3">
      <c r="A141" s="680" t="s">
        <v>505</v>
      </c>
      <c r="B141" s="671" t="s">
        <v>507</v>
      </c>
      <c r="C141" s="705" t="s">
        <v>2387</v>
      </c>
      <c r="D141" s="723" t="s">
        <v>2388</v>
      </c>
      <c r="E141" s="705" t="s">
        <v>2369</v>
      </c>
      <c r="F141" s="723" t="s">
        <v>2370</v>
      </c>
      <c r="G141" s="705" t="s">
        <v>2615</v>
      </c>
      <c r="H141" s="705" t="s">
        <v>2616</v>
      </c>
      <c r="I141" s="238">
        <v>0.99</v>
      </c>
      <c r="J141" s="238">
        <v>3000</v>
      </c>
      <c r="K141" s="713">
        <v>2976.6</v>
      </c>
    </row>
    <row r="142" spans="1:11" ht="14.4" customHeight="1" x14ac:dyDescent="0.3">
      <c r="A142" s="680" t="s">
        <v>505</v>
      </c>
      <c r="B142" s="671" t="s">
        <v>507</v>
      </c>
      <c r="C142" s="705" t="s">
        <v>2389</v>
      </c>
      <c r="D142" s="723" t="s">
        <v>2390</v>
      </c>
      <c r="E142" s="705" t="s">
        <v>2369</v>
      </c>
      <c r="F142" s="723" t="s">
        <v>2370</v>
      </c>
      <c r="G142" s="705" t="s">
        <v>2617</v>
      </c>
      <c r="H142" s="705" t="s">
        <v>2618</v>
      </c>
      <c r="I142" s="238">
        <v>762.6</v>
      </c>
      <c r="J142" s="238">
        <v>20</v>
      </c>
      <c r="K142" s="713">
        <v>15252.05</v>
      </c>
    </row>
    <row r="143" spans="1:11" ht="14.4" customHeight="1" x14ac:dyDescent="0.3">
      <c r="A143" s="680" t="s">
        <v>505</v>
      </c>
      <c r="B143" s="671" t="s">
        <v>507</v>
      </c>
      <c r="C143" s="705" t="s">
        <v>2389</v>
      </c>
      <c r="D143" s="723" t="s">
        <v>2390</v>
      </c>
      <c r="E143" s="705" t="s">
        <v>2369</v>
      </c>
      <c r="F143" s="723" t="s">
        <v>2370</v>
      </c>
      <c r="G143" s="705" t="s">
        <v>2619</v>
      </c>
      <c r="H143" s="705" t="s">
        <v>2620</v>
      </c>
      <c r="I143" s="238">
        <v>11498.924999999999</v>
      </c>
      <c r="J143" s="238">
        <v>2</v>
      </c>
      <c r="K143" s="713">
        <v>22997.85</v>
      </c>
    </row>
    <row r="144" spans="1:11" ht="14.4" customHeight="1" x14ac:dyDescent="0.3">
      <c r="A144" s="680" t="s">
        <v>505</v>
      </c>
      <c r="B144" s="671" t="s">
        <v>507</v>
      </c>
      <c r="C144" s="705" t="s">
        <v>2389</v>
      </c>
      <c r="D144" s="723" t="s">
        <v>2390</v>
      </c>
      <c r="E144" s="705" t="s">
        <v>2371</v>
      </c>
      <c r="F144" s="723" t="s">
        <v>2372</v>
      </c>
      <c r="G144" s="705" t="s">
        <v>2621</v>
      </c>
      <c r="H144" s="705" t="s">
        <v>2622</v>
      </c>
      <c r="I144" s="238">
        <v>432.3</v>
      </c>
      <c r="J144" s="238">
        <v>210</v>
      </c>
      <c r="K144" s="713">
        <v>90782.31</v>
      </c>
    </row>
    <row r="145" spans="1:11" ht="14.4" customHeight="1" x14ac:dyDescent="0.3">
      <c r="A145" s="680" t="s">
        <v>505</v>
      </c>
      <c r="B145" s="671" t="s">
        <v>507</v>
      </c>
      <c r="C145" s="705" t="s">
        <v>2389</v>
      </c>
      <c r="D145" s="723" t="s">
        <v>2390</v>
      </c>
      <c r="E145" s="705" t="s">
        <v>2371</v>
      </c>
      <c r="F145" s="723" t="s">
        <v>2372</v>
      </c>
      <c r="G145" s="705" t="s">
        <v>2623</v>
      </c>
      <c r="H145" s="705" t="s">
        <v>2624</v>
      </c>
      <c r="I145" s="238">
        <v>1493.85</v>
      </c>
      <c r="J145" s="238">
        <v>18</v>
      </c>
      <c r="K145" s="713">
        <v>26889.370000000003</v>
      </c>
    </row>
    <row r="146" spans="1:11" ht="14.4" customHeight="1" x14ac:dyDescent="0.3">
      <c r="A146" s="680" t="s">
        <v>505</v>
      </c>
      <c r="B146" s="671" t="s">
        <v>507</v>
      </c>
      <c r="C146" s="705" t="s">
        <v>2389</v>
      </c>
      <c r="D146" s="723" t="s">
        <v>2390</v>
      </c>
      <c r="E146" s="705" t="s">
        <v>2371</v>
      </c>
      <c r="F146" s="723" t="s">
        <v>2372</v>
      </c>
      <c r="G146" s="705" t="s">
        <v>2625</v>
      </c>
      <c r="H146" s="705" t="s">
        <v>2626</v>
      </c>
      <c r="I146" s="238">
        <v>1493.85</v>
      </c>
      <c r="J146" s="238">
        <v>18</v>
      </c>
      <c r="K146" s="713">
        <v>26889.37</v>
      </c>
    </row>
    <row r="147" spans="1:11" ht="14.4" customHeight="1" x14ac:dyDescent="0.3">
      <c r="A147" s="680" t="s">
        <v>505</v>
      </c>
      <c r="B147" s="671" t="s">
        <v>507</v>
      </c>
      <c r="C147" s="705" t="s">
        <v>2389</v>
      </c>
      <c r="D147" s="723" t="s">
        <v>2390</v>
      </c>
      <c r="E147" s="705" t="s">
        <v>2371</v>
      </c>
      <c r="F147" s="723" t="s">
        <v>2372</v>
      </c>
      <c r="G147" s="705" t="s">
        <v>2627</v>
      </c>
      <c r="H147" s="705" t="s">
        <v>2628</v>
      </c>
      <c r="I147" s="238">
        <v>1457.89</v>
      </c>
      <c r="J147" s="238">
        <v>24</v>
      </c>
      <c r="K147" s="713">
        <v>34989.300000000003</v>
      </c>
    </row>
    <row r="148" spans="1:11" ht="14.4" customHeight="1" x14ac:dyDescent="0.3">
      <c r="A148" s="680" t="s">
        <v>505</v>
      </c>
      <c r="B148" s="671" t="s">
        <v>507</v>
      </c>
      <c r="C148" s="705" t="s">
        <v>2389</v>
      </c>
      <c r="D148" s="723" t="s">
        <v>2390</v>
      </c>
      <c r="E148" s="705" t="s">
        <v>2371</v>
      </c>
      <c r="F148" s="723" t="s">
        <v>2372</v>
      </c>
      <c r="G148" s="705" t="s">
        <v>2629</v>
      </c>
      <c r="H148" s="705" t="s">
        <v>2630</v>
      </c>
      <c r="I148" s="238">
        <v>1493.85</v>
      </c>
      <c r="J148" s="238">
        <v>18</v>
      </c>
      <c r="K148" s="713">
        <v>26889.370000000003</v>
      </c>
    </row>
    <row r="149" spans="1:11" ht="14.4" customHeight="1" x14ac:dyDescent="0.3">
      <c r="A149" s="680" t="s">
        <v>505</v>
      </c>
      <c r="B149" s="671" t="s">
        <v>507</v>
      </c>
      <c r="C149" s="705" t="s">
        <v>2389</v>
      </c>
      <c r="D149" s="723" t="s">
        <v>2390</v>
      </c>
      <c r="E149" s="705" t="s">
        <v>2373</v>
      </c>
      <c r="F149" s="723" t="s">
        <v>2374</v>
      </c>
      <c r="G149" s="705" t="s">
        <v>2631</v>
      </c>
      <c r="H149" s="705" t="s">
        <v>2632</v>
      </c>
      <c r="I149" s="238">
        <v>1670.99</v>
      </c>
      <c r="J149" s="238">
        <v>2</v>
      </c>
      <c r="K149" s="713">
        <v>3341.99</v>
      </c>
    </row>
    <row r="150" spans="1:11" ht="14.4" customHeight="1" x14ac:dyDescent="0.3">
      <c r="A150" s="680" t="s">
        <v>505</v>
      </c>
      <c r="B150" s="671" t="s">
        <v>507</v>
      </c>
      <c r="C150" s="705" t="s">
        <v>2389</v>
      </c>
      <c r="D150" s="723" t="s">
        <v>2390</v>
      </c>
      <c r="E150" s="705" t="s">
        <v>2373</v>
      </c>
      <c r="F150" s="723" t="s">
        <v>2374</v>
      </c>
      <c r="G150" s="705" t="s">
        <v>2633</v>
      </c>
      <c r="H150" s="705" t="s">
        <v>2634</v>
      </c>
      <c r="I150" s="238">
        <v>1670.9949999999999</v>
      </c>
      <c r="J150" s="238">
        <v>5</v>
      </c>
      <c r="K150" s="713">
        <v>8354.99</v>
      </c>
    </row>
    <row r="151" spans="1:11" ht="14.4" customHeight="1" x14ac:dyDescent="0.3">
      <c r="A151" s="680" t="s">
        <v>505</v>
      </c>
      <c r="B151" s="671" t="s">
        <v>507</v>
      </c>
      <c r="C151" s="705" t="s">
        <v>2389</v>
      </c>
      <c r="D151" s="723" t="s">
        <v>2390</v>
      </c>
      <c r="E151" s="705" t="s">
        <v>2373</v>
      </c>
      <c r="F151" s="723" t="s">
        <v>2374</v>
      </c>
      <c r="G151" s="705" t="s">
        <v>2635</v>
      </c>
      <c r="H151" s="705" t="s">
        <v>2636</v>
      </c>
      <c r="I151" s="238">
        <v>1671</v>
      </c>
      <c r="J151" s="238">
        <v>4</v>
      </c>
      <c r="K151" s="713">
        <v>6683.99</v>
      </c>
    </row>
    <row r="152" spans="1:11" ht="14.4" customHeight="1" x14ac:dyDescent="0.3">
      <c r="A152" s="680" t="s">
        <v>505</v>
      </c>
      <c r="B152" s="671" t="s">
        <v>507</v>
      </c>
      <c r="C152" s="705" t="s">
        <v>2389</v>
      </c>
      <c r="D152" s="723" t="s">
        <v>2390</v>
      </c>
      <c r="E152" s="705" t="s">
        <v>2373</v>
      </c>
      <c r="F152" s="723" t="s">
        <v>2374</v>
      </c>
      <c r="G152" s="705" t="s">
        <v>2637</v>
      </c>
      <c r="H152" s="705" t="s">
        <v>2638</v>
      </c>
      <c r="I152" s="238">
        <v>1671</v>
      </c>
      <c r="J152" s="238">
        <v>1</v>
      </c>
      <c r="K152" s="713">
        <v>1671</v>
      </c>
    </row>
    <row r="153" spans="1:11" ht="14.4" customHeight="1" x14ac:dyDescent="0.3">
      <c r="A153" s="680" t="s">
        <v>505</v>
      </c>
      <c r="B153" s="671" t="s">
        <v>507</v>
      </c>
      <c r="C153" s="705" t="s">
        <v>2389</v>
      </c>
      <c r="D153" s="723" t="s">
        <v>2390</v>
      </c>
      <c r="E153" s="705" t="s">
        <v>2373</v>
      </c>
      <c r="F153" s="723" t="s">
        <v>2374</v>
      </c>
      <c r="G153" s="705" t="s">
        <v>2639</v>
      </c>
      <c r="H153" s="705" t="s">
        <v>2640</v>
      </c>
      <c r="I153" s="238">
        <v>1671</v>
      </c>
      <c r="J153" s="238">
        <v>2</v>
      </c>
      <c r="K153" s="713">
        <v>3342</v>
      </c>
    </row>
    <row r="154" spans="1:11" ht="14.4" customHeight="1" x14ac:dyDescent="0.3">
      <c r="A154" s="680" t="s">
        <v>505</v>
      </c>
      <c r="B154" s="671" t="s">
        <v>507</v>
      </c>
      <c r="C154" s="705" t="s">
        <v>2389</v>
      </c>
      <c r="D154" s="723" t="s">
        <v>2390</v>
      </c>
      <c r="E154" s="705" t="s">
        <v>2383</v>
      </c>
      <c r="F154" s="723" t="s">
        <v>2384</v>
      </c>
      <c r="G154" s="705" t="s">
        <v>2641</v>
      </c>
      <c r="H154" s="705" t="s">
        <v>2642</v>
      </c>
      <c r="I154" s="238">
        <v>631.35</v>
      </c>
      <c r="J154" s="238">
        <v>12</v>
      </c>
      <c r="K154" s="713">
        <v>7576.2</v>
      </c>
    </row>
    <row r="155" spans="1:11" ht="14.4" customHeight="1" thickBot="1" x14ac:dyDescent="0.35">
      <c r="A155" s="637" t="s">
        <v>505</v>
      </c>
      <c r="B155" s="673" t="s">
        <v>507</v>
      </c>
      <c r="C155" s="709" t="s">
        <v>2389</v>
      </c>
      <c r="D155" s="724" t="s">
        <v>2390</v>
      </c>
      <c r="E155" s="709" t="s">
        <v>2375</v>
      </c>
      <c r="F155" s="724" t="s">
        <v>2376</v>
      </c>
      <c r="G155" s="709" t="s">
        <v>2643</v>
      </c>
      <c r="H155" s="709" t="s">
        <v>2644</v>
      </c>
      <c r="I155" s="674">
        <v>49489</v>
      </c>
      <c r="J155" s="674">
        <v>1</v>
      </c>
      <c r="K155" s="714">
        <v>49489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4" width="12.21875" customWidth="1"/>
    <col min="5" max="5" width="12.21875" hidden="1" customWidth="1"/>
    <col min="6" max="6" width="12.21875" customWidth="1"/>
    <col min="7" max="8" width="12.21875" hidden="1" customWidth="1"/>
    <col min="9" max="9" width="12.21875" customWidth="1"/>
    <col min="10" max="10" width="12.21875" hidden="1" customWidth="1"/>
    <col min="11" max="11" width="12.21875" customWidth="1"/>
    <col min="12" max="12" width="12.21875" hidden="1" customWidth="1"/>
  </cols>
  <sheetData>
    <row r="1" spans="1:12" ht="18.600000000000001" thickBot="1" x14ac:dyDescent="0.4">
      <c r="A1" s="520" t="s">
        <v>134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15" thickBot="1" x14ac:dyDescent="0.35">
      <c r="A2" s="389" t="s">
        <v>298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2" x14ac:dyDescent="0.3">
      <c r="A3" s="410" t="s">
        <v>292</v>
      </c>
      <c r="B3" s="522" t="s">
        <v>270</v>
      </c>
      <c r="C3" s="391">
        <v>0</v>
      </c>
      <c r="D3" s="392">
        <v>101</v>
      </c>
      <c r="E3" s="413">
        <v>203</v>
      </c>
      <c r="F3" s="392" t="s">
        <v>250</v>
      </c>
      <c r="G3" s="392" t="s">
        <v>251</v>
      </c>
      <c r="H3" s="392" t="s">
        <v>252</v>
      </c>
      <c r="I3" s="392" t="s">
        <v>253</v>
      </c>
      <c r="J3" s="392" t="s">
        <v>254</v>
      </c>
      <c r="K3" s="392">
        <v>930</v>
      </c>
      <c r="L3" s="393">
        <v>940</v>
      </c>
    </row>
    <row r="4" spans="1:12" ht="60.6" outlineLevel="1" thickBot="1" x14ac:dyDescent="0.35">
      <c r="A4" s="411">
        <v>2014</v>
      </c>
      <c r="B4" s="523"/>
      <c r="C4" s="394" t="s">
        <v>271</v>
      </c>
      <c r="D4" s="395" t="s">
        <v>272</v>
      </c>
      <c r="E4" s="414" t="s">
        <v>273</v>
      </c>
      <c r="F4" s="395" t="s">
        <v>274</v>
      </c>
      <c r="G4" s="395" t="s">
        <v>275</v>
      </c>
      <c r="H4" s="395" t="s">
        <v>276</v>
      </c>
      <c r="I4" s="395" t="s">
        <v>277</v>
      </c>
      <c r="J4" s="395" t="s">
        <v>278</v>
      </c>
      <c r="K4" s="395" t="s">
        <v>279</v>
      </c>
      <c r="L4" s="396" t="s">
        <v>280</v>
      </c>
    </row>
    <row r="5" spans="1:12" x14ac:dyDescent="0.3">
      <c r="A5" s="397" t="s">
        <v>281</v>
      </c>
      <c r="B5" s="441"/>
      <c r="C5" s="442"/>
      <c r="D5" s="443"/>
      <c r="E5" s="443"/>
      <c r="F5" s="443"/>
      <c r="G5" s="443"/>
      <c r="H5" s="443"/>
      <c r="I5" s="443"/>
      <c r="J5" s="443"/>
      <c r="K5" s="443"/>
      <c r="L5" s="444"/>
    </row>
    <row r="6" spans="1:12" ht="15" collapsed="1" thickBot="1" x14ac:dyDescent="0.35">
      <c r="A6" s="398" t="s">
        <v>97</v>
      </c>
      <c r="B6" s="445">
        <f xml:space="preserve">
TRUNC(IF($A$4&lt;=12,SUMIFS('ON Data'!D:D,'ON Data'!$B:$B,$A$4,'ON Data'!$C:$C,1),SUMIFS('ON Data'!D:D,'ON Data'!$C:$C,1)/'ON Data'!$B$3),1)</f>
        <v>64.400000000000006</v>
      </c>
      <c r="C6" s="446">
        <f xml:space="preserve">
TRUNC(IF($A$4&lt;=12,SUMIFS('ON Data'!E:E,'ON Data'!$B:$B,$A$4,'ON Data'!$C:$C,1),SUMIFS('ON Data'!E:E,'ON Data'!$C:$C,1)/'ON Data'!$B$3),1)</f>
        <v>0</v>
      </c>
      <c r="D6" s="447">
        <f xml:space="preserve">
TRUNC(IF($A$4&lt;=12,SUMIFS('ON Data'!F:F,'ON Data'!$B:$B,$A$4,'ON Data'!$C:$C,1),SUMIFS('ON Data'!F:F,'ON Data'!$C:$C,1)/'ON Data'!$B$3),1)</f>
        <v>17.899999999999999</v>
      </c>
      <c r="E6" s="447">
        <f xml:space="preserve">
TRUNC(IF($A$4&lt;=12,SUMIFS('ON Data'!H:H,'ON Data'!$B:$B,$A$4,'ON Data'!$C:$C,1),SUMIFS('ON Data'!H:H,'ON Data'!$C:$C,1)/'ON Data'!$B$3),1)</f>
        <v>0</v>
      </c>
      <c r="F6" s="447">
        <f xml:space="preserve">
TRUNC(IF($A$4&lt;=12,SUMIFS('ON Data'!I:I,'ON Data'!$B:$B,$A$4,'ON Data'!$C:$C,1),SUMIFS('ON Data'!I:I,'ON Data'!$C:$C,1)/'ON Data'!$B$3),1)</f>
        <v>31.7</v>
      </c>
      <c r="G6" s="447">
        <f xml:space="preserve">
TRUNC(IF($A$4&lt;=12,SUMIFS('ON Data'!J:J,'ON Data'!$B:$B,$A$4,'ON Data'!$C:$C,1),SUMIFS('ON Data'!J:J,'ON Data'!$C:$C,1)/'ON Data'!$B$3),1)</f>
        <v>0</v>
      </c>
      <c r="H6" s="447">
        <f xml:space="preserve">
TRUNC(IF($A$4&lt;=12,SUMIFS('ON Data'!K:K,'ON Data'!$B:$B,$A$4,'ON Data'!$C:$C,1),SUMIFS('ON Data'!K:K,'ON Data'!$C:$C,1)/'ON Data'!$B$3),1)</f>
        <v>0</v>
      </c>
      <c r="I6" s="447">
        <f xml:space="preserve">
TRUNC(IF($A$4&lt;=12,SUMIFS('ON Data'!L:L,'ON Data'!$B:$B,$A$4,'ON Data'!$C:$C,1),SUMIFS('ON Data'!L:L,'ON Data'!$C:$C,1)/'ON Data'!$B$3),1)</f>
        <v>10.7</v>
      </c>
      <c r="J6" s="447">
        <f xml:space="preserve">
TRUNC(IF($A$4&lt;=12,SUMIFS('ON Data'!M:M,'ON Data'!$B:$B,$A$4,'ON Data'!$C:$C,1),SUMIFS('ON Data'!M:M,'ON Data'!$C:$C,1)/'ON Data'!$B$3),1)</f>
        <v>0</v>
      </c>
      <c r="K6" s="447">
        <f xml:space="preserve">
TRUNC(IF($A$4&lt;=12,SUMIFS('ON Data'!N:N,'ON Data'!$B:$B,$A$4,'ON Data'!$C:$C,1),SUMIFS('ON Data'!N:N,'ON Data'!$C:$C,1)/'ON Data'!$B$3),1)</f>
        <v>4</v>
      </c>
      <c r="L6" s="448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398" t="s">
        <v>135</v>
      </c>
      <c r="B7" s="445"/>
      <c r="C7" s="449"/>
      <c r="D7" s="447"/>
      <c r="E7" s="447"/>
      <c r="F7" s="447"/>
      <c r="G7" s="447"/>
      <c r="H7" s="447"/>
      <c r="I7" s="447"/>
      <c r="J7" s="447"/>
      <c r="K7" s="447"/>
      <c r="L7" s="448"/>
    </row>
    <row r="8" spans="1:12" ht="15" hidden="1" outlineLevel="1" thickBot="1" x14ac:dyDescent="0.35">
      <c r="A8" s="398" t="s">
        <v>99</v>
      </c>
      <c r="B8" s="445"/>
      <c r="C8" s="449"/>
      <c r="D8" s="447"/>
      <c r="E8" s="447"/>
      <c r="F8" s="447"/>
      <c r="G8" s="447"/>
      <c r="H8" s="447"/>
      <c r="I8" s="447"/>
      <c r="J8" s="447"/>
      <c r="K8" s="447"/>
      <c r="L8" s="448"/>
    </row>
    <row r="9" spans="1:12" ht="15" hidden="1" outlineLevel="1" thickBot="1" x14ac:dyDescent="0.35">
      <c r="A9" s="399" t="s">
        <v>72</v>
      </c>
      <c r="B9" s="450"/>
      <c r="C9" s="451"/>
      <c r="D9" s="452"/>
      <c r="E9" s="452"/>
      <c r="F9" s="452"/>
      <c r="G9" s="452"/>
      <c r="H9" s="452"/>
      <c r="I9" s="452"/>
      <c r="J9" s="452"/>
      <c r="K9" s="452"/>
      <c r="L9" s="453"/>
    </row>
    <row r="10" spans="1:12" x14ac:dyDescent="0.3">
      <c r="A10" s="400" t="s">
        <v>282</v>
      </c>
      <c r="B10" s="415"/>
      <c r="C10" s="416"/>
      <c r="D10" s="417"/>
      <c r="E10" s="417"/>
      <c r="F10" s="417"/>
      <c r="G10" s="417"/>
      <c r="H10" s="417"/>
      <c r="I10" s="417"/>
      <c r="J10" s="417"/>
      <c r="K10" s="417"/>
      <c r="L10" s="418"/>
    </row>
    <row r="11" spans="1:12" x14ac:dyDescent="0.3">
      <c r="A11" s="401" t="s">
        <v>283</v>
      </c>
      <c r="B11" s="419">
        <f xml:space="preserve">
IF($A$4&lt;=12,SUMIFS('ON Data'!D:D,'ON Data'!$B:$B,$A$4,'ON Data'!$C:$C,2),SUMIFS('ON Data'!D:D,'ON Data'!$C:$C,2))</f>
        <v>18328.43</v>
      </c>
      <c r="C11" s="420">
        <f xml:space="preserve">
IF($A$4&lt;=12,SUMIFS('ON Data'!E:E,'ON Data'!$B:$B,$A$4,'ON Data'!$C:$C,2),SUMIFS('ON Data'!E:E,'ON Data'!$C:$C,2))</f>
        <v>0</v>
      </c>
      <c r="D11" s="421">
        <f xml:space="preserve">
IF($A$4&lt;=12,SUMIFS('ON Data'!F:F,'ON Data'!$B:$B,$A$4,'ON Data'!$C:$C,2),SUMIFS('ON Data'!F:F,'ON Data'!$C:$C,2))</f>
        <v>5434.8</v>
      </c>
      <c r="E11" s="421">
        <f xml:space="preserve">
IF($A$4&lt;=12,SUMIFS('ON Data'!H:H,'ON Data'!$B:$B,$A$4,'ON Data'!$C:$C,2),SUMIFS('ON Data'!H:H,'ON Data'!$C:$C,2))</f>
        <v>0</v>
      </c>
      <c r="F11" s="421">
        <f xml:space="preserve">
IF($A$4&lt;=12,SUMIFS('ON Data'!I:I,'ON Data'!$B:$B,$A$4,'ON Data'!$C:$C,2),SUMIFS('ON Data'!I:I,'ON Data'!$C:$C,2))</f>
        <v>8890.880000000001</v>
      </c>
      <c r="G11" s="421">
        <f xml:space="preserve">
IF($A$4&lt;=12,SUMIFS('ON Data'!J:J,'ON Data'!$B:$B,$A$4,'ON Data'!$C:$C,2),SUMIFS('ON Data'!J:J,'ON Data'!$C:$C,2))</f>
        <v>0</v>
      </c>
      <c r="H11" s="421">
        <f xml:space="preserve">
IF($A$4&lt;=12,SUMIFS('ON Data'!K:K,'ON Data'!$B:$B,$A$4,'ON Data'!$C:$C,2),SUMIFS('ON Data'!K:K,'ON Data'!$C:$C,2))</f>
        <v>0</v>
      </c>
      <c r="I11" s="421">
        <f xml:space="preserve">
IF($A$4&lt;=12,SUMIFS('ON Data'!L:L,'ON Data'!$B:$B,$A$4,'ON Data'!$C:$C,2),SUMIFS('ON Data'!L:L,'ON Data'!$C:$C,2))</f>
        <v>2722.75</v>
      </c>
      <c r="J11" s="421">
        <f xml:space="preserve">
IF($A$4&lt;=12,SUMIFS('ON Data'!M:M,'ON Data'!$B:$B,$A$4,'ON Data'!$C:$C,2),SUMIFS('ON Data'!M:M,'ON Data'!$C:$C,2))</f>
        <v>0</v>
      </c>
      <c r="K11" s="421">
        <f xml:space="preserve">
IF($A$4&lt;=12,SUMIFS('ON Data'!N:N,'ON Data'!$B:$B,$A$4,'ON Data'!$C:$C,2),SUMIFS('ON Data'!N:N,'ON Data'!$C:$C,2))</f>
        <v>1280</v>
      </c>
      <c r="L11" s="422">
        <f xml:space="preserve">
IF($A$4&lt;=12,SUMIFS('ON Data'!O:O,'ON Data'!$B:$B,$A$4,'ON Data'!$C:$C,2),SUMIFS('ON Data'!O:O,'ON Data'!$C:$C,2))</f>
        <v>0</v>
      </c>
    </row>
    <row r="12" spans="1:12" x14ac:dyDescent="0.3">
      <c r="A12" s="401" t="s">
        <v>284</v>
      </c>
      <c r="B12" s="419">
        <f xml:space="preserve">
IF($A$4&lt;=12,SUMIFS('ON Data'!D:D,'ON Data'!$B:$B,$A$4,'ON Data'!$C:$C,3),SUMIFS('ON Data'!D:D,'ON Data'!$C:$C,3))</f>
        <v>160</v>
      </c>
      <c r="C12" s="420">
        <f xml:space="preserve">
IF($A$4&lt;=12,SUMIFS('ON Data'!E:E,'ON Data'!$B:$B,$A$4,'ON Data'!$C:$C,3),SUMIFS('ON Data'!E:E,'ON Data'!$C:$C,3))</f>
        <v>0</v>
      </c>
      <c r="D12" s="421">
        <f xml:space="preserve">
IF($A$4&lt;=12,SUMIFS('ON Data'!F:F,'ON Data'!$B:$B,$A$4,'ON Data'!$C:$C,3),SUMIFS('ON Data'!F:F,'ON Data'!$C:$C,3))</f>
        <v>160</v>
      </c>
      <c r="E12" s="421">
        <f xml:space="preserve">
IF($A$4&lt;=12,SUMIFS('ON Data'!H:H,'ON Data'!$B:$B,$A$4,'ON Data'!$C:$C,3),SUMIFS('ON Data'!H:H,'ON Data'!$C:$C,3))</f>
        <v>0</v>
      </c>
      <c r="F12" s="421">
        <f xml:space="preserve">
IF($A$4&lt;=12,SUMIFS('ON Data'!I:I,'ON Data'!$B:$B,$A$4,'ON Data'!$C:$C,3),SUMIFS('ON Data'!I:I,'ON Data'!$C:$C,3))</f>
        <v>0</v>
      </c>
      <c r="G12" s="421">
        <f xml:space="preserve">
IF($A$4&lt;=12,SUMIFS('ON Data'!J:J,'ON Data'!$B:$B,$A$4,'ON Data'!$C:$C,3),SUMIFS('ON Data'!J:J,'ON Data'!$C:$C,3))</f>
        <v>0</v>
      </c>
      <c r="H12" s="421">
        <f xml:space="preserve">
IF($A$4&lt;=12,SUMIFS('ON Data'!K:K,'ON Data'!$B:$B,$A$4,'ON Data'!$C:$C,3),SUMIFS('ON Data'!K:K,'ON Data'!$C:$C,3))</f>
        <v>0</v>
      </c>
      <c r="I12" s="421">
        <f xml:space="preserve">
IF($A$4&lt;=12,SUMIFS('ON Data'!L:L,'ON Data'!$B:$B,$A$4,'ON Data'!$C:$C,3),SUMIFS('ON Data'!L:L,'ON Data'!$C:$C,3))</f>
        <v>0</v>
      </c>
      <c r="J12" s="421">
        <f xml:space="preserve">
IF($A$4&lt;=12,SUMIFS('ON Data'!M:M,'ON Data'!$B:$B,$A$4,'ON Data'!$C:$C,3),SUMIFS('ON Data'!M:M,'ON Data'!$C:$C,3))</f>
        <v>0</v>
      </c>
      <c r="K12" s="421">
        <f xml:space="preserve">
IF($A$4&lt;=12,SUMIFS('ON Data'!N:N,'ON Data'!$B:$B,$A$4,'ON Data'!$C:$C,3),SUMIFS('ON Data'!N:N,'ON Data'!$C:$C,3))</f>
        <v>0</v>
      </c>
      <c r="L12" s="422">
        <f xml:space="preserve">
IF($A$4&lt;=12,SUMIFS('ON Data'!O:O,'ON Data'!$B:$B,$A$4,'ON Data'!$C:$C,3),SUMIFS('ON Data'!O:O,'ON Data'!$C:$C,3))</f>
        <v>0</v>
      </c>
    </row>
    <row r="13" spans="1:12" x14ac:dyDescent="0.3">
      <c r="A13" s="401" t="s">
        <v>293</v>
      </c>
      <c r="B13" s="419">
        <f xml:space="preserve">
IF($A$4&lt;=12,SUMIFS('ON Data'!D:D,'ON Data'!$B:$B,$A$4,'ON Data'!$C:$C,4),SUMIFS('ON Data'!D:D,'ON Data'!$C:$C,4))</f>
        <v>714</v>
      </c>
      <c r="C13" s="420">
        <f xml:space="preserve">
IF($A$4&lt;=12,SUMIFS('ON Data'!E:E,'ON Data'!$B:$B,$A$4,'ON Data'!$C:$C,4),SUMIFS('ON Data'!E:E,'ON Data'!$C:$C,4))</f>
        <v>0</v>
      </c>
      <c r="D13" s="421">
        <f xml:space="preserve">
IF($A$4&lt;=12,SUMIFS('ON Data'!F:F,'ON Data'!$B:$B,$A$4,'ON Data'!$C:$C,4),SUMIFS('ON Data'!F:F,'ON Data'!$C:$C,4))</f>
        <v>714</v>
      </c>
      <c r="E13" s="421">
        <f xml:space="preserve">
IF($A$4&lt;=12,SUMIFS('ON Data'!H:H,'ON Data'!$B:$B,$A$4,'ON Data'!$C:$C,4),SUMIFS('ON Data'!H:H,'ON Data'!$C:$C,4))</f>
        <v>0</v>
      </c>
      <c r="F13" s="421">
        <f xml:space="preserve">
IF($A$4&lt;=12,SUMIFS('ON Data'!I:I,'ON Data'!$B:$B,$A$4,'ON Data'!$C:$C,4),SUMIFS('ON Data'!I:I,'ON Data'!$C:$C,4))</f>
        <v>0</v>
      </c>
      <c r="G13" s="421">
        <f xml:space="preserve">
IF($A$4&lt;=12,SUMIFS('ON Data'!J:J,'ON Data'!$B:$B,$A$4,'ON Data'!$C:$C,4),SUMIFS('ON Data'!J:J,'ON Data'!$C:$C,4))</f>
        <v>0</v>
      </c>
      <c r="H13" s="421">
        <f xml:space="preserve">
IF($A$4&lt;=12,SUMIFS('ON Data'!K:K,'ON Data'!$B:$B,$A$4,'ON Data'!$C:$C,4),SUMIFS('ON Data'!K:K,'ON Data'!$C:$C,4))</f>
        <v>0</v>
      </c>
      <c r="I13" s="421">
        <f xml:space="preserve">
IF($A$4&lt;=12,SUMIFS('ON Data'!L:L,'ON Data'!$B:$B,$A$4,'ON Data'!$C:$C,4),SUMIFS('ON Data'!L:L,'ON Data'!$C:$C,4))</f>
        <v>0</v>
      </c>
      <c r="J13" s="421">
        <f xml:space="preserve">
IF($A$4&lt;=12,SUMIFS('ON Data'!M:M,'ON Data'!$B:$B,$A$4,'ON Data'!$C:$C,4),SUMIFS('ON Data'!M:M,'ON Data'!$C:$C,4))</f>
        <v>0</v>
      </c>
      <c r="K13" s="421">
        <f xml:space="preserve">
IF($A$4&lt;=12,SUMIFS('ON Data'!N:N,'ON Data'!$B:$B,$A$4,'ON Data'!$C:$C,4),SUMIFS('ON Data'!N:N,'ON Data'!$C:$C,4))</f>
        <v>0</v>
      </c>
      <c r="L13" s="422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402" t="s">
        <v>285</v>
      </c>
      <c r="B14" s="423">
        <f xml:space="preserve">
IF($A$4&lt;=12,SUMIFS('ON Data'!D:D,'ON Data'!$B:$B,$A$4,'ON Data'!$C:$C,5),SUMIFS('ON Data'!D:D,'ON Data'!$C:$C,5))</f>
        <v>80</v>
      </c>
      <c r="C14" s="424">
        <f xml:space="preserve">
IF($A$4&lt;=12,SUMIFS('ON Data'!E:E,'ON Data'!$B:$B,$A$4,'ON Data'!$C:$C,5),SUMIFS('ON Data'!E:E,'ON Data'!$C:$C,5))</f>
        <v>80</v>
      </c>
      <c r="D14" s="425">
        <f xml:space="preserve">
IF($A$4&lt;=12,SUMIFS('ON Data'!F:F,'ON Data'!$B:$B,$A$4,'ON Data'!$C:$C,5),SUMIFS('ON Data'!F:F,'ON Data'!$C:$C,5))</f>
        <v>0</v>
      </c>
      <c r="E14" s="425">
        <f xml:space="preserve">
IF($A$4&lt;=12,SUMIFS('ON Data'!H:H,'ON Data'!$B:$B,$A$4,'ON Data'!$C:$C,5),SUMIFS('ON Data'!H:H,'ON Data'!$C:$C,5))</f>
        <v>0</v>
      </c>
      <c r="F14" s="425">
        <f xml:space="preserve">
IF($A$4&lt;=12,SUMIFS('ON Data'!I:I,'ON Data'!$B:$B,$A$4,'ON Data'!$C:$C,5),SUMIFS('ON Data'!I:I,'ON Data'!$C:$C,5))</f>
        <v>0</v>
      </c>
      <c r="G14" s="425">
        <f xml:space="preserve">
IF($A$4&lt;=12,SUMIFS('ON Data'!J:J,'ON Data'!$B:$B,$A$4,'ON Data'!$C:$C,5),SUMIFS('ON Data'!J:J,'ON Data'!$C:$C,5))</f>
        <v>0</v>
      </c>
      <c r="H14" s="425">
        <f xml:space="preserve">
IF($A$4&lt;=12,SUMIFS('ON Data'!K:K,'ON Data'!$B:$B,$A$4,'ON Data'!$C:$C,5),SUMIFS('ON Data'!K:K,'ON Data'!$C:$C,5))</f>
        <v>0</v>
      </c>
      <c r="I14" s="425">
        <f xml:space="preserve">
IF($A$4&lt;=12,SUMIFS('ON Data'!L:L,'ON Data'!$B:$B,$A$4,'ON Data'!$C:$C,5),SUMIFS('ON Data'!L:L,'ON Data'!$C:$C,5))</f>
        <v>0</v>
      </c>
      <c r="J14" s="425">
        <f xml:space="preserve">
IF($A$4&lt;=12,SUMIFS('ON Data'!M:M,'ON Data'!$B:$B,$A$4,'ON Data'!$C:$C,5),SUMIFS('ON Data'!M:M,'ON Data'!$C:$C,5))</f>
        <v>0</v>
      </c>
      <c r="K14" s="425">
        <f xml:space="preserve">
IF($A$4&lt;=12,SUMIFS('ON Data'!N:N,'ON Data'!$B:$B,$A$4,'ON Data'!$C:$C,5),SUMIFS('ON Data'!N:N,'ON Data'!$C:$C,5))</f>
        <v>0</v>
      </c>
      <c r="L14" s="426">
        <f xml:space="preserve">
IF($A$4&lt;=12,SUMIFS('ON Data'!O:O,'ON Data'!$B:$B,$A$4,'ON Data'!$C:$C,5),SUMIFS('ON Data'!O:O,'ON Data'!$C:$C,5))</f>
        <v>0</v>
      </c>
    </row>
    <row r="15" spans="1:12" x14ac:dyDescent="0.3">
      <c r="A15" s="295" t="s">
        <v>297</v>
      </c>
      <c r="B15" s="427"/>
      <c r="C15" s="428"/>
      <c r="D15" s="429"/>
      <c r="E15" s="429"/>
      <c r="F15" s="429"/>
      <c r="G15" s="429"/>
      <c r="H15" s="429"/>
      <c r="I15" s="429"/>
      <c r="J15" s="429"/>
      <c r="K15" s="429"/>
      <c r="L15" s="430"/>
    </row>
    <row r="16" spans="1:12" x14ac:dyDescent="0.3">
      <c r="A16" s="403" t="s">
        <v>286</v>
      </c>
      <c r="B16" s="419">
        <f xml:space="preserve">
IF($A$4&lt;=12,SUMIFS('ON Data'!D:D,'ON Data'!$B:$B,$A$4,'ON Data'!$C:$C,7),SUMIFS('ON Data'!D:D,'ON Data'!$C:$C,7))</f>
        <v>347336</v>
      </c>
      <c r="C16" s="420">
        <f xml:space="preserve">
IF($A$4&lt;=12,SUMIFS('ON Data'!E:E,'ON Data'!$B:$B,$A$4,'ON Data'!$C:$C,7),SUMIFS('ON Data'!E:E,'ON Data'!$C:$C,7))</f>
        <v>0</v>
      </c>
      <c r="D16" s="421">
        <f xml:space="preserve">
IF($A$4&lt;=12,SUMIFS('ON Data'!F:F,'ON Data'!$B:$B,$A$4,'ON Data'!$C:$C,7),SUMIFS('ON Data'!F:F,'ON Data'!$C:$C,7))</f>
        <v>312080</v>
      </c>
      <c r="E16" s="421">
        <f xml:space="preserve">
IF($A$4&lt;=12,SUMIFS('ON Data'!H:H,'ON Data'!$B:$B,$A$4,'ON Data'!$C:$C,7),SUMIFS('ON Data'!H:H,'ON Data'!$C:$C,7))</f>
        <v>0</v>
      </c>
      <c r="F16" s="421">
        <f xml:space="preserve">
IF($A$4&lt;=12,SUMIFS('ON Data'!I:I,'ON Data'!$B:$B,$A$4,'ON Data'!$C:$C,7),SUMIFS('ON Data'!I:I,'ON Data'!$C:$C,7))</f>
        <v>35256</v>
      </c>
      <c r="G16" s="421">
        <f xml:space="preserve">
IF($A$4&lt;=12,SUMIFS('ON Data'!J:J,'ON Data'!$B:$B,$A$4,'ON Data'!$C:$C,7),SUMIFS('ON Data'!J:J,'ON Data'!$C:$C,7))</f>
        <v>0</v>
      </c>
      <c r="H16" s="421">
        <f xml:space="preserve">
IF($A$4&lt;=12,SUMIFS('ON Data'!K:K,'ON Data'!$B:$B,$A$4,'ON Data'!$C:$C,7),SUMIFS('ON Data'!K:K,'ON Data'!$C:$C,7))</f>
        <v>0</v>
      </c>
      <c r="I16" s="421">
        <f xml:space="preserve">
IF($A$4&lt;=12,SUMIFS('ON Data'!L:L,'ON Data'!$B:$B,$A$4,'ON Data'!$C:$C,7),SUMIFS('ON Data'!L:L,'ON Data'!$C:$C,7))</f>
        <v>0</v>
      </c>
      <c r="J16" s="421">
        <f xml:space="preserve">
IF($A$4&lt;=12,SUMIFS('ON Data'!M:M,'ON Data'!$B:$B,$A$4,'ON Data'!$C:$C,7),SUMIFS('ON Data'!M:M,'ON Data'!$C:$C,7))</f>
        <v>0</v>
      </c>
      <c r="K16" s="421">
        <f xml:space="preserve">
IF($A$4&lt;=12,SUMIFS('ON Data'!N:N,'ON Data'!$B:$B,$A$4,'ON Data'!$C:$C,7),SUMIFS('ON Data'!N:N,'ON Data'!$C:$C,7))</f>
        <v>0</v>
      </c>
      <c r="L16" s="422">
        <f xml:space="preserve">
IF($A$4&lt;=12,SUMIFS('ON Data'!O:O,'ON Data'!$B:$B,$A$4,'ON Data'!$C:$C,7),SUMIFS('ON Data'!O:O,'ON Data'!$C:$C,7))</f>
        <v>0</v>
      </c>
    </row>
    <row r="17" spans="1:12" x14ac:dyDescent="0.3">
      <c r="A17" s="403" t="s">
        <v>287</v>
      </c>
      <c r="B17" s="419">
        <f xml:space="preserve">
IF($A$4&lt;=12,SUMIFS('ON Data'!D:D,'ON Data'!$B:$B,$A$4,'ON Data'!$C:$C,8),SUMIFS('ON Data'!D:D,'ON Data'!$C:$C,8))</f>
        <v>0</v>
      </c>
      <c r="C17" s="420">
        <f xml:space="preserve">
IF($A$4&lt;=12,SUMIFS('ON Data'!E:E,'ON Data'!$B:$B,$A$4,'ON Data'!$C:$C,8),SUMIFS('ON Data'!E:E,'ON Data'!$C:$C,8))</f>
        <v>0</v>
      </c>
      <c r="D17" s="421">
        <f xml:space="preserve">
IF($A$4&lt;=12,SUMIFS('ON Data'!F:F,'ON Data'!$B:$B,$A$4,'ON Data'!$C:$C,8),SUMIFS('ON Data'!F:F,'ON Data'!$C:$C,8))</f>
        <v>0</v>
      </c>
      <c r="E17" s="421">
        <f xml:space="preserve">
IF($A$4&lt;=12,SUMIFS('ON Data'!H:H,'ON Data'!$B:$B,$A$4,'ON Data'!$C:$C,8),SUMIFS('ON Data'!H:H,'ON Data'!$C:$C,8))</f>
        <v>0</v>
      </c>
      <c r="F17" s="421">
        <f xml:space="preserve">
IF($A$4&lt;=12,SUMIFS('ON Data'!I:I,'ON Data'!$B:$B,$A$4,'ON Data'!$C:$C,8),SUMIFS('ON Data'!I:I,'ON Data'!$C:$C,8))</f>
        <v>0</v>
      </c>
      <c r="G17" s="421">
        <f xml:space="preserve">
IF($A$4&lt;=12,SUMIFS('ON Data'!J:J,'ON Data'!$B:$B,$A$4,'ON Data'!$C:$C,8),SUMIFS('ON Data'!J:J,'ON Data'!$C:$C,8))</f>
        <v>0</v>
      </c>
      <c r="H17" s="421">
        <f xml:space="preserve">
IF($A$4&lt;=12,SUMIFS('ON Data'!K:K,'ON Data'!$B:$B,$A$4,'ON Data'!$C:$C,8),SUMIFS('ON Data'!K:K,'ON Data'!$C:$C,8))</f>
        <v>0</v>
      </c>
      <c r="I17" s="421">
        <f xml:space="preserve">
IF($A$4&lt;=12,SUMIFS('ON Data'!L:L,'ON Data'!$B:$B,$A$4,'ON Data'!$C:$C,8),SUMIFS('ON Data'!L:L,'ON Data'!$C:$C,8))</f>
        <v>0</v>
      </c>
      <c r="J17" s="421">
        <f xml:space="preserve">
IF($A$4&lt;=12,SUMIFS('ON Data'!M:M,'ON Data'!$B:$B,$A$4,'ON Data'!$C:$C,8),SUMIFS('ON Data'!M:M,'ON Data'!$C:$C,8))</f>
        <v>0</v>
      </c>
      <c r="K17" s="421">
        <f xml:space="preserve">
IF($A$4&lt;=12,SUMIFS('ON Data'!N:N,'ON Data'!$B:$B,$A$4,'ON Data'!$C:$C,8),SUMIFS('ON Data'!N:N,'ON Data'!$C:$C,8))</f>
        <v>0</v>
      </c>
      <c r="L17" s="422">
        <f xml:space="preserve">
IF($A$4&lt;=12,SUMIFS('ON Data'!O:O,'ON Data'!$B:$B,$A$4,'ON Data'!$C:$C,8),SUMIFS('ON Data'!O:O,'ON Data'!$C:$C,8))</f>
        <v>0</v>
      </c>
    </row>
    <row r="18" spans="1:12" x14ac:dyDescent="0.3">
      <c r="A18" s="403" t="s">
        <v>288</v>
      </c>
      <c r="B18" s="419">
        <f xml:space="preserve">
B19-B16-B17</f>
        <v>30910</v>
      </c>
      <c r="C18" s="420">
        <f t="shared" ref="C18:L18" si="0" xml:space="preserve">
C19-C16-C17</f>
        <v>0</v>
      </c>
      <c r="D18" s="421">
        <f t="shared" si="0"/>
        <v>0</v>
      </c>
      <c r="E18" s="421">
        <f t="shared" si="0"/>
        <v>0</v>
      </c>
      <c r="F18" s="421">
        <f t="shared" si="0"/>
        <v>17010</v>
      </c>
      <c r="G18" s="421">
        <f t="shared" si="0"/>
        <v>0</v>
      </c>
      <c r="H18" s="421">
        <f t="shared" si="0"/>
        <v>0</v>
      </c>
      <c r="I18" s="421">
        <f t="shared" si="0"/>
        <v>13900</v>
      </c>
      <c r="J18" s="421">
        <f t="shared" si="0"/>
        <v>0</v>
      </c>
      <c r="K18" s="421">
        <f t="shared" si="0"/>
        <v>0</v>
      </c>
      <c r="L18" s="422">
        <f t="shared" si="0"/>
        <v>0</v>
      </c>
    </row>
    <row r="19" spans="1:12" ht="15" thickBot="1" x14ac:dyDescent="0.35">
      <c r="A19" s="404" t="s">
        <v>289</v>
      </c>
      <c r="B19" s="431">
        <f xml:space="preserve">
IF($A$4&lt;=12,SUMIFS('ON Data'!D:D,'ON Data'!$B:$B,$A$4,'ON Data'!$C:$C,9),SUMIFS('ON Data'!D:D,'ON Data'!$C:$C,9))</f>
        <v>378246</v>
      </c>
      <c r="C19" s="432">
        <f xml:space="preserve">
IF($A$4&lt;=12,SUMIFS('ON Data'!E:E,'ON Data'!$B:$B,$A$4,'ON Data'!$C:$C,9),SUMIFS('ON Data'!E:E,'ON Data'!$C:$C,9))</f>
        <v>0</v>
      </c>
      <c r="D19" s="433">
        <f xml:space="preserve">
IF($A$4&lt;=12,SUMIFS('ON Data'!F:F,'ON Data'!$B:$B,$A$4,'ON Data'!$C:$C,9),SUMIFS('ON Data'!F:F,'ON Data'!$C:$C,9))</f>
        <v>312080</v>
      </c>
      <c r="E19" s="433">
        <f xml:space="preserve">
IF($A$4&lt;=12,SUMIFS('ON Data'!H:H,'ON Data'!$B:$B,$A$4,'ON Data'!$C:$C,9),SUMIFS('ON Data'!H:H,'ON Data'!$C:$C,9))</f>
        <v>0</v>
      </c>
      <c r="F19" s="433">
        <f xml:space="preserve">
IF($A$4&lt;=12,SUMIFS('ON Data'!I:I,'ON Data'!$B:$B,$A$4,'ON Data'!$C:$C,9),SUMIFS('ON Data'!I:I,'ON Data'!$C:$C,9))</f>
        <v>52266</v>
      </c>
      <c r="G19" s="433">
        <f xml:space="preserve">
IF($A$4&lt;=12,SUMIFS('ON Data'!J:J,'ON Data'!$B:$B,$A$4,'ON Data'!$C:$C,9),SUMIFS('ON Data'!J:J,'ON Data'!$C:$C,9))</f>
        <v>0</v>
      </c>
      <c r="H19" s="433">
        <f xml:space="preserve">
IF($A$4&lt;=12,SUMIFS('ON Data'!K:K,'ON Data'!$B:$B,$A$4,'ON Data'!$C:$C,9),SUMIFS('ON Data'!K:K,'ON Data'!$C:$C,9))</f>
        <v>0</v>
      </c>
      <c r="I19" s="433">
        <f xml:space="preserve">
IF($A$4&lt;=12,SUMIFS('ON Data'!L:L,'ON Data'!$B:$B,$A$4,'ON Data'!$C:$C,9),SUMIFS('ON Data'!L:L,'ON Data'!$C:$C,9))</f>
        <v>13900</v>
      </c>
      <c r="J19" s="433">
        <f xml:space="preserve">
IF($A$4&lt;=12,SUMIFS('ON Data'!M:M,'ON Data'!$B:$B,$A$4,'ON Data'!$C:$C,9),SUMIFS('ON Data'!M:M,'ON Data'!$C:$C,9))</f>
        <v>0</v>
      </c>
      <c r="K19" s="433">
        <f xml:space="preserve">
IF($A$4&lt;=12,SUMIFS('ON Data'!N:N,'ON Data'!$B:$B,$A$4,'ON Data'!$C:$C,9),SUMIFS('ON Data'!N:N,'ON Data'!$C:$C,9))</f>
        <v>0</v>
      </c>
      <c r="L19" s="434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405" t="s">
        <v>97</v>
      </c>
      <c r="B20" s="435">
        <f xml:space="preserve">
IF($A$4&lt;=12,SUMIFS('ON Data'!D:D,'ON Data'!$B:$B,$A$4,'ON Data'!$C:$C,6),SUMIFS('ON Data'!D:D,'ON Data'!$C:$C,6))</f>
        <v>4512866</v>
      </c>
      <c r="C20" s="436">
        <f xml:space="preserve">
IF($A$4&lt;=12,SUMIFS('ON Data'!E:E,'ON Data'!$B:$B,$A$4,'ON Data'!$C:$C,6),SUMIFS('ON Data'!E:E,'ON Data'!$C:$C,6))</f>
        <v>30400</v>
      </c>
      <c r="D20" s="437">
        <f xml:space="preserve">
IF($A$4&lt;=12,SUMIFS('ON Data'!F:F,'ON Data'!$B:$B,$A$4,'ON Data'!$C:$C,6),SUMIFS('ON Data'!F:F,'ON Data'!$C:$C,6))</f>
        <v>2480272</v>
      </c>
      <c r="E20" s="437">
        <f xml:space="preserve">
IF($A$4&lt;=12,SUMIFS('ON Data'!H:H,'ON Data'!$B:$B,$A$4,'ON Data'!$C:$C,6),SUMIFS('ON Data'!H:H,'ON Data'!$C:$C,6))</f>
        <v>0</v>
      </c>
      <c r="F20" s="437">
        <f xml:space="preserve">
IF($A$4&lt;=12,SUMIFS('ON Data'!I:I,'ON Data'!$B:$B,$A$4,'ON Data'!$C:$C,6),SUMIFS('ON Data'!I:I,'ON Data'!$C:$C,6))</f>
        <v>1539100</v>
      </c>
      <c r="G20" s="437">
        <f xml:space="preserve">
IF($A$4&lt;=12,SUMIFS('ON Data'!J:J,'ON Data'!$B:$B,$A$4,'ON Data'!$C:$C,6),SUMIFS('ON Data'!J:J,'ON Data'!$C:$C,6))</f>
        <v>0</v>
      </c>
      <c r="H20" s="437">
        <f xml:space="preserve">
IF($A$4&lt;=12,SUMIFS('ON Data'!K:K,'ON Data'!$B:$B,$A$4,'ON Data'!$C:$C,6),SUMIFS('ON Data'!K:K,'ON Data'!$C:$C,6))</f>
        <v>0</v>
      </c>
      <c r="I20" s="437">
        <f xml:space="preserve">
IF($A$4&lt;=12,SUMIFS('ON Data'!L:L,'ON Data'!$B:$B,$A$4,'ON Data'!$C:$C,6),SUMIFS('ON Data'!L:L,'ON Data'!$C:$C,6))</f>
        <v>310137</v>
      </c>
      <c r="J20" s="437">
        <f xml:space="preserve">
IF($A$4&lt;=12,SUMIFS('ON Data'!M:M,'ON Data'!$B:$B,$A$4,'ON Data'!$C:$C,6),SUMIFS('ON Data'!M:M,'ON Data'!$C:$C,6))</f>
        <v>0</v>
      </c>
      <c r="K20" s="437">
        <f xml:space="preserve">
IF($A$4&lt;=12,SUMIFS('ON Data'!N:N,'ON Data'!$B:$B,$A$4,'ON Data'!$C:$C,6),SUMIFS('ON Data'!N:N,'ON Data'!$C:$C,6))</f>
        <v>152957</v>
      </c>
      <c r="L20" s="438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398" t="s">
        <v>135</v>
      </c>
      <c r="B21" s="419"/>
      <c r="C21" s="420"/>
      <c r="D21" s="421"/>
      <c r="E21" s="421"/>
      <c r="F21" s="421"/>
      <c r="G21" s="421"/>
      <c r="H21" s="421"/>
      <c r="I21" s="421"/>
      <c r="J21" s="421"/>
      <c r="K21" s="421"/>
      <c r="L21" s="422"/>
    </row>
    <row r="22" spans="1:12" ht="15" hidden="1" outlineLevel="1" thickBot="1" x14ac:dyDescent="0.35">
      <c r="A22" s="398" t="s">
        <v>99</v>
      </c>
      <c r="B22" s="419"/>
      <c r="C22" s="420"/>
      <c r="D22" s="421"/>
      <c r="E22" s="421"/>
      <c r="F22" s="421"/>
      <c r="G22" s="421"/>
      <c r="H22" s="421"/>
      <c r="I22" s="421"/>
      <c r="J22" s="421"/>
      <c r="K22" s="421"/>
      <c r="L22" s="422"/>
    </row>
    <row r="23" spans="1:12" ht="15" hidden="1" outlineLevel="1" thickBot="1" x14ac:dyDescent="0.35">
      <c r="A23" s="406" t="s">
        <v>72</v>
      </c>
      <c r="B23" s="423"/>
      <c r="C23" s="424"/>
      <c r="D23" s="425"/>
      <c r="E23" s="425"/>
      <c r="F23" s="425"/>
      <c r="G23" s="425"/>
      <c r="H23" s="425"/>
      <c r="I23" s="425"/>
      <c r="J23" s="425"/>
      <c r="K23" s="425"/>
      <c r="L23" s="426"/>
    </row>
    <row r="24" spans="1:12" x14ac:dyDescent="0.3">
      <c r="A24" s="400" t="s">
        <v>290</v>
      </c>
      <c r="B24" s="415"/>
      <c r="C24" s="416"/>
      <c r="D24" s="725" t="s">
        <v>272</v>
      </c>
      <c r="E24" s="525" t="s">
        <v>291</v>
      </c>
      <c r="F24" s="525"/>
      <c r="G24" s="525"/>
      <c r="H24" s="525"/>
      <c r="I24" s="417"/>
      <c r="J24" s="417"/>
      <c r="K24" s="417"/>
      <c r="L24" s="418"/>
    </row>
    <row r="25" spans="1:12" ht="15" collapsed="1" thickBot="1" x14ac:dyDescent="0.35">
      <c r="A25" s="401" t="s">
        <v>97</v>
      </c>
      <c r="B25" s="419">
        <f>SUM(D25:H25)</f>
        <v>0</v>
      </c>
      <c r="C25" s="439">
        <v>0</v>
      </c>
      <c r="D25" s="726">
        <v>0</v>
      </c>
      <c r="E25" s="524">
        <v>0</v>
      </c>
      <c r="F25" s="524"/>
      <c r="G25" s="524"/>
      <c r="H25" s="524"/>
      <c r="I25" s="421">
        <v>0</v>
      </c>
      <c r="J25" s="421">
        <v>0</v>
      </c>
      <c r="K25" s="421">
        <v>0</v>
      </c>
      <c r="L25" s="422">
        <v>0</v>
      </c>
    </row>
    <row r="26" spans="1:12" ht="14.4" hidden="1" customHeight="1" outlineLevel="1" x14ac:dyDescent="0.35">
      <c r="A26" s="407" t="s">
        <v>135</v>
      </c>
      <c r="B26" s="431">
        <f t="shared" ref="B26:B28" si="1">SUM(D26:H26)</f>
        <v>0</v>
      </c>
      <c r="C26" s="439">
        <v>0</v>
      </c>
      <c r="D26" s="726">
        <v>0</v>
      </c>
      <c r="E26" s="524">
        <v>0</v>
      </c>
      <c r="F26" s="524"/>
      <c r="G26" s="524"/>
      <c r="H26" s="524"/>
      <c r="I26" s="421">
        <v>0</v>
      </c>
      <c r="J26" s="421">
        <v>0</v>
      </c>
      <c r="K26" s="421">
        <v>0</v>
      </c>
      <c r="L26" s="422">
        <v>0</v>
      </c>
    </row>
    <row r="27" spans="1:12" ht="14.4" hidden="1" customHeight="1" outlineLevel="1" x14ac:dyDescent="0.35">
      <c r="A27" s="407" t="s">
        <v>99</v>
      </c>
      <c r="B27" s="431">
        <f t="shared" si="1"/>
        <v>0</v>
      </c>
      <c r="C27" s="439">
        <v>0</v>
      </c>
      <c r="D27" s="726">
        <v>0</v>
      </c>
      <c r="E27" s="524">
        <v>0</v>
      </c>
      <c r="F27" s="524"/>
      <c r="G27" s="524"/>
      <c r="H27" s="524"/>
      <c r="I27" s="421">
        <v>0</v>
      </c>
      <c r="J27" s="421">
        <v>0</v>
      </c>
      <c r="K27" s="421">
        <v>0</v>
      </c>
      <c r="L27" s="422">
        <v>0</v>
      </c>
    </row>
    <row r="28" spans="1:12" ht="15" hidden="1" customHeight="1" outlineLevel="1" thickBot="1" x14ac:dyDescent="0.35">
      <c r="A28" s="407" t="s">
        <v>72</v>
      </c>
      <c r="B28" s="431">
        <f t="shared" si="1"/>
        <v>0</v>
      </c>
      <c r="C28" s="440">
        <v>0</v>
      </c>
      <c r="D28" s="727">
        <v>0</v>
      </c>
      <c r="E28" s="519">
        <v>0</v>
      </c>
      <c r="F28" s="519"/>
      <c r="G28" s="519"/>
      <c r="H28" s="519"/>
      <c r="I28" s="425">
        <v>0</v>
      </c>
      <c r="J28" s="425">
        <v>0</v>
      </c>
      <c r="K28" s="425">
        <v>0</v>
      </c>
      <c r="L28" s="426">
        <v>0</v>
      </c>
    </row>
    <row r="29" spans="1:12" x14ac:dyDescent="0.3">
      <c r="A29" s="408"/>
      <c r="B29" s="408"/>
      <c r="C29" s="409"/>
      <c r="D29" s="408"/>
      <c r="E29" s="409"/>
      <c r="F29" s="408"/>
      <c r="G29" s="408"/>
      <c r="H29" s="408"/>
      <c r="I29" s="408"/>
      <c r="J29" s="408"/>
      <c r="K29" s="408"/>
      <c r="L29" s="408"/>
    </row>
    <row r="30" spans="1:12" x14ac:dyDescent="0.3">
      <c r="A30" s="232" t="s">
        <v>207</v>
      </c>
      <c r="B30" s="260"/>
      <c r="C30" s="260"/>
      <c r="D30" s="260"/>
      <c r="E30" s="260"/>
      <c r="F30" s="260"/>
      <c r="G30" s="260"/>
      <c r="H30" s="283"/>
      <c r="I30" s="283"/>
      <c r="J30" s="283"/>
      <c r="K30" s="283"/>
      <c r="L30" s="283"/>
    </row>
    <row r="31" spans="1:12" ht="14.4" customHeight="1" x14ac:dyDescent="0.3">
      <c r="A31" s="456" t="s">
        <v>296</v>
      </c>
      <c r="B31" s="457"/>
      <c r="C31" s="457"/>
      <c r="D31" s="457"/>
      <c r="E31" s="457"/>
      <c r="F31" s="457"/>
      <c r="G31" s="457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20"/>
  <sheetViews>
    <sheetView showGridLines="0" showRowColHeaders="0" workbookViewId="0"/>
  </sheetViews>
  <sheetFormatPr defaultRowHeight="14.4" x14ac:dyDescent="0.3"/>
  <cols>
    <col min="1" max="16384" width="8.88671875" style="385"/>
  </cols>
  <sheetData>
    <row r="1" spans="1:18" x14ac:dyDescent="0.3">
      <c r="A1" s="385" t="s">
        <v>2646</v>
      </c>
    </row>
    <row r="2" spans="1:18" x14ac:dyDescent="0.3">
      <c r="A2" s="389" t="s">
        <v>298</v>
      </c>
    </row>
    <row r="3" spans="1:18" x14ac:dyDescent="0.3">
      <c r="B3" s="386">
        <f>MAX(B5:B1048576)</f>
        <v>2</v>
      </c>
      <c r="D3" s="386">
        <f t="shared" ref="D3:G3" si="0">SUM(D5:D1048576)</f>
        <v>5257859.33</v>
      </c>
      <c r="E3" s="386">
        <f t="shared" si="0"/>
        <v>30480</v>
      </c>
      <c r="F3" s="386">
        <f t="shared" si="0"/>
        <v>3110776.7</v>
      </c>
      <c r="G3" s="386">
        <f t="shared" si="0"/>
        <v>0</v>
      </c>
      <c r="H3" s="386">
        <f t="shared" ref="H3:O3" si="1">SUM(H5:H1048576)</f>
        <v>0</v>
      </c>
      <c r="I3" s="386">
        <f t="shared" si="1"/>
        <v>1635576.38</v>
      </c>
      <c r="J3" s="386">
        <f t="shared" si="1"/>
        <v>0</v>
      </c>
      <c r="K3" s="386">
        <f t="shared" si="1"/>
        <v>0</v>
      </c>
      <c r="L3" s="386">
        <f t="shared" si="1"/>
        <v>326781.25</v>
      </c>
      <c r="M3" s="386">
        <f t="shared" si="1"/>
        <v>0</v>
      </c>
      <c r="N3" s="386">
        <f t="shared" si="1"/>
        <v>154245</v>
      </c>
      <c r="O3" s="386">
        <f t="shared" si="1"/>
        <v>0</v>
      </c>
      <c r="Q3" s="385" t="s">
        <v>257</v>
      </c>
      <c r="R3" s="412">
        <v>2014</v>
      </c>
    </row>
    <row r="4" spans="1:18" x14ac:dyDescent="0.3">
      <c r="A4" s="387" t="s">
        <v>8</v>
      </c>
      <c r="B4" s="388" t="s">
        <v>71</v>
      </c>
      <c r="C4" s="388" t="s">
        <v>245</v>
      </c>
      <c r="D4" s="388" t="s">
        <v>6</v>
      </c>
      <c r="E4" s="388" t="s">
        <v>246</v>
      </c>
      <c r="F4" s="388" t="s">
        <v>247</v>
      </c>
      <c r="G4" s="388" t="s">
        <v>248</v>
      </c>
      <c r="H4" s="388" t="s">
        <v>249</v>
      </c>
      <c r="I4" s="388" t="s">
        <v>250</v>
      </c>
      <c r="J4" s="388" t="s">
        <v>251</v>
      </c>
      <c r="K4" s="388" t="s">
        <v>252</v>
      </c>
      <c r="L4" s="388" t="s">
        <v>253</v>
      </c>
      <c r="M4" s="388" t="s">
        <v>254</v>
      </c>
      <c r="N4" s="388" t="s">
        <v>255</v>
      </c>
      <c r="O4" s="388" t="s">
        <v>256</v>
      </c>
      <c r="Q4" s="385" t="s">
        <v>258</v>
      </c>
      <c r="R4" s="412">
        <v>1</v>
      </c>
    </row>
    <row r="5" spans="1:18" x14ac:dyDescent="0.3">
      <c r="A5" s="385">
        <v>12</v>
      </c>
      <c r="B5" s="385">
        <v>1</v>
      </c>
      <c r="C5" s="385">
        <v>1</v>
      </c>
      <c r="D5" s="385">
        <v>64.45</v>
      </c>
      <c r="E5" s="385">
        <v>0</v>
      </c>
      <c r="F5" s="385">
        <v>17.95</v>
      </c>
      <c r="G5" s="385">
        <v>0</v>
      </c>
      <c r="H5" s="385">
        <v>0</v>
      </c>
      <c r="I5" s="385">
        <v>31.75</v>
      </c>
      <c r="J5" s="385">
        <v>0</v>
      </c>
      <c r="K5" s="385">
        <v>0</v>
      </c>
      <c r="L5" s="385">
        <v>10.75</v>
      </c>
      <c r="M5" s="385">
        <v>0</v>
      </c>
      <c r="N5" s="385">
        <v>4</v>
      </c>
      <c r="O5" s="385">
        <v>0</v>
      </c>
      <c r="Q5" s="385" t="s">
        <v>259</v>
      </c>
      <c r="R5" s="412">
        <v>2</v>
      </c>
    </row>
    <row r="6" spans="1:18" x14ac:dyDescent="0.3">
      <c r="A6" s="385">
        <v>12</v>
      </c>
      <c r="B6" s="385">
        <v>1</v>
      </c>
      <c r="C6" s="385">
        <v>2</v>
      </c>
      <c r="D6" s="385">
        <v>9932.94</v>
      </c>
      <c r="E6" s="385">
        <v>0</v>
      </c>
      <c r="F6" s="385">
        <v>2938</v>
      </c>
      <c r="G6" s="385">
        <v>0</v>
      </c>
      <c r="H6" s="385">
        <v>0</v>
      </c>
      <c r="I6" s="385">
        <v>4856.88</v>
      </c>
      <c r="J6" s="385">
        <v>0</v>
      </c>
      <c r="K6" s="385">
        <v>0</v>
      </c>
      <c r="L6" s="385">
        <v>1426.06</v>
      </c>
      <c r="M6" s="385">
        <v>0</v>
      </c>
      <c r="N6" s="385">
        <v>712</v>
      </c>
      <c r="O6" s="385">
        <v>0</v>
      </c>
      <c r="Q6" s="385" t="s">
        <v>260</v>
      </c>
      <c r="R6" s="412">
        <v>3</v>
      </c>
    </row>
    <row r="7" spans="1:18" x14ac:dyDescent="0.3">
      <c r="A7" s="385">
        <v>12</v>
      </c>
      <c r="B7" s="385">
        <v>1</v>
      </c>
      <c r="C7" s="385">
        <v>3</v>
      </c>
      <c r="D7" s="385">
        <v>80</v>
      </c>
      <c r="E7" s="385">
        <v>0</v>
      </c>
      <c r="F7" s="385">
        <v>80</v>
      </c>
      <c r="G7" s="385">
        <v>0</v>
      </c>
      <c r="H7" s="385">
        <v>0</v>
      </c>
      <c r="I7" s="385">
        <v>0</v>
      </c>
      <c r="J7" s="385">
        <v>0</v>
      </c>
      <c r="K7" s="385">
        <v>0</v>
      </c>
      <c r="L7" s="385">
        <v>0</v>
      </c>
      <c r="M7" s="385">
        <v>0</v>
      </c>
      <c r="N7" s="385">
        <v>0</v>
      </c>
      <c r="O7" s="385">
        <v>0</v>
      </c>
      <c r="Q7" s="385" t="s">
        <v>261</v>
      </c>
      <c r="R7" s="412">
        <v>4</v>
      </c>
    </row>
    <row r="8" spans="1:18" x14ac:dyDescent="0.3">
      <c r="A8" s="385">
        <v>12</v>
      </c>
      <c r="B8" s="385">
        <v>1</v>
      </c>
      <c r="C8" s="385">
        <v>4</v>
      </c>
      <c r="D8" s="385">
        <v>327</v>
      </c>
      <c r="E8" s="385">
        <v>0</v>
      </c>
      <c r="F8" s="385">
        <v>327</v>
      </c>
      <c r="G8" s="385">
        <v>0</v>
      </c>
      <c r="H8" s="385">
        <v>0</v>
      </c>
      <c r="I8" s="385">
        <v>0</v>
      </c>
      <c r="J8" s="385">
        <v>0</v>
      </c>
      <c r="K8" s="385">
        <v>0</v>
      </c>
      <c r="L8" s="385">
        <v>0</v>
      </c>
      <c r="M8" s="385">
        <v>0</v>
      </c>
      <c r="N8" s="385">
        <v>0</v>
      </c>
      <c r="O8" s="385">
        <v>0</v>
      </c>
      <c r="Q8" s="385" t="s">
        <v>262</v>
      </c>
      <c r="R8" s="412">
        <v>5</v>
      </c>
    </row>
    <row r="9" spans="1:18" x14ac:dyDescent="0.3">
      <c r="A9" s="385">
        <v>12</v>
      </c>
      <c r="B9" s="385">
        <v>1</v>
      </c>
      <c r="C9" s="385">
        <v>5</v>
      </c>
      <c r="D9" s="385">
        <v>56</v>
      </c>
      <c r="E9" s="385">
        <v>56</v>
      </c>
      <c r="F9" s="385">
        <v>0</v>
      </c>
      <c r="G9" s="385">
        <v>0</v>
      </c>
      <c r="H9" s="385">
        <v>0</v>
      </c>
      <c r="I9" s="385">
        <v>0</v>
      </c>
      <c r="J9" s="385">
        <v>0</v>
      </c>
      <c r="K9" s="385">
        <v>0</v>
      </c>
      <c r="L9" s="385">
        <v>0</v>
      </c>
      <c r="M9" s="385">
        <v>0</v>
      </c>
      <c r="N9" s="385">
        <v>0</v>
      </c>
      <c r="O9" s="385">
        <v>0</v>
      </c>
      <c r="Q9" s="385" t="s">
        <v>263</v>
      </c>
      <c r="R9" s="412">
        <v>6</v>
      </c>
    </row>
    <row r="10" spans="1:18" x14ac:dyDescent="0.3">
      <c r="A10" s="385">
        <v>12</v>
      </c>
      <c r="B10" s="385">
        <v>1</v>
      </c>
      <c r="C10" s="385">
        <v>6</v>
      </c>
      <c r="D10" s="385">
        <v>2249186</v>
      </c>
      <c r="E10" s="385">
        <v>21200</v>
      </c>
      <c r="F10" s="385">
        <v>1214947</v>
      </c>
      <c r="G10" s="385">
        <v>0</v>
      </c>
      <c r="H10" s="385">
        <v>0</v>
      </c>
      <c r="I10" s="385">
        <v>782476</v>
      </c>
      <c r="J10" s="385">
        <v>0</v>
      </c>
      <c r="K10" s="385">
        <v>0</v>
      </c>
      <c r="L10" s="385">
        <v>154208</v>
      </c>
      <c r="M10" s="385">
        <v>0</v>
      </c>
      <c r="N10" s="385">
        <v>76355</v>
      </c>
      <c r="O10" s="385">
        <v>0</v>
      </c>
      <c r="Q10" s="385" t="s">
        <v>264</v>
      </c>
      <c r="R10" s="412">
        <v>7</v>
      </c>
    </row>
    <row r="11" spans="1:18" x14ac:dyDescent="0.3">
      <c r="A11" s="385">
        <v>12</v>
      </c>
      <c r="B11" s="385">
        <v>1</v>
      </c>
      <c r="C11" s="385">
        <v>7</v>
      </c>
      <c r="D11" s="385">
        <v>100990</v>
      </c>
      <c r="E11" s="385">
        <v>0</v>
      </c>
      <c r="F11" s="385">
        <v>92080</v>
      </c>
      <c r="G11" s="385">
        <v>0</v>
      </c>
      <c r="H11" s="385">
        <v>0</v>
      </c>
      <c r="I11" s="385">
        <v>8910</v>
      </c>
      <c r="J11" s="385">
        <v>0</v>
      </c>
      <c r="K11" s="385">
        <v>0</v>
      </c>
      <c r="L11" s="385">
        <v>0</v>
      </c>
      <c r="M11" s="385">
        <v>0</v>
      </c>
      <c r="N11" s="385">
        <v>0</v>
      </c>
      <c r="O11" s="385">
        <v>0</v>
      </c>
      <c r="Q11" s="385" t="s">
        <v>265</v>
      </c>
      <c r="R11" s="412">
        <v>8</v>
      </c>
    </row>
    <row r="12" spans="1:18" x14ac:dyDescent="0.3">
      <c r="A12" s="385">
        <v>12</v>
      </c>
      <c r="B12" s="385">
        <v>1</v>
      </c>
      <c r="C12" s="385">
        <v>9</v>
      </c>
      <c r="D12" s="385">
        <v>111950</v>
      </c>
      <c r="E12" s="385">
        <v>0</v>
      </c>
      <c r="F12" s="385">
        <v>92080</v>
      </c>
      <c r="G12" s="385">
        <v>0</v>
      </c>
      <c r="H12" s="385">
        <v>0</v>
      </c>
      <c r="I12" s="385">
        <v>13170</v>
      </c>
      <c r="J12" s="385">
        <v>0</v>
      </c>
      <c r="K12" s="385">
        <v>0</v>
      </c>
      <c r="L12" s="385">
        <v>6700</v>
      </c>
      <c r="M12" s="385">
        <v>0</v>
      </c>
      <c r="N12" s="385">
        <v>0</v>
      </c>
      <c r="O12" s="385">
        <v>0</v>
      </c>
      <c r="Q12" s="385" t="s">
        <v>266</v>
      </c>
      <c r="R12" s="412">
        <v>9</v>
      </c>
    </row>
    <row r="13" spans="1:18" x14ac:dyDescent="0.3">
      <c r="A13" s="385">
        <v>12</v>
      </c>
      <c r="B13" s="385">
        <v>2</v>
      </c>
      <c r="C13" s="385">
        <v>1</v>
      </c>
      <c r="D13" s="385">
        <v>64.45</v>
      </c>
      <c r="E13" s="385">
        <v>0</v>
      </c>
      <c r="F13" s="385">
        <v>17.95</v>
      </c>
      <c r="G13" s="385">
        <v>0</v>
      </c>
      <c r="H13" s="385">
        <v>0</v>
      </c>
      <c r="I13" s="385">
        <v>31.75</v>
      </c>
      <c r="J13" s="385">
        <v>0</v>
      </c>
      <c r="K13" s="385">
        <v>0</v>
      </c>
      <c r="L13" s="385">
        <v>10.75</v>
      </c>
      <c r="M13" s="385">
        <v>0</v>
      </c>
      <c r="N13" s="385">
        <v>4</v>
      </c>
      <c r="O13" s="385">
        <v>0</v>
      </c>
      <c r="Q13" s="385" t="s">
        <v>267</v>
      </c>
      <c r="R13" s="412">
        <v>10</v>
      </c>
    </row>
    <row r="14" spans="1:18" x14ac:dyDescent="0.3">
      <c r="A14" s="385">
        <v>12</v>
      </c>
      <c r="B14" s="385">
        <v>2</v>
      </c>
      <c r="C14" s="385">
        <v>2</v>
      </c>
      <c r="D14" s="385">
        <v>8395.49</v>
      </c>
      <c r="E14" s="385">
        <v>0</v>
      </c>
      <c r="F14" s="385">
        <v>2496.8000000000002</v>
      </c>
      <c r="G14" s="385">
        <v>0</v>
      </c>
      <c r="H14" s="385">
        <v>0</v>
      </c>
      <c r="I14" s="385">
        <v>4034</v>
      </c>
      <c r="J14" s="385">
        <v>0</v>
      </c>
      <c r="K14" s="385">
        <v>0</v>
      </c>
      <c r="L14" s="385">
        <v>1296.69</v>
      </c>
      <c r="M14" s="385">
        <v>0</v>
      </c>
      <c r="N14" s="385">
        <v>568</v>
      </c>
      <c r="O14" s="385">
        <v>0</v>
      </c>
      <c r="Q14" s="385" t="s">
        <v>268</v>
      </c>
      <c r="R14" s="412">
        <v>11</v>
      </c>
    </row>
    <row r="15" spans="1:18" x14ac:dyDescent="0.3">
      <c r="A15" s="385">
        <v>12</v>
      </c>
      <c r="B15" s="385">
        <v>2</v>
      </c>
      <c r="C15" s="385">
        <v>3</v>
      </c>
      <c r="D15" s="385">
        <v>80</v>
      </c>
      <c r="E15" s="385">
        <v>0</v>
      </c>
      <c r="F15" s="385">
        <v>80</v>
      </c>
      <c r="G15" s="385">
        <v>0</v>
      </c>
      <c r="H15" s="385">
        <v>0</v>
      </c>
      <c r="I15" s="385">
        <v>0</v>
      </c>
      <c r="J15" s="385">
        <v>0</v>
      </c>
      <c r="K15" s="385">
        <v>0</v>
      </c>
      <c r="L15" s="385">
        <v>0</v>
      </c>
      <c r="M15" s="385">
        <v>0</v>
      </c>
      <c r="N15" s="385">
        <v>0</v>
      </c>
      <c r="O15" s="385">
        <v>0</v>
      </c>
      <c r="Q15" s="385" t="s">
        <v>269</v>
      </c>
      <c r="R15" s="412">
        <v>12</v>
      </c>
    </row>
    <row r="16" spans="1:18" x14ac:dyDescent="0.3">
      <c r="A16" s="385">
        <v>12</v>
      </c>
      <c r="B16" s="385">
        <v>2</v>
      </c>
      <c r="C16" s="385">
        <v>4</v>
      </c>
      <c r="D16" s="385">
        <v>387</v>
      </c>
      <c r="E16" s="385">
        <v>0</v>
      </c>
      <c r="F16" s="385">
        <v>387</v>
      </c>
      <c r="G16" s="385">
        <v>0</v>
      </c>
      <c r="H16" s="385">
        <v>0</v>
      </c>
      <c r="I16" s="385">
        <v>0</v>
      </c>
      <c r="J16" s="385">
        <v>0</v>
      </c>
      <c r="K16" s="385">
        <v>0</v>
      </c>
      <c r="L16" s="385">
        <v>0</v>
      </c>
      <c r="M16" s="385">
        <v>0</v>
      </c>
      <c r="N16" s="385">
        <v>0</v>
      </c>
      <c r="O16" s="385">
        <v>0</v>
      </c>
      <c r="Q16" s="385" t="s">
        <v>257</v>
      </c>
      <c r="R16" s="412">
        <v>2014</v>
      </c>
    </row>
    <row r="17" spans="1:15" x14ac:dyDescent="0.3">
      <c r="A17" s="385">
        <v>12</v>
      </c>
      <c r="B17" s="385">
        <v>2</v>
      </c>
      <c r="C17" s="385">
        <v>5</v>
      </c>
      <c r="D17" s="385">
        <v>24</v>
      </c>
      <c r="E17" s="385">
        <v>24</v>
      </c>
      <c r="F17" s="385">
        <v>0</v>
      </c>
      <c r="G17" s="385">
        <v>0</v>
      </c>
      <c r="H17" s="385">
        <v>0</v>
      </c>
      <c r="I17" s="385">
        <v>0</v>
      </c>
      <c r="J17" s="385">
        <v>0</v>
      </c>
      <c r="K17" s="385">
        <v>0</v>
      </c>
      <c r="L17" s="385">
        <v>0</v>
      </c>
      <c r="M17" s="385">
        <v>0</v>
      </c>
      <c r="N17" s="385">
        <v>0</v>
      </c>
      <c r="O17" s="385">
        <v>0</v>
      </c>
    </row>
    <row r="18" spans="1:15" x14ac:dyDescent="0.3">
      <c r="A18" s="385">
        <v>12</v>
      </c>
      <c r="B18" s="385">
        <v>2</v>
      </c>
      <c r="C18" s="385">
        <v>6</v>
      </c>
      <c r="D18" s="385">
        <v>2263680</v>
      </c>
      <c r="E18" s="385">
        <v>9200</v>
      </c>
      <c r="F18" s="385">
        <v>1265325</v>
      </c>
      <c r="G18" s="385">
        <v>0</v>
      </c>
      <c r="H18" s="385">
        <v>0</v>
      </c>
      <c r="I18" s="385">
        <v>756624</v>
      </c>
      <c r="J18" s="385">
        <v>0</v>
      </c>
      <c r="K18" s="385">
        <v>0</v>
      </c>
      <c r="L18" s="385">
        <v>155929</v>
      </c>
      <c r="M18" s="385">
        <v>0</v>
      </c>
      <c r="N18" s="385">
        <v>76602</v>
      </c>
      <c r="O18" s="385">
        <v>0</v>
      </c>
    </row>
    <row r="19" spans="1:15" x14ac:dyDescent="0.3">
      <c r="A19" s="385">
        <v>12</v>
      </c>
      <c r="B19" s="385">
        <v>2</v>
      </c>
      <c r="C19" s="385">
        <v>7</v>
      </c>
      <c r="D19" s="385">
        <v>246346</v>
      </c>
      <c r="E19" s="385">
        <v>0</v>
      </c>
      <c r="F19" s="385">
        <v>220000</v>
      </c>
      <c r="G19" s="385">
        <v>0</v>
      </c>
      <c r="H19" s="385">
        <v>0</v>
      </c>
      <c r="I19" s="385">
        <v>26346</v>
      </c>
      <c r="J19" s="385">
        <v>0</v>
      </c>
      <c r="K19" s="385">
        <v>0</v>
      </c>
      <c r="L19" s="385">
        <v>0</v>
      </c>
      <c r="M19" s="385">
        <v>0</v>
      </c>
      <c r="N19" s="385">
        <v>0</v>
      </c>
      <c r="O19" s="385">
        <v>0</v>
      </c>
    </row>
    <row r="20" spans="1:15" x14ac:dyDescent="0.3">
      <c r="A20" s="385">
        <v>12</v>
      </c>
      <c r="B20" s="385">
        <v>2</v>
      </c>
      <c r="C20" s="385">
        <v>9</v>
      </c>
      <c r="D20" s="385">
        <v>266296</v>
      </c>
      <c r="E20" s="385">
        <v>0</v>
      </c>
      <c r="F20" s="385">
        <v>220000</v>
      </c>
      <c r="G20" s="385">
        <v>0</v>
      </c>
      <c r="H20" s="385">
        <v>0</v>
      </c>
      <c r="I20" s="385">
        <v>39096</v>
      </c>
      <c r="J20" s="385">
        <v>0</v>
      </c>
      <c r="K20" s="385">
        <v>0</v>
      </c>
      <c r="L20" s="385">
        <v>7200</v>
      </c>
      <c r="M20" s="385">
        <v>0</v>
      </c>
      <c r="N20" s="385">
        <v>0</v>
      </c>
      <c r="O20" s="385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3" bestFit="1" customWidth="1"/>
    <col min="2" max="2" width="11.6640625" style="283" hidden="1" customWidth="1"/>
    <col min="3" max="4" width="11" style="285" customWidth="1"/>
    <col min="5" max="5" width="11" style="286" customWidth="1"/>
    <col min="6" max="16384" width="8.88671875" style="283"/>
  </cols>
  <sheetData>
    <row r="1" spans="1:5" ht="18.600000000000001" thickBot="1" x14ac:dyDescent="0.4">
      <c r="A1" s="462" t="s">
        <v>155</v>
      </c>
      <c r="B1" s="462"/>
      <c r="C1" s="463"/>
      <c r="D1" s="463"/>
      <c r="E1" s="463"/>
    </row>
    <row r="2" spans="1:5" ht="14.4" customHeight="1" thickBot="1" x14ac:dyDescent="0.35">
      <c r="A2" s="389" t="s">
        <v>298</v>
      </c>
      <c r="B2" s="284"/>
    </row>
    <row r="3" spans="1:5" ht="14.4" customHeight="1" thickBot="1" x14ac:dyDescent="0.35">
      <c r="A3" s="287"/>
      <c r="C3" s="288" t="s">
        <v>135</v>
      </c>
      <c r="D3" s="289" t="s">
        <v>97</v>
      </c>
      <c r="E3" s="290" t="s">
        <v>99</v>
      </c>
    </row>
    <row r="4" spans="1:5" ht="14.4" customHeight="1" thickBot="1" x14ac:dyDescent="0.35">
      <c r="A4" s="291" t="str">
        <f>HYPERLINK("#HI!A1","NÁKLADY CELKEM (v tisících Kč)")</f>
        <v>NÁKLADY CELKEM (v tisících Kč)</v>
      </c>
      <c r="B4" s="292"/>
      <c r="C4" s="293">
        <f ca="1">IF(ISERROR(VLOOKUP("Náklady celkem",INDIRECT("HI!$A:$G"),6,0)),0,VLOOKUP("Náklady celkem",INDIRECT("HI!$A:$G"),6,0))</f>
        <v>11984</v>
      </c>
      <c r="D4" s="293">
        <f ca="1">IF(ISERROR(VLOOKUP("Náklady celkem",INDIRECT("HI!$A:$G"),5,0)),0,VLOOKUP("Náklady celkem",INDIRECT("HI!$A:$G"),5,0))</f>
        <v>9877.4160200000206</v>
      </c>
      <c r="E4" s="294">
        <f ca="1">IF(C4=0,0,D4/C4)</f>
        <v>0.82421695761014857</v>
      </c>
    </row>
    <row r="5" spans="1:5" ht="14.4" customHeight="1" x14ac:dyDescent="0.3">
      <c r="A5" s="295" t="s">
        <v>199</v>
      </c>
      <c r="B5" s="296"/>
      <c r="C5" s="297"/>
      <c r="D5" s="297"/>
      <c r="E5" s="298"/>
    </row>
    <row r="6" spans="1:5" ht="14.4" customHeight="1" x14ac:dyDescent="0.3">
      <c r="A6" s="299" t="s">
        <v>204</v>
      </c>
      <c r="B6" s="300"/>
      <c r="C6" s="301"/>
      <c r="D6" s="301"/>
      <c r="E6" s="298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00" t="s">
        <v>140</v>
      </c>
      <c r="C7" s="301">
        <f>IF(ISERROR(HI!F5),"",HI!F5)</f>
        <v>697</v>
      </c>
      <c r="D7" s="301">
        <f>IF(ISERROR(HI!E5),"",HI!E5)</f>
        <v>466.44595000000101</v>
      </c>
      <c r="E7" s="298">
        <f t="shared" ref="E7:E14" si="0">IF(C7=0,0,D7/C7)</f>
        <v>0.66921944045911197</v>
      </c>
    </row>
    <row r="8" spans="1:5" ht="14.4" customHeight="1" x14ac:dyDescent="0.3">
      <c r="A8" s="302" t="str">
        <f>HYPERLINK("#'LŽ PL'!A1","% plnění pozitivního listu")</f>
        <v>% plnění pozitivního listu</v>
      </c>
      <c r="B8" s="300" t="s">
        <v>191</v>
      </c>
      <c r="C8" s="303">
        <v>0.9</v>
      </c>
      <c r="D8" s="303">
        <f>IF(ISERROR(VLOOKUP("celkem",'LŽ PL'!$A:$F,5,0)),0,VLOOKUP("celkem",'LŽ PL'!$A:$F,5,0))</f>
        <v>0.99888916207652578</v>
      </c>
      <c r="E8" s="298">
        <f t="shared" si="0"/>
        <v>1.1098768467516953</v>
      </c>
    </row>
    <row r="9" spans="1:5" ht="14.4" customHeight="1" x14ac:dyDescent="0.3">
      <c r="A9" s="304" t="s">
        <v>200</v>
      </c>
      <c r="B9" s="300"/>
      <c r="C9" s="301"/>
      <c r="D9" s="301"/>
      <c r="E9" s="298"/>
    </row>
    <row r="10" spans="1:5" ht="14.4" customHeight="1" x14ac:dyDescent="0.3">
      <c r="A10" s="302" t="str">
        <f>HYPERLINK("#'Léky Recepty'!A1","% záchytu v lékárně (Úhrada Kč)")</f>
        <v>% záchytu v lékárně (Úhrada Kč)</v>
      </c>
      <c r="B10" s="300" t="s">
        <v>145</v>
      </c>
      <c r="C10" s="303">
        <v>0.6</v>
      </c>
      <c r="D10" s="303">
        <f>IF(ISERROR(VLOOKUP("Celkem",'Léky Recepty'!B:H,5,0)),0,VLOOKUP("Celkem",'Léky Recepty'!B:H,5,0))</f>
        <v>0.8634249116239967</v>
      </c>
      <c r="E10" s="298">
        <f t="shared" si="0"/>
        <v>1.4390415193733279</v>
      </c>
    </row>
    <row r="11" spans="1:5" ht="14.4" customHeight="1" x14ac:dyDescent="0.3">
      <c r="A11" s="302" t="str">
        <f>HYPERLINK("#'LRp PL'!A1","% plnění pozitivního listu")</f>
        <v>% plnění pozitivního listu</v>
      </c>
      <c r="B11" s="300" t="s">
        <v>192</v>
      </c>
      <c r="C11" s="303">
        <v>0.8</v>
      </c>
      <c r="D11" s="303">
        <f>IF(ISERROR(VLOOKUP("Celkem",'LRp PL'!A:F,5,0)),0,VLOOKUP("Celkem",'LRp PL'!A:F,5,0))</f>
        <v>0.91968696133500816</v>
      </c>
      <c r="E11" s="298">
        <f t="shared" si="0"/>
        <v>1.1496087016687602</v>
      </c>
    </row>
    <row r="12" spans="1:5" ht="14.4" customHeight="1" x14ac:dyDescent="0.3">
      <c r="A12" s="304" t="s">
        <v>201</v>
      </c>
      <c r="B12" s="300"/>
      <c r="C12" s="301"/>
      <c r="D12" s="301"/>
      <c r="E12" s="298"/>
    </row>
    <row r="13" spans="1:5" ht="14.4" customHeight="1" x14ac:dyDescent="0.3">
      <c r="A13" s="305" t="s">
        <v>205</v>
      </c>
      <c r="B13" s="300"/>
      <c r="C13" s="297"/>
      <c r="D13" s="297"/>
      <c r="E13" s="298"/>
    </row>
    <row r="14" spans="1:5" ht="14.4" customHeight="1" x14ac:dyDescent="0.3">
      <c r="A14" s="3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00" t="s">
        <v>140</v>
      </c>
      <c r="C14" s="301">
        <f>IF(ISERROR(HI!F6),"",HI!F6)</f>
        <v>2399</v>
      </c>
      <c r="D14" s="301">
        <f>IF(ISERROR(HI!E6),"",HI!E6)</f>
        <v>1933.7284099999999</v>
      </c>
      <c r="E14" s="298">
        <f t="shared" si="0"/>
        <v>0.8060560275114631</v>
      </c>
    </row>
    <row r="15" spans="1:5" ht="14.4" customHeight="1" thickBot="1" x14ac:dyDescent="0.35">
      <c r="A15" s="307" t="str">
        <f>HYPERLINK("#HI!A1","Osobní náklady")</f>
        <v>Osobní náklady</v>
      </c>
      <c r="B15" s="300"/>
      <c r="C15" s="297">
        <f ca="1">IF(ISERROR(VLOOKUP("Osobní náklady (Kč)",INDIRECT("HI!$A:$G"),6,0)),0,VLOOKUP("Osobní náklady (Kč)",INDIRECT("HI!$A:$G"),6,0))</f>
        <v>0</v>
      </c>
      <c r="D15" s="297">
        <f ca="1">IF(ISERROR(VLOOKUP("Osobní náklady (Kč)",INDIRECT("HI!$A:$G"),5,0)),0,VLOOKUP("Osobní náklady (Kč)",INDIRECT("HI!$A:$G"),5,0))</f>
        <v>0</v>
      </c>
      <c r="E15" s="298">
        <f ca="1">IF(C15=0,0,D15/C15)</f>
        <v>0</v>
      </c>
    </row>
    <row r="16" spans="1:5" ht="14.4" customHeight="1" thickBot="1" x14ac:dyDescent="0.35">
      <c r="A16" s="311"/>
      <c r="B16" s="312"/>
      <c r="C16" s="313"/>
      <c r="D16" s="313"/>
      <c r="E16" s="314"/>
    </row>
    <row r="17" spans="1:5" ht="14.4" customHeight="1" thickBot="1" x14ac:dyDescent="0.35">
      <c r="A17" s="315" t="str">
        <f>HYPERLINK("#HI!A1","VÝNOSY CELKEM (v tisících)")</f>
        <v>VÝNOSY CELKEM (v tisících)</v>
      </c>
      <c r="B17" s="316"/>
      <c r="C17" s="317">
        <f ca="1">IF(ISERROR(VLOOKUP("Výnosy celkem",INDIRECT("HI!$A:$G"),6,0)),0,VLOOKUP("Výnosy celkem",INDIRECT("HI!$A:$G"),6,0))</f>
        <v>16054.655999999999</v>
      </c>
      <c r="D17" s="317">
        <f ca="1">IF(ISERROR(VLOOKUP("Výnosy celkem",INDIRECT("HI!$A:$G"),5,0)),0,VLOOKUP("Výnosy celkem",INDIRECT("HI!$A:$G"),5,0))</f>
        <v>12939.339000000002</v>
      </c>
      <c r="E17" s="318">
        <f t="shared" ref="E17:E27" ca="1" si="1">IF(C17=0,0,D17/C17)</f>
        <v>0.80595554336386921</v>
      </c>
    </row>
    <row r="18" spans="1:5" ht="14.4" customHeight="1" x14ac:dyDescent="0.3">
      <c r="A18" s="319" t="str">
        <f>HYPERLINK("#HI!A1","Ambulance (body za výkony + Kč za ZUM a ZULP)")</f>
        <v>Ambulance (body za výkony + Kč za ZUM a ZULP)</v>
      </c>
      <c r="B18" s="296"/>
      <c r="C18" s="297">
        <f ca="1">IF(ISERROR(VLOOKUP("Ambulance *",INDIRECT("HI!$A:$G"),6,0)),0,VLOOKUP("Ambulance *",INDIRECT("HI!$A:$G"),6,0))</f>
        <v>1739.1659999999999</v>
      </c>
      <c r="D18" s="297">
        <f ca="1">IF(ISERROR(VLOOKUP("Ambulance *",INDIRECT("HI!$A:$G"),5,0)),0,VLOOKUP("Ambulance *",INDIRECT("HI!$A:$G"),5,0))</f>
        <v>1633.0889999999999</v>
      </c>
      <c r="E18" s="298">
        <f t="shared" ca="1" si="1"/>
        <v>0.93900697230741637</v>
      </c>
    </row>
    <row r="19" spans="1:5" ht="14.4" customHeight="1" x14ac:dyDescent="0.3">
      <c r="A19" s="320" t="str">
        <f>HYPERLINK("#'ZV Vykáz.-A'!A1","Zdravotní výkony vykázané u ambulantních pacientů (min. 100 %)")</f>
        <v>Zdravotní výkony vykázané u ambulantních pacientů (min. 100 %)</v>
      </c>
      <c r="B19" s="283" t="s">
        <v>157</v>
      </c>
      <c r="C19" s="303">
        <v>1</v>
      </c>
      <c r="D19" s="303">
        <f>IF(ISERROR(VLOOKUP("Celkem:",'ZV Vykáz.-A'!$A:$S,7,0)),"",VLOOKUP("Celkem:",'ZV Vykáz.-A'!$A:$S,7,0))</f>
        <v>0.93900697230741637</v>
      </c>
      <c r="E19" s="298">
        <f t="shared" si="1"/>
        <v>0.93900697230741637</v>
      </c>
    </row>
    <row r="20" spans="1:5" ht="14.4" customHeight="1" x14ac:dyDescent="0.3">
      <c r="A20" s="320" t="str">
        <f>HYPERLINK("#'ZV Vykáz.-H'!A1","Zdravotní výkony vykázané u hospitalizovaných pacientů (max. 85 %)")</f>
        <v>Zdravotní výkony vykázané u hospitalizovaných pacientů (max. 85 %)</v>
      </c>
      <c r="B20" s="283" t="s">
        <v>159</v>
      </c>
      <c r="C20" s="303">
        <v>0.85</v>
      </c>
      <c r="D20" s="303">
        <f>IF(ISERROR(VLOOKUP("Celkem:",'ZV Vykáz.-H'!$A:$S,7,0)),"",VLOOKUP("Celkem:",'ZV Vykáz.-H'!$A:$S,7,0))</f>
        <v>1.134964494664096</v>
      </c>
      <c r="E20" s="298">
        <f t="shared" si="1"/>
        <v>1.3352523466636423</v>
      </c>
    </row>
    <row r="21" spans="1:5" ht="14.4" customHeight="1" x14ac:dyDescent="0.3">
      <c r="A21" s="321" t="str">
        <f>HYPERLINK("#HI!A1","Hospitalizace (casemix * 30000)")</f>
        <v>Hospitalizace (casemix * 30000)</v>
      </c>
      <c r="B21" s="300"/>
      <c r="C21" s="297">
        <f ca="1">IF(ISERROR(VLOOKUP("Hospitalizace *",INDIRECT("HI!$A:$G"),6,0)),0,VLOOKUP("Hospitalizace *",INDIRECT("HI!$A:$G"),6,0))</f>
        <v>14315.49</v>
      </c>
      <c r="D21" s="297">
        <f ca="1">IF(ISERROR(VLOOKUP("Hospitalizace *",INDIRECT("HI!$A:$G"),5,0)),0,VLOOKUP("Hospitalizace *",INDIRECT("HI!$A:$G"),5,0))</f>
        <v>11306.250000000002</v>
      </c>
      <c r="E21" s="298">
        <f ca="1">IF(C21=0,0,D21/C21)</f>
        <v>0.78979133791438516</v>
      </c>
    </row>
    <row r="22" spans="1:5" ht="14.4" customHeight="1" x14ac:dyDescent="0.3">
      <c r="A22" s="320" t="str">
        <f>HYPERLINK("#'CaseMix'!A1","Casemix (min. 100 %)")</f>
        <v>Casemix (min. 100 %)</v>
      </c>
      <c r="B22" s="300" t="s">
        <v>74</v>
      </c>
      <c r="C22" s="303">
        <v>1</v>
      </c>
      <c r="D22" s="303">
        <f>IF(ISERROR(VLOOKUP("Celkem",CaseMix!A:M,5,0)),0,VLOOKUP("Celkem",CaseMix!A:M,5,0))</f>
        <v>0.78979133791438516</v>
      </c>
      <c r="E22" s="298">
        <f t="shared" si="1"/>
        <v>0.78979133791438516</v>
      </c>
    </row>
    <row r="23" spans="1:5" ht="14.4" customHeight="1" x14ac:dyDescent="0.3">
      <c r="A23" s="322" t="str">
        <f>HYPERLINK("#'CaseMix'!A1","DRG mimo vyjmenované baze")</f>
        <v>DRG mimo vyjmenované baze</v>
      </c>
      <c r="B23" s="300" t="s">
        <v>74</v>
      </c>
      <c r="C23" s="303">
        <v>1</v>
      </c>
      <c r="D23" s="303">
        <f>IF(ISERROR(CaseMix!E26),"",CaseMix!E26)</f>
        <v>0.78979133791438516</v>
      </c>
      <c r="E23" s="298">
        <f t="shared" si="1"/>
        <v>0.78979133791438516</v>
      </c>
    </row>
    <row r="24" spans="1:5" ht="14.4" customHeight="1" x14ac:dyDescent="0.3">
      <c r="A24" s="322" t="str">
        <f>HYPERLINK("#'CaseMix'!A1","Vyjmenované baze DRG")</f>
        <v>Vyjmenované baze DRG</v>
      </c>
      <c r="B24" s="300" t="s">
        <v>74</v>
      </c>
      <c r="C24" s="303">
        <v>1</v>
      </c>
      <c r="D24" s="303">
        <f>IF(ISERROR(CaseMix!E39),"",CaseMix!E39)</f>
        <v>0</v>
      </c>
      <c r="E24" s="298">
        <f t="shared" si="1"/>
        <v>0</v>
      </c>
    </row>
    <row r="25" spans="1:5" ht="14.4" customHeight="1" x14ac:dyDescent="0.3">
      <c r="A25" s="320" t="str">
        <f>HYPERLINK("#'CaseMix'!A1","Počet hospitalizací ukončených na pracovišti (min. 95 %)")</f>
        <v>Počet hospitalizací ukončených na pracovišti (min. 95 %)</v>
      </c>
      <c r="B25" s="300" t="s">
        <v>74</v>
      </c>
      <c r="C25" s="303">
        <v>0.95</v>
      </c>
      <c r="D25" s="303">
        <f>IF(ISERROR(CaseMix!I13),"",CaseMix!I13)</f>
        <v>0.91803278688524592</v>
      </c>
      <c r="E25" s="298">
        <f t="shared" si="1"/>
        <v>0.96635030198446947</v>
      </c>
    </row>
    <row r="26" spans="1:5" ht="14.4" customHeight="1" x14ac:dyDescent="0.3">
      <c r="A26" s="320" t="str">
        <f>HYPERLINK("#'ALOS'!A1","Průměrná délka hospitalizace (max. 100 % republikového průměru)")</f>
        <v>Průměrná délka hospitalizace (max. 100 % republikového průměru)</v>
      </c>
      <c r="B26" s="300" t="s">
        <v>89</v>
      </c>
      <c r="C26" s="303">
        <v>1</v>
      </c>
      <c r="D26" s="323">
        <f>IF(ISERROR(INDEX(ALOS!$E:$E,COUNT(ALOS!$E:$E)+32)),0,INDEX(ALOS!$E:$E,COUNT(ALOS!$E:$E)+32))</f>
        <v>0.95901199923226088</v>
      </c>
      <c r="E26" s="298">
        <f t="shared" si="1"/>
        <v>0.95901199923226088</v>
      </c>
    </row>
    <row r="27" spans="1:5" ht="27.6" x14ac:dyDescent="0.3">
      <c r="A27" s="324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300" t="s">
        <v>154</v>
      </c>
      <c r="C27" s="303">
        <f>IF(E22&gt;1,95%,95%-2*ABS(C22-D22))</f>
        <v>0.52958267582877028</v>
      </c>
      <c r="D27" s="303">
        <f>IF(ISERROR(VLOOKUP("Celkem:",'ZV Vyžád.'!$A:$M,7,0)),"",VLOOKUP("Celkem:",'ZV Vyžád.'!$A:$M,7,0))</f>
        <v>0.94792831751272733</v>
      </c>
      <c r="E27" s="298">
        <f t="shared" si="1"/>
        <v>1.7899534119564375</v>
      </c>
    </row>
    <row r="28" spans="1:5" ht="14.4" customHeight="1" thickBot="1" x14ac:dyDescent="0.35">
      <c r="A28" s="325" t="s">
        <v>202</v>
      </c>
      <c r="B28" s="308"/>
      <c r="C28" s="309"/>
      <c r="D28" s="309"/>
      <c r="E28" s="310"/>
    </row>
    <row r="29" spans="1:5" ht="14.4" customHeight="1" thickBot="1" x14ac:dyDescent="0.35">
      <c r="A29" s="326"/>
      <c r="B29" s="327"/>
      <c r="C29" s="328"/>
      <c r="D29" s="328"/>
      <c r="E29" s="329"/>
    </row>
    <row r="30" spans="1:5" ht="14.4" customHeight="1" thickBot="1" x14ac:dyDescent="0.35">
      <c r="A30" s="330" t="s">
        <v>203</v>
      </c>
      <c r="B30" s="331"/>
      <c r="C30" s="332"/>
      <c r="D30" s="332"/>
      <c r="E30" s="333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7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1" priority="16" operator="lessThan">
      <formula>1</formula>
    </cfRule>
  </conditionalFormatting>
  <conditionalFormatting sqref="E26:E27 E4 E7 E14 E20">
    <cfRule type="cellIs" dxfId="70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5.4414062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527" t="s">
        <v>2654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</row>
    <row r="3" spans="1:19" ht="14.4" customHeight="1" thickBot="1" x14ac:dyDescent="0.35">
      <c r="A3" s="356" t="s">
        <v>163</v>
      </c>
      <c r="B3" s="357">
        <f>SUBTOTAL(9,B6:B1048576)</f>
        <v>1739166</v>
      </c>
      <c r="C3" s="358">
        <f t="shared" ref="C3:R3" si="0">SUBTOTAL(9,C6:C1048576)</f>
        <v>4</v>
      </c>
      <c r="D3" s="358">
        <f t="shared" si="0"/>
        <v>1658529</v>
      </c>
      <c r="E3" s="358">
        <f t="shared" si="0"/>
        <v>4.1097754500216723</v>
      </c>
      <c r="F3" s="358">
        <f t="shared" si="0"/>
        <v>1633089</v>
      </c>
      <c r="G3" s="359">
        <f>IF(B3&lt;&gt;0,F3/B3,"")</f>
        <v>0.93900697230741637</v>
      </c>
      <c r="H3" s="360">
        <f t="shared" si="0"/>
        <v>151385.53</v>
      </c>
      <c r="I3" s="358">
        <f t="shared" si="0"/>
        <v>1</v>
      </c>
      <c r="J3" s="358">
        <f t="shared" si="0"/>
        <v>120860.95000000004</v>
      </c>
      <c r="K3" s="358">
        <f t="shared" si="0"/>
        <v>0.79115084513031098</v>
      </c>
      <c r="L3" s="358">
        <f t="shared" si="0"/>
        <v>285890.33999999991</v>
      </c>
      <c r="M3" s="361">
        <f>IF(H3&lt;&gt;0,L3/H3,"")</f>
        <v>1.8884918525568455</v>
      </c>
      <c r="N3" s="357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126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28"/>
      <c r="B5" s="729">
        <v>2012</v>
      </c>
      <c r="C5" s="730"/>
      <c r="D5" s="730">
        <v>2013</v>
      </c>
      <c r="E5" s="730"/>
      <c r="F5" s="730">
        <v>2014</v>
      </c>
      <c r="G5" s="731" t="s">
        <v>5</v>
      </c>
      <c r="H5" s="729">
        <v>2012</v>
      </c>
      <c r="I5" s="730"/>
      <c r="J5" s="730">
        <v>2013</v>
      </c>
      <c r="K5" s="730"/>
      <c r="L5" s="730">
        <v>2014</v>
      </c>
      <c r="M5" s="731" t="s">
        <v>5</v>
      </c>
      <c r="N5" s="729">
        <v>2012</v>
      </c>
      <c r="O5" s="730"/>
      <c r="P5" s="730">
        <v>2013</v>
      </c>
      <c r="Q5" s="730"/>
      <c r="R5" s="730">
        <v>2014</v>
      </c>
      <c r="S5" s="731" t="s">
        <v>5</v>
      </c>
    </row>
    <row r="6" spans="1:19" ht="14.4" customHeight="1" x14ac:dyDescent="0.3">
      <c r="A6" s="716" t="s">
        <v>2647</v>
      </c>
      <c r="B6" s="732">
        <v>1401929</v>
      </c>
      <c r="C6" s="697">
        <v>1</v>
      </c>
      <c r="D6" s="732">
        <v>1366440</v>
      </c>
      <c r="E6" s="697">
        <v>0.97468559392094745</v>
      </c>
      <c r="F6" s="732">
        <v>1357407</v>
      </c>
      <c r="G6" s="702">
        <v>0.96824232896245099</v>
      </c>
      <c r="H6" s="732">
        <v>151385.53</v>
      </c>
      <c r="I6" s="697">
        <v>1</v>
      </c>
      <c r="J6" s="732">
        <v>119768.79000000004</v>
      </c>
      <c r="K6" s="697">
        <v>0.79115084513031098</v>
      </c>
      <c r="L6" s="732">
        <v>282613.85999999993</v>
      </c>
      <c r="M6" s="702">
        <v>1.866848568684206</v>
      </c>
      <c r="N6" s="732"/>
      <c r="O6" s="697"/>
      <c r="P6" s="732"/>
      <c r="Q6" s="697"/>
      <c r="R6" s="732"/>
      <c r="S6" s="241"/>
    </row>
    <row r="7" spans="1:19" ht="14.4" customHeight="1" x14ac:dyDescent="0.3">
      <c r="A7" s="717" t="s">
        <v>2648</v>
      </c>
      <c r="B7" s="733">
        <v>300164</v>
      </c>
      <c r="C7" s="671">
        <v>1</v>
      </c>
      <c r="D7" s="733">
        <v>221922</v>
      </c>
      <c r="E7" s="671">
        <v>0.73933582974640533</v>
      </c>
      <c r="F7" s="733">
        <v>236980</v>
      </c>
      <c r="G7" s="682">
        <v>0.78950173904931975</v>
      </c>
      <c r="H7" s="733"/>
      <c r="I7" s="671"/>
      <c r="J7" s="733"/>
      <c r="K7" s="671"/>
      <c r="L7" s="733"/>
      <c r="M7" s="682"/>
      <c r="N7" s="733"/>
      <c r="O7" s="671"/>
      <c r="P7" s="733"/>
      <c r="Q7" s="671"/>
      <c r="R7" s="733"/>
      <c r="S7" s="242"/>
    </row>
    <row r="8" spans="1:19" ht="14.4" customHeight="1" x14ac:dyDescent="0.3">
      <c r="A8" s="717" t="s">
        <v>2649</v>
      </c>
      <c r="B8" s="733">
        <v>6830</v>
      </c>
      <c r="C8" s="671">
        <v>1</v>
      </c>
      <c r="D8" s="733">
        <v>16363</v>
      </c>
      <c r="E8" s="671">
        <v>2.3957540263543193</v>
      </c>
      <c r="F8" s="733">
        <v>25592</v>
      </c>
      <c r="G8" s="682">
        <v>3.7469985358711568</v>
      </c>
      <c r="H8" s="733"/>
      <c r="I8" s="671"/>
      <c r="J8" s="733"/>
      <c r="K8" s="671"/>
      <c r="L8" s="733"/>
      <c r="M8" s="682"/>
      <c r="N8" s="733"/>
      <c r="O8" s="671"/>
      <c r="P8" s="733"/>
      <c r="Q8" s="671"/>
      <c r="R8" s="733"/>
      <c r="S8" s="242"/>
    </row>
    <row r="9" spans="1:19" ht="14.4" customHeight="1" x14ac:dyDescent="0.3">
      <c r="A9" s="717" t="s">
        <v>2650</v>
      </c>
      <c r="B9" s="733">
        <v>30243</v>
      </c>
      <c r="C9" s="671">
        <v>1</v>
      </c>
      <c r="D9" s="733"/>
      <c r="E9" s="671"/>
      <c r="F9" s="733"/>
      <c r="G9" s="682"/>
      <c r="H9" s="733"/>
      <c r="I9" s="671"/>
      <c r="J9" s="733"/>
      <c r="K9" s="671"/>
      <c r="L9" s="733"/>
      <c r="M9" s="682"/>
      <c r="N9" s="733"/>
      <c r="O9" s="671"/>
      <c r="P9" s="733"/>
      <c r="Q9" s="671"/>
      <c r="R9" s="733"/>
      <c r="S9" s="242"/>
    </row>
    <row r="10" spans="1:19" ht="14.4" customHeight="1" thickBot="1" x14ac:dyDescent="0.35">
      <c r="A10" s="735" t="s">
        <v>2651</v>
      </c>
      <c r="B10" s="734"/>
      <c r="C10" s="673"/>
      <c r="D10" s="734">
        <v>53804</v>
      </c>
      <c r="E10" s="673"/>
      <c r="F10" s="734">
        <v>13110</v>
      </c>
      <c r="G10" s="683"/>
      <c r="H10" s="734"/>
      <c r="I10" s="673"/>
      <c r="J10" s="734">
        <v>1092.1600000000001</v>
      </c>
      <c r="K10" s="673"/>
      <c r="L10" s="734">
        <v>3276.4800000000005</v>
      </c>
      <c r="M10" s="683"/>
      <c r="N10" s="734"/>
      <c r="O10" s="673"/>
      <c r="P10" s="734"/>
      <c r="Q10" s="673"/>
      <c r="R10" s="734"/>
      <c r="S10" s="684"/>
    </row>
    <row r="11" spans="1:19" ht="14.4" customHeight="1" x14ac:dyDescent="0.3">
      <c r="A11" s="736" t="s">
        <v>2652</v>
      </c>
    </row>
    <row r="12" spans="1:19" ht="14.4" customHeight="1" x14ac:dyDescent="0.3">
      <c r="A12" s="737" t="s">
        <v>239</v>
      </c>
    </row>
    <row r="13" spans="1:19" ht="14.4" customHeight="1" x14ac:dyDescent="0.3">
      <c r="A13" s="736" t="s">
        <v>2653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1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60" bestFit="1" customWidth="1"/>
    <col min="2" max="2" width="2.109375" style="260" bestFit="1" customWidth="1"/>
    <col min="3" max="3" width="8" style="260" bestFit="1" customWidth="1"/>
    <col min="4" max="4" width="50.88671875" style="260" bestFit="1" customWidth="1"/>
    <col min="5" max="6" width="11.109375" style="343" customWidth="1"/>
    <col min="7" max="8" width="9.33203125" style="260" hidden="1" customWidth="1"/>
    <col min="9" max="10" width="11.109375" style="343" customWidth="1"/>
    <col min="11" max="12" width="9.33203125" style="260" hidden="1" customWidth="1"/>
    <col min="13" max="14" width="11.109375" style="343" customWidth="1"/>
    <col min="15" max="15" width="11.109375" style="346" customWidth="1"/>
    <col min="16" max="16" width="11.109375" style="343" customWidth="1"/>
    <col min="17" max="16384" width="8.88671875" style="260"/>
  </cols>
  <sheetData>
    <row r="1" spans="1:16" ht="18.600000000000001" customHeight="1" thickBot="1" x14ac:dyDescent="0.4">
      <c r="A1" s="462" t="s">
        <v>2818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4.4" customHeight="1" thickBot="1" x14ac:dyDescent="0.35">
      <c r="A2" s="389" t="s">
        <v>298</v>
      </c>
      <c r="B2" s="261"/>
      <c r="C2" s="261"/>
      <c r="D2" s="261"/>
      <c r="E2" s="364"/>
      <c r="F2" s="364"/>
      <c r="G2" s="261"/>
      <c r="H2" s="261"/>
      <c r="I2" s="364"/>
      <c r="J2" s="364"/>
      <c r="K2" s="261"/>
      <c r="L2" s="261"/>
      <c r="M2" s="364"/>
      <c r="N2" s="364"/>
      <c r="O2" s="365"/>
      <c r="P2" s="364"/>
    </row>
    <row r="3" spans="1:16" ht="14.4" customHeight="1" thickBot="1" x14ac:dyDescent="0.35">
      <c r="D3" s="112" t="s">
        <v>163</v>
      </c>
      <c r="E3" s="217">
        <f t="shared" ref="E3:N3" si="0">SUBTOTAL(9,E6:E1048576)</f>
        <v>8715</v>
      </c>
      <c r="F3" s="218">
        <f t="shared" si="0"/>
        <v>1890551.53</v>
      </c>
      <c r="G3" s="78"/>
      <c r="H3" s="78"/>
      <c r="I3" s="218">
        <f t="shared" si="0"/>
        <v>8823.4000000000015</v>
      </c>
      <c r="J3" s="218">
        <f t="shared" si="0"/>
        <v>1779389.95</v>
      </c>
      <c r="K3" s="78"/>
      <c r="L3" s="78"/>
      <c r="M3" s="218">
        <f t="shared" si="0"/>
        <v>8799.4</v>
      </c>
      <c r="N3" s="218">
        <f t="shared" si="0"/>
        <v>1918979.3399999999</v>
      </c>
      <c r="O3" s="79">
        <f>IF(F3=0,0,N3/F3)</f>
        <v>1.0150367813566021</v>
      </c>
      <c r="P3" s="219">
        <f>IF(M3=0,0,N3/M3)</f>
        <v>218.08070322976565</v>
      </c>
    </row>
    <row r="4" spans="1:16" ht="14.4" customHeight="1" x14ac:dyDescent="0.3">
      <c r="A4" s="533" t="s">
        <v>122</v>
      </c>
      <c r="B4" s="534" t="s">
        <v>123</v>
      </c>
      <c r="C4" s="535" t="s">
        <v>124</v>
      </c>
      <c r="D4" s="536" t="s">
        <v>84</v>
      </c>
      <c r="E4" s="537">
        <v>2012</v>
      </c>
      <c r="F4" s="538"/>
      <c r="G4" s="216"/>
      <c r="H4" s="216"/>
      <c r="I4" s="537">
        <v>2013</v>
      </c>
      <c r="J4" s="538"/>
      <c r="K4" s="216"/>
      <c r="L4" s="216"/>
      <c r="M4" s="537">
        <v>2014</v>
      </c>
      <c r="N4" s="538"/>
      <c r="O4" s="539" t="s">
        <v>5</v>
      </c>
      <c r="P4" s="532" t="s">
        <v>125</v>
      </c>
    </row>
    <row r="5" spans="1:16" ht="14.4" customHeight="1" thickBot="1" x14ac:dyDescent="0.35">
      <c r="A5" s="738"/>
      <c r="B5" s="739"/>
      <c r="C5" s="740"/>
      <c r="D5" s="741"/>
      <c r="E5" s="742" t="s">
        <v>94</v>
      </c>
      <c r="F5" s="743" t="s">
        <v>17</v>
      </c>
      <c r="G5" s="744"/>
      <c r="H5" s="744"/>
      <c r="I5" s="742" t="s">
        <v>94</v>
      </c>
      <c r="J5" s="743" t="s">
        <v>17</v>
      </c>
      <c r="K5" s="744"/>
      <c r="L5" s="744"/>
      <c r="M5" s="742" t="s">
        <v>94</v>
      </c>
      <c r="N5" s="743" t="s">
        <v>17</v>
      </c>
      <c r="O5" s="745"/>
      <c r="P5" s="746"/>
    </row>
    <row r="6" spans="1:16" ht="14.4" customHeight="1" x14ac:dyDescent="0.3">
      <c r="A6" s="696" t="s">
        <v>2655</v>
      </c>
      <c r="B6" s="697" t="s">
        <v>2656</v>
      </c>
      <c r="C6" s="697" t="s">
        <v>2657</v>
      </c>
      <c r="D6" s="697" t="s">
        <v>2658</v>
      </c>
      <c r="E6" s="235"/>
      <c r="F6" s="235"/>
      <c r="G6" s="697"/>
      <c r="H6" s="697"/>
      <c r="I6" s="235">
        <v>1</v>
      </c>
      <c r="J6" s="235">
        <v>157.94</v>
      </c>
      <c r="K6" s="697"/>
      <c r="L6" s="697">
        <v>157.94</v>
      </c>
      <c r="M6" s="235">
        <v>0.2</v>
      </c>
      <c r="N6" s="235">
        <v>31.58</v>
      </c>
      <c r="O6" s="702"/>
      <c r="P6" s="712">
        <v>157.89999999999998</v>
      </c>
    </row>
    <row r="7" spans="1:16" ht="14.4" customHeight="1" x14ac:dyDescent="0.3">
      <c r="A7" s="680" t="s">
        <v>2655</v>
      </c>
      <c r="B7" s="671" t="s">
        <v>2656</v>
      </c>
      <c r="C7" s="671" t="s">
        <v>2659</v>
      </c>
      <c r="D7" s="671" t="s">
        <v>2660</v>
      </c>
      <c r="E7" s="238">
        <v>1</v>
      </c>
      <c r="F7" s="238">
        <v>9760.49</v>
      </c>
      <c r="G7" s="671">
        <v>1</v>
      </c>
      <c r="H7" s="671">
        <v>9760.49</v>
      </c>
      <c r="I7" s="238">
        <v>1</v>
      </c>
      <c r="J7" s="238">
        <v>8342.24</v>
      </c>
      <c r="K7" s="671">
        <v>0.85469479503590495</v>
      </c>
      <c r="L7" s="671">
        <v>8342.24</v>
      </c>
      <c r="M7" s="238">
        <v>3</v>
      </c>
      <c r="N7" s="238">
        <v>25026.720000000001</v>
      </c>
      <c r="O7" s="682">
        <v>2.5640843851077149</v>
      </c>
      <c r="P7" s="713">
        <v>8342.24</v>
      </c>
    </row>
    <row r="8" spans="1:16" ht="14.4" customHeight="1" x14ac:dyDescent="0.3">
      <c r="A8" s="680" t="s">
        <v>2655</v>
      </c>
      <c r="B8" s="671" t="s">
        <v>2656</v>
      </c>
      <c r="C8" s="671" t="s">
        <v>2661</v>
      </c>
      <c r="D8" s="671" t="s">
        <v>1090</v>
      </c>
      <c r="E8" s="238">
        <v>0.2</v>
      </c>
      <c r="F8" s="238">
        <v>11.39</v>
      </c>
      <c r="G8" s="671">
        <v>1</v>
      </c>
      <c r="H8" s="671">
        <v>56.95</v>
      </c>
      <c r="I8" s="238">
        <v>0.4</v>
      </c>
      <c r="J8" s="238">
        <v>22.98</v>
      </c>
      <c r="K8" s="671">
        <v>2.0175592625109746</v>
      </c>
      <c r="L8" s="671">
        <v>57.449999999999996</v>
      </c>
      <c r="M8" s="238">
        <v>4</v>
      </c>
      <c r="N8" s="238">
        <v>225</v>
      </c>
      <c r="O8" s="682">
        <v>19.754170324846356</v>
      </c>
      <c r="P8" s="713">
        <v>56.25</v>
      </c>
    </row>
    <row r="9" spans="1:16" ht="14.4" customHeight="1" x14ac:dyDescent="0.3">
      <c r="A9" s="680" t="s">
        <v>2655</v>
      </c>
      <c r="B9" s="671" t="s">
        <v>2656</v>
      </c>
      <c r="C9" s="671" t="s">
        <v>2662</v>
      </c>
      <c r="D9" s="671" t="s">
        <v>1119</v>
      </c>
      <c r="E9" s="238">
        <v>2</v>
      </c>
      <c r="F9" s="238">
        <v>21627.08</v>
      </c>
      <c r="G9" s="671">
        <v>1</v>
      </c>
      <c r="H9" s="671">
        <v>10813.54</v>
      </c>
      <c r="I9" s="238">
        <v>7</v>
      </c>
      <c r="J9" s="238">
        <v>63100.26</v>
      </c>
      <c r="K9" s="671">
        <v>2.9176504641403276</v>
      </c>
      <c r="L9" s="671">
        <v>9014.3228571428572</v>
      </c>
      <c r="M9" s="238">
        <v>9</v>
      </c>
      <c r="N9" s="238">
        <v>70899.299999999988</v>
      </c>
      <c r="O9" s="682">
        <v>3.2782650269939344</v>
      </c>
      <c r="P9" s="713">
        <v>7877.6999999999989</v>
      </c>
    </row>
    <row r="10" spans="1:16" ht="14.4" customHeight="1" x14ac:dyDescent="0.3">
      <c r="A10" s="680" t="s">
        <v>2655</v>
      </c>
      <c r="B10" s="671" t="s">
        <v>2656</v>
      </c>
      <c r="C10" s="671" t="s">
        <v>2663</v>
      </c>
      <c r="D10" s="671" t="s">
        <v>1247</v>
      </c>
      <c r="E10" s="238">
        <v>1</v>
      </c>
      <c r="F10" s="238">
        <v>6466.81</v>
      </c>
      <c r="G10" s="671">
        <v>1</v>
      </c>
      <c r="H10" s="671">
        <v>6466.81</v>
      </c>
      <c r="I10" s="238">
        <v>2</v>
      </c>
      <c r="J10" s="238">
        <v>13935.04</v>
      </c>
      <c r="K10" s="671">
        <v>2.1548553305261793</v>
      </c>
      <c r="L10" s="671">
        <v>6967.52</v>
      </c>
      <c r="M10" s="238">
        <v>2</v>
      </c>
      <c r="N10" s="238">
        <v>13935.04</v>
      </c>
      <c r="O10" s="682">
        <v>2.1548553305261793</v>
      </c>
      <c r="P10" s="713">
        <v>6967.52</v>
      </c>
    </row>
    <row r="11" spans="1:16" ht="14.4" customHeight="1" x14ac:dyDescent="0.3">
      <c r="A11" s="680" t="s">
        <v>2655</v>
      </c>
      <c r="B11" s="671" t="s">
        <v>2656</v>
      </c>
      <c r="C11" s="671" t="s">
        <v>2664</v>
      </c>
      <c r="D11" s="671" t="s">
        <v>1252</v>
      </c>
      <c r="E11" s="238">
        <v>7.7999999999999989</v>
      </c>
      <c r="F11" s="238">
        <v>42052.060000000005</v>
      </c>
      <c r="G11" s="671">
        <v>1</v>
      </c>
      <c r="H11" s="671">
        <v>5391.2897435897448</v>
      </c>
      <c r="I11" s="238">
        <v>1.8</v>
      </c>
      <c r="J11" s="238">
        <v>9829.44</v>
      </c>
      <c r="K11" s="671">
        <v>0.23374455377453565</v>
      </c>
      <c r="L11" s="671">
        <v>5460.8</v>
      </c>
      <c r="M11" s="238">
        <v>5.6000000000000005</v>
      </c>
      <c r="N11" s="238">
        <v>30580.480000000003</v>
      </c>
      <c r="O11" s="682">
        <v>0.72720527840966653</v>
      </c>
      <c r="P11" s="713">
        <v>5460.8</v>
      </c>
    </row>
    <row r="12" spans="1:16" ht="14.4" customHeight="1" x14ac:dyDescent="0.3">
      <c r="A12" s="680" t="s">
        <v>2655</v>
      </c>
      <c r="B12" s="671" t="s">
        <v>2656</v>
      </c>
      <c r="C12" s="671" t="s">
        <v>2665</v>
      </c>
      <c r="D12" s="671" t="s">
        <v>2666</v>
      </c>
      <c r="E12" s="238">
        <v>12</v>
      </c>
      <c r="F12" s="238">
        <v>30053.9</v>
      </c>
      <c r="G12" s="671">
        <v>1</v>
      </c>
      <c r="H12" s="671">
        <v>2504.4916666666668</v>
      </c>
      <c r="I12" s="238">
        <v>2</v>
      </c>
      <c r="J12" s="238">
        <v>4669.24</v>
      </c>
      <c r="K12" s="671">
        <v>0.15536219924868319</v>
      </c>
      <c r="L12" s="671">
        <v>2334.62</v>
      </c>
      <c r="M12" s="238"/>
      <c r="N12" s="238"/>
      <c r="O12" s="682"/>
      <c r="P12" s="713"/>
    </row>
    <row r="13" spans="1:16" ht="14.4" customHeight="1" x14ac:dyDescent="0.3">
      <c r="A13" s="680" t="s">
        <v>2655</v>
      </c>
      <c r="B13" s="671" t="s">
        <v>2656</v>
      </c>
      <c r="C13" s="671" t="s">
        <v>2667</v>
      </c>
      <c r="D13" s="671" t="s">
        <v>1122</v>
      </c>
      <c r="E13" s="238"/>
      <c r="F13" s="238"/>
      <c r="G13" s="671"/>
      <c r="H13" s="671"/>
      <c r="I13" s="238"/>
      <c r="J13" s="238"/>
      <c r="K13" s="671"/>
      <c r="L13" s="671"/>
      <c r="M13" s="238">
        <v>11</v>
      </c>
      <c r="N13" s="238">
        <v>77183.59</v>
      </c>
      <c r="O13" s="682"/>
      <c r="P13" s="713">
        <v>7016.69</v>
      </c>
    </row>
    <row r="14" spans="1:16" ht="14.4" customHeight="1" x14ac:dyDescent="0.3">
      <c r="A14" s="680" t="s">
        <v>2655</v>
      </c>
      <c r="B14" s="671" t="s">
        <v>2656</v>
      </c>
      <c r="C14" s="671" t="s">
        <v>2668</v>
      </c>
      <c r="D14" s="671" t="s">
        <v>1131</v>
      </c>
      <c r="E14" s="238"/>
      <c r="F14" s="238"/>
      <c r="G14" s="671"/>
      <c r="H14" s="671"/>
      <c r="I14" s="238"/>
      <c r="J14" s="238"/>
      <c r="K14" s="671"/>
      <c r="L14" s="671"/>
      <c r="M14" s="238">
        <v>5</v>
      </c>
      <c r="N14" s="238">
        <v>19863</v>
      </c>
      <c r="O14" s="682"/>
      <c r="P14" s="713">
        <v>3972.6</v>
      </c>
    </row>
    <row r="15" spans="1:16" ht="14.4" customHeight="1" x14ac:dyDescent="0.3">
      <c r="A15" s="680" t="s">
        <v>2655</v>
      </c>
      <c r="B15" s="671" t="s">
        <v>2669</v>
      </c>
      <c r="C15" s="671" t="s">
        <v>2670</v>
      </c>
      <c r="D15" s="671" t="s">
        <v>2671</v>
      </c>
      <c r="E15" s="238"/>
      <c r="F15" s="238"/>
      <c r="G15" s="671"/>
      <c r="H15" s="671"/>
      <c r="I15" s="238"/>
      <c r="J15" s="238"/>
      <c r="K15" s="671"/>
      <c r="L15" s="671"/>
      <c r="M15" s="238">
        <v>1</v>
      </c>
      <c r="N15" s="238">
        <v>2625.11</v>
      </c>
      <c r="O15" s="682"/>
      <c r="P15" s="713">
        <v>2625.11</v>
      </c>
    </row>
    <row r="16" spans="1:16" ht="14.4" customHeight="1" x14ac:dyDescent="0.3">
      <c r="A16" s="680" t="s">
        <v>2655</v>
      </c>
      <c r="B16" s="671" t="s">
        <v>2669</v>
      </c>
      <c r="C16" s="671" t="s">
        <v>2672</v>
      </c>
      <c r="D16" s="671" t="s">
        <v>2673</v>
      </c>
      <c r="E16" s="238"/>
      <c r="F16" s="238"/>
      <c r="G16" s="671"/>
      <c r="H16" s="671"/>
      <c r="I16" s="238"/>
      <c r="J16" s="238"/>
      <c r="K16" s="671"/>
      <c r="L16" s="671"/>
      <c r="M16" s="238">
        <v>3</v>
      </c>
      <c r="N16" s="238">
        <v>3140.19</v>
      </c>
      <c r="O16" s="682"/>
      <c r="P16" s="713">
        <v>1046.73</v>
      </c>
    </row>
    <row r="17" spans="1:16" ht="14.4" customHeight="1" x14ac:dyDescent="0.3">
      <c r="A17" s="680" t="s">
        <v>2655</v>
      </c>
      <c r="B17" s="671" t="s">
        <v>2669</v>
      </c>
      <c r="C17" s="671" t="s">
        <v>2674</v>
      </c>
      <c r="D17" s="671" t="s">
        <v>2675</v>
      </c>
      <c r="E17" s="238"/>
      <c r="F17" s="238"/>
      <c r="G17" s="671"/>
      <c r="H17" s="671"/>
      <c r="I17" s="238"/>
      <c r="J17" s="238"/>
      <c r="K17" s="671"/>
      <c r="L17" s="671"/>
      <c r="M17" s="238">
        <v>1</v>
      </c>
      <c r="N17" s="238">
        <v>1001.13</v>
      </c>
      <c r="O17" s="682"/>
      <c r="P17" s="713">
        <v>1001.13</v>
      </c>
    </row>
    <row r="18" spans="1:16" ht="14.4" customHeight="1" x14ac:dyDescent="0.3">
      <c r="A18" s="680" t="s">
        <v>2655</v>
      </c>
      <c r="B18" s="671" t="s">
        <v>2669</v>
      </c>
      <c r="C18" s="671" t="s">
        <v>2676</v>
      </c>
      <c r="D18" s="671" t="s">
        <v>2677</v>
      </c>
      <c r="E18" s="238"/>
      <c r="F18" s="238"/>
      <c r="G18" s="671"/>
      <c r="H18" s="671"/>
      <c r="I18" s="238"/>
      <c r="J18" s="238"/>
      <c r="K18" s="671"/>
      <c r="L18" s="671"/>
      <c r="M18" s="238">
        <v>1</v>
      </c>
      <c r="N18" s="238">
        <v>239.4</v>
      </c>
      <c r="O18" s="682"/>
      <c r="P18" s="713">
        <v>239.4</v>
      </c>
    </row>
    <row r="19" spans="1:16" ht="14.4" customHeight="1" x14ac:dyDescent="0.3">
      <c r="A19" s="680" t="s">
        <v>2655</v>
      </c>
      <c r="B19" s="671" t="s">
        <v>2669</v>
      </c>
      <c r="C19" s="671" t="s">
        <v>2678</v>
      </c>
      <c r="D19" s="671" t="s">
        <v>2679</v>
      </c>
      <c r="E19" s="238"/>
      <c r="F19" s="238"/>
      <c r="G19" s="671"/>
      <c r="H19" s="671"/>
      <c r="I19" s="238"/>
      <c r="J19" s="238"/>
      <c r="K19" s="671"/>
      <c r="L19" s="671"/>
      <c r="M19" s="238">
        <v>3</v>
      </c>
      <c r="N19" s="238">
        <v>2704.92</v>
      </c>
      <c r="O19" s="682"/>
      <c r="P19" s="713">
        <v>901.64</v>
      </c>
    </row>
    <row r="20" spans="1:16" ht="14.4" customHeight="1" x14ac:dyDescent="0.3">
      <c r="A20" s="680" t="s">
        <v>2655</v>
      </c>
      <c r="B20" s="671" t="s">
        <v>2669</v>
      </c>
      <c r="C20" s="671" t="s">
        <v>2680</v>
      </c>
      <c r="D20" s="671" t="s">
        <v>2681</v>
      </c>
      <c r="E20" s="238"/>
      <c r="F20" s="238"/>
      <c r="G20" s="671"/>
      <c r="H20" s="671"/>
      <c r="I20" s="238">
        <v>1</v>
      </c>
      <c r="J20" s="238">
        <v>408.74</v>
      </c>
      <c r="K20" s="671"/>
      <c r="L20" s="671">
        <v>408.74</v>
      </c>
      <c r="M20" s="238">
        <v>4</v>
      </c>
      <c r="N20" s="238">
        <v>1634.96</v>
      </c>
      <c r="O20" s="682"/>
      <c r="P20" s="713">
        <v>408.74</v>
      </c>
    </row>
    <row r="21" spans="1:16" ht="14.4" customHeight="1" x14ac:dyDescent="0.3">
      <c r="A21" s="680" t="s">
        <v>2655</v>
      </c>
      <c r="B21" s="671" t="s">
        <v>2669</v>
      </c>
      <c r="C21" s="671" t="s">
        <v>2682</v>
      </c>
      <c r="D21" s="671" t="s">
        <v>2683</v>
      </c>
      <c r="E21" s="238">
        <v>12</v>
      </c>
      <c r="F21" s="238">
        <v>2428.8000000000002</v>
      </c>
      <c r="G21" s="671">
        <v>1</v>
      </c>
      <c r="H21" s="671">
        <v>202.4</v>
      </c>
      <c r="I21" s="238">
        <v>10</v>
      </c>
      <c r="J21" s="238">
        <v>2024</v>
      </c>
      <c r="K21" s="671">
        <v>0.83333333333333326</v>
      </c>
      <c r="L21" s="671">
        <v>202.4</v>
      </c>
      <c r="M21" s="238">
        <v>7</v>
      </c>
      <c r="N21" s="238">
        <v>1416.8</v>
      </c>
      <c r="O21" s="682">
        <v>0.58333333333333326</v>
      </c>
      <c r="P21" s="713">
        <v>202.4</v>
      </c>
    </row>
    <row r="22" spans="1:16" ht="14.4" customHeight="1" x14ac:dyDescent="0.3">
      <c r="A22" s="680" t="s">
        <v>2655</v>
      </c>
      <c r="B22" s="671" t="s">
        <v>2669</v>
      </c>
      <c r="C22" s="671" t="s">
        <v>2684</v>
      </c>
      <c r="D22" s="671" t="s">
        <v>2685</v>
      </c>
      <c r="E22" s="238">
        <v>11</v>
      </c>
      <c r="F22" s="238">
        <v>11473</v>
      </c>
      <c r="G22" s="671">
        <v>1</v>
      </c>
      <c r="H22" s="671">
        <v>1043</v>
      </c>
      <c r="I22" s="238">
        <v>10</v>
      </c>
      <c r="J22" s="238">
        <v>10430</v>
      </c>
      <c r="K22" s="671">
        <v>0.90909090909090906</v>
      </c>
      <c r="L22" s="671">
        <v>1043</v>
      </c>
      <c r="M22" s="238">
        <v>7</v>
      </c>
      <c r="N22" s="238">
        <v>7301</v>
      </c>
      <c r="O22" s="682">
        <v>0.63636363636363635</v>
      </c>
      <c r="P22" s="713">
        <v>1043</v>
      </c>
    </row>
    <row r="23" spans="1:16" ht="14.4" customHeight="1" x14ac:dyDescent="0.3">
      <c r="A23" s="680" t="s">
        <v>2655</v>
      </c>
      <c r="B23" s="671" t="s">
        <v>2669</v>
      </c>
      <c r="C23" s="671" t="s">
        <v>2686</v>
      </c>
      <c r="D23" s="671" t="s">
        <v>2687</v>
      </c>
      <c r="E23" s="238"/>
      <c r="F23" s="238"/>
      <c r="G23" s="671"/>
      <c r="H23" s="671"/>
      <c r="I23" s="238"/>
      <c r="J23" s="238"/>
      <c r="K23" s="671"/>
      <c r="L23" s="671"/>
      <c r="M23" s="238">
        <v>2</v>
      </c>
      <c r="N23" s="238">
        <v>3330</v>
      </c>
      <c r="O23" s="682"/>
      <c r="P23" s="713">
        <v>1665</v>
      </c>
    </row>
    <row r="24" spans="1:16" ht="14.4" customHeight="1" x14ac:dyDescent="0.3">
      <c r="A24" s="680" t="s">
        <v>2655</v>
      </c>
      <c r="B24" s="671" t="s">
        <v>2669</v>
      </c>
      <c r="C24" s="671" t="s">
        <v>2688</v>
      </c>
      <c r="D24" s="671" t="s">
        <v>2689</v>
      </c>
      <c r="E24" s="238">
        <v>2</v>
      </c>
      <c r="F24" s="238">
        <v>4872</v>
      </c>
      <c r="G24" s="671">
        <v>1</v>
      </c>
      <c r="H24" s="671">
        <v>2436</v>
      </c>
      <c r="I24" s="238">
        <v>1</v>
      </c>
      <c r="J24" s="238">
        <v>2436</v>
      </c>
      <c r="K24" s="671">
        <v>0.5</v>
      </c>
      <c r="L24" s="671">
        <v>2436</v>
      </c>
      <c r="M24" s="238">
        <v>4</v>
      </c>
      <c r="N24" s="238">
        <v>9744</v>
      </c>
      <c r="O24" s="682">
        <v>2</v>
      </c>
      <c r="P24" s="713">
        <v>2436</v>
      </c>
    </row>
    <row r="25" spans="1:16" ht="14.4" customHeight="1" x14ac:dyDescent="0.3">
      <c r="A25" s="680" t="s">
        <v>2655</v>
      </c>
      <c r="B25" s="671" t="s">
        <v>2669</v>
      </c>
      <c r="C25" s="671" t="s">
        <v>2690</v>
      </c>
      <c r="D25" s="671" t="s">
        <v>2691</v>
      </c>
      <c r="E25" s="238"/>
      <c r="F25" s="238"/>
      <c r="G25" s="671"/>
      <c r="H25" s="671"/>
      <c r="I25" s="238">
        <v>2</v>
      </c>
      <c r="J25" s="238">
        <v>1480</v>
      </c>
      <c r="K25" s="671"/>
      <c r="L25" s="671">
        <v>740</v>
      </c>
      <c r="M25" s="238"/>
      <c r="N25" s="238"/>
      <c r="O25" s="682"/>
      <c r="P25" s="713"/>
    </row>
    <row r="26" spans="1:16" ht="14.4" customHeight="1" x14ac:dyDescent="0.3">
      <c r="A26" s="680" t="s">
        <v>2655</v>
      </c>
      <c r="B26" s="671" t="s">
        <v>2669</v>
      </c>
      <c r="C26" s="671" t="s">
        <v>2692</v>
      </c>
      <c r="D26" s="671" t="s">
        <v>2693</v>
      </c>
      <c r="E26" s="238">
        <v>8</v>
      </c>
      <c r="F26" s="238">
        <v>22640</v>
      </c>
      <c r="G26" s="671">
        <v>1</v>
      </c>
      <c r="H26" s="671">
        <v>2830</v>
      </c>
      <c r="I26" s="238">
        <v>1</v>
      </c>
      <c r="J26" s="238">
        <v>2932.91</v>
      </c>
      <c r="K26" s="671">
        <v>0.12954549469964663</v>
      </c>
      <c r="L26" s="671">
        <v>2932.91</v>
      </c>
      <c r="M26" s="238">
        <v>4</v>
      </c>
      <c r="N26" s="238">
        <v>11731.64</v>
      </c>
      <c r="O26" s="682">
        <v>0.51818197879858652</v>
      </c>
      <c r="P26" s="713">
        <v>2932.91</v>
      </c>
    </row>
    <row r="27" spans="1:16" ht="14.4" customHeight="1" x14ac:dyDescent="0.3">
      <c r="A27" s="680" t="s">
        <v>2655</v>
      </c>
      <c r="B27" s="671" t="s">
        <v>2694</v>
      </c>
      <c r="C27" s="671" t="s">
        <v>2695</v>
      </c>
      <c r="D27" s="671" t="s">
        <v>2696</v>
      </c>
      <c r="E27" s="238">
        <v>71</v>
      </c>
      <c r="F27" s="238">
        <v>15265</v>
      </c>
      <c r="G27" s="671">
        <v>1</v>
      </c>
      <c r="H27" s="671">
        <v>215</v>
      </c>
      <c r="I27" s="238">
        <v>77</v>
      </c>
      <c r="J27" s="238">
        <v>14938</v>
      </c>
      <c r="K27" s="671">
        <v>0.97857844742875855</v>
      </c>
      <c r="L27" s="671">
        <v>194</v>
      </c>
      <c r="M27" s="238">
        <v>83</v>
      </c>
      <c r="N27" s="238">
        <v>16102</v>
      </c>
      <c r="O27" s="682">
        <v>1.0548313134621683</v>
      </c>
      <c r="P27" s="713">
        <v>194</v>
      </c>
    </row>
    <row r="28" spans="1:16" ht="14.4" customHeight="1" x14ac:dyDescent="0.3">
      <c r="A28" s="680" t="s">
        <v>2655</v>
      </c>
      <c r="B28" s="671" t="s">
        <v>2694</v>
      </c>
      <c r="C28" s="671" t="s">
        <v>2697</v>
      </c>
      <c r="D28" s="671" t="s">
        <v>2698</v>
      </c>
      <c r="E28" s="238">
        <v>2</v>
      </c>
      <c r="F28" s="238">
        <v>144</v>
      </c>
      <c r="G28" s="671">
        <v>1</v>
      </c>
      <c r="H28" s="671">
        <v>72</v>
      </c>
      <c r="I28" s="238">
        <v>6</v>
      </c>
      <c r="J28" s="238">
        <v>438</v>
      </c>
      <c r="K28" s="671">
        <v>3.0416666666666665</v>
      </c>
      <c r="L28" s="671">
        <v>73</v>
      </c>
      <c r="M28" s="238">
        <v>25</v>
      </c>
      <c r="N28" s="238">
        <v>1825</v>
      </c>
      <c r="O28" s="682">
        <v>12.673611111111111</v>
      </c>
      <c r="P28" s="713">
        <v>73</v>
      </c>
    </row>
    <row r="29" spans="1:16" ht="14.4" customHeight="1" x14ac:dyDescent="0.3">
      <c r="A29" s="680" t="s">
        <v>2655</v>
      </c>
      <c r="B29" s="671" t="s">
        <v>2694</v>
      </c>
      <c r="C29" s="671" t="s">
        <v>2699</v>
      </c>
      <c r="D29" s="671" t="s">
        <v>2700</v>
      </c>
      <c r="E29" s="238"/>
      <c r="F29" s="238"/>
      <c r="G29" s="671"/>
      <c r="H29" s="671"/>
      <c r="I29" s="238"/>
      <c r="J29" s="238"/>
      <c r="K29" s="671"/>
      <c r="L29" s="671"/>
      <c r="M29" s="238">
        <v>7</v>
      </c>
      <c r="N29" s="238">
        <v>560</v>
      </c>
      <c r="O29" s="682"/>
      <c r="P29" s="713">
        <v>80</v>
      </c>
    </row>
    <row r="30" spans="1:16" ht="14.4" customHeight="1" x14ac:dyDescent="0.3">
      <c r="A30" s="680" t="s">
        <v>2655</v>
      </c>
      <c r="B30" s="671" t="s">
        <v>2694</v>
      </c>
      <c r="C30" s="671" t="s">
        <v>2701</v>
      </c>
      <c r="D30" s="671" t="s">
        <v>2702</v>
      </c>
      <c r="E30" s="238">
        <v>14</v>
      </c>
      <c r="F30" s="238">
        <v>1834</v>
      </c>
      <c r="G30" s="671">
        <v>1</v>
      </c>
      <c r="H30" s="671">
        <v>131</v>
      </c>
      <c r="I30" s="238">
        <v>8</v>
      </c>
      <c r="J30" s="238">
        <v>824</v>
      </c>
      <c r="K30" s="671">
        <v>0.44929116684841874</v>
      </c>
      <c r="L30" s="671">
        <v>103</v>
      </c>
      <c r="M30" s="238">
        <v>5</v>
      </c>
      <c r="N30" s="238">
        <v>515</v>
      </c>
      <c r="O30" s="682">
        <v>0.28080697928026171</v>
      </c>
      <c r="P30" s="713">
        <v>103</v>
      </c>
    </row>
    <row r="31" spans="1:16" ht="14.4" customHeight="1" x14ac:dyDescent="0.3">
      <c r="A31" s="680" t="s">
        <v>2655</v>
      </c>
      <c r="B31" s="671" t="s">
        <v>2694</v>
      </c>
      <c r="C31" s="671" t="s">
        <v>2703</v>
      </c>
      <c r="D31" s="671" t="s">
        <v>2704</v>
      </c>
      <c r="E31" s="238">
        <v>1449</v>
      </c>
      <c r="F31" s="238">
        <v>49266</v>
      </c>
      <c r="G31" s="671">
        <v>1</v>
      </c>
      <c r="H31" s="671">
        <v>34</v>
      </c>
      <c r="I31" s="238">
        <v>1636</v>
      </c>
      <c r="J31" s="238">
        <v>55624</v>
      </c>
      <c r="K31" s="671">
        <v>1.1290545203588682</v>
      </c>
      <c r="L31" s="671">
        <v>34</v>
      </c>
      <c r="M31" s="238">
        <v>1662</v>
      </c>
      <c r="N31" s="238">
        <v>56508</v>
      </c>
      <c r="O31" s="682">
        <v>1.1469979296066253</v>
      </c>
      <c r="P31" s="713">
        <v>34</v>
      </c>
    </row>
    <row r="32" spans="1:16" ht="14.4" customHeight="1" x14ac:dyDescent="0.3">
      <c r="A32" s="680" t="s">
        <v>2655</v>
      </c>
      <c r="B32" s="671" t="s">
        <v>2694</v>
      </c>
      <c r="C32" s="671" t="s">
        <v>2705</v>
      </c>
      <c r="D32" s="671" t="s">
        <v>2706</v>
      </c>
      <c r="E32" s="238">
        <v>57</v>
      </c>
      <c r="F32" s="238">
        <v>570</v>
      </c>
      <c r="G32" s="671">
        <v>1</v>
      </c>
      <c r="H32" s="671">
        <v>10</v>
      </c>
      <c r="I32" s="238">
        <v>88</v>
      </c>
      <c r="J32" s="238">
        <v>880</v>
      </c>
      <c r="K32" s="671">
        <v>1.5438596491228069</v>
      </c>
      <c r="L32" s="671">
        <v>10</v>
      </c>
      <c r="M32" s="238">
        <v>119</v>
      </c>
      <c r="N32" s="238">
        <v>1190</v>
      </c>
      <c r="O32" s="682">
        <v>2.0877192982456139</v>
      </c>
      <c r="P32" s="713">
        <v>10</v>
      </c>
    </row>
    <row r="33" spans="1:16" ht="14.4" customHeight="1" x14ac:dyDescent="0.3">
      <c r="A33" s="680" t="s">
        <v>2655</v>
      </c>
      <c r="B33" s="671" t="s">
        <v>2694</v>
      </c>
      <c r="C33" s="671" t="s">
        <v>2707</v>
      </c>
      <c r="D33" s="671" t="s">
        <v>2652</v>
      </c>
      <c r="E33" s="238">
        <v>1</v>
      </c>
      <c r="F33" s="238">
        <v>159</v>
      </c>
      <c r="G33" s="671">
        <v>1</v>
      </c>
      <c r="H33" s="671">
        <v>159</v>
      </c>
      <c r="I33" s="238"/>
      <c r="J33" s="238"/>
      <c r="K33" s="671"/>
      <c r="L33" s="671"/>
      <c r="M33" s="238"/>
      <c r="N33" s="238"/>
      <c r="O33" s="682"/>
      <c r="P33" s="713"/>
    </row>
    <row r="34" spans="1:16" ht="14.4" customHeight="1" x14ac:dyDescent="0.3">
      <c r="A34" s="680" t="s">
        <v>2655</v>
      </c>
      <c r="B34" s="671" t="s">
        <v>2694</v>
      </c>
      <c r="C34" s="671" t="s">
        <v>2708</v>
      </c>
      <c r="D34" s="671" t="s">
        <v>2709</v>
      </c>
      <c r="E34" s="238">
        <v>976</v>
      </c>
      <c r="F34" s="238">
        <v>228384</v>
      </c>
      <c r="G34" s="671">
        <v>1</v>
      </c>
      <c r="H34" s="671">
        <v>234</v>
      </c>
      <c r="I34" s="238">
        <v>1063</v>
      </c>
      <c r="J34" s="238">
        <v>246616</v>
      </c>
      <c r="K34" s="671">
        <v>1.0798304609780021</v>
      </c>
      <c r="L34" s="671">
        <v>232</v>
      </c>
      <c r="M34" s="238">
        <v>1104</v>
      </c>
      <c r="N34" s="238">
        <v>256128</v>
      </c>
      <c r="O34" s="682">
        <v>1.1214796132828919</v>
      </c>
      <c r="P34" s="713">
        <v>232</v>
      </c>
    </row>
    <row r="35" spans="1:16" ht="14.4" customHeight="1" x14ac:dyDescent="0.3">
      <c r="A35" s="680" t="s">
        <v>2655</v>
      </c>
      <c r="B35" s="671" t="s">
        <v>2694</v>
      </c>
      <c r="C35" s="671" t="s">
        <v>2710</v>
      </c>
      <c r="D35" s="671" t="s">
        <v>2711</v>
      </c>
      <c r="E35" s="238">
        <v>655</v>
      </c>
      <c r="F35" s="238">
        <v>77290</v>
      </c>
      <c r="G35" s="671">
        <v>1</v>
      </c>
      <c r="H35" s="671">
        <v>118</v>
      </c>
      <c r="I35" s="238">
        <v>608</v>
      </c>
      <c r="J35" s="238">
        <v>70528</v>
      </c>
      <c r="K35" s="671">
        <v>0.91251132099883558</v>
      </c>
      <c r="L35" s="671">
        <v>116</v>
      </c>
      <c r="M35" s="238">
        <v>608</v>
      </c>
      <c r="N35" s="238">
        <v>70528</v>
      </c>
      <c r="O35" s="682">
        <v>0.91251132099883558</v>
      </c>
      <c r="P35" s="713">
        <v>116</v>
      </c>
    </row>
    <row r="36" spans="1:16" ht="14.4" customHeight="1" x14ac:dyDescent="0.3">
      <c r="A36" s="680" t="s">
        <v>2655</v>
      </c>
      <c r="B36" s="671" t="s">
        <v>2694</v>
      </c>
      <c r="C36" s="671" t="s">
        <v>2712</v>
      </c>
      <c r="D36" s="671" t="s">
        <v>2713</v>
      </c>
      <c r="E36" s="238">
        <v>9</v>
      </c>
      <c r="F36" s="238">
        <v>2619</v>
      </c>
      <c r="G36" s="671">
        <v>1</v>
      </c>
      <c r="H36" s="671">
        <v>291</v>
      </c>
      <c r="I36" s="238">
        <v>9</v>
      </c>
      <c r="J36" s="238">
        <v>2637</v>
      </c>
      <c r="K36" s="671">
        <v>1.006872852233677</v>
      </c>
      <c r="L36" s="671">
        <v>293</v>
      </c>
      <c r="M36" s="238">
        <v>10</v>
      </c>
      <c r="N36" s="238">
        <v>2930</v>
      </c>
      <c r="O36" s="682">
        <v>1.1187476135929744</v>
      </c>
      <c r="P36" s="713">
        <v>293</v>
      </c>
    </row>
    <row r="37" spans="1:16" ht="14.4" customHeight="1" x14ac:dyDescent="0.3">
      <c r="A37" s="680" t="s">
        <v>2655</v>
      </c>
      <c r="B37" s="671" t="s">
        <v>2694</v>
      </c>
      <c r="C37" s="671" t="s">
        <v>2714</v>
      </c>
      <c r="D37" s="671" t="s">
        <v>2715</v>
      </c>
      <c r="E37" s="238">
        <v>3</v>
      </c>
      <c r="F37" s="238">
        <v>2388</v>
      </c>
      <c r="G37" s="671">
        <v>1</v>
      </c>
      <c r="H37" s="671">
        <v>796</v>
      </c>
      <c r="I37" s="238"/>
      <c r="J37" s="238"/>
      <c r="K37" s="671"/>
      <c r="L37" s="671"/>
      <c r="M37" s="238"/>
      <c r="N37" s="238"/>
      <c r="O37" s="682"/>
      <c r="P37" s="713"/>
    </row>
    <row r="38" spans="1:16" ht="14.4" customHeight="1" x14ac:dyDescent="0.3">
      <c r="A38" s="680" t="s">
        <v>2655</v>
      </c>
      <c r="B38" s="671" t="s">
        <v>2694</v>
      </c>
      <c r="C38" s="671" t="s">
        <v>2716</v>
      </c>
      <c r="D38" s="671" t="s">
        <v>2717</v>
      </c>
      <c r="E38" s="238">
        <v>11</v>
      </c>
      <c r="F38" s="238">
        <v>16852</v>
      </c>
      <c r="G38" s="671">
        <v>1</v>
      </c>
      <c r="H38" s="671">
        <v>1532</v>
      </c>
      <c r="I38" s="238">
        <v>10</v>
      </c>
      <c r="J38" s="238">
        <v>15350</v>
      </c>
      <c r="K38" s="671">
        <v>0.91087111322098269</v>
      </c>
      <c r="L38" s="671">
        <v>1535</v>
      </c>
      <c r="M38" s="238">
        <v>7</v>
      </c>
      <c r="N38" s="238">
        <v>10745</v>
      </c>
      <c r="O38" s="682">
        <v>0.63760977925468787</v>
      </c>
      <c r="P38" s="713">
        <v>1535</v>
      </c>
    </row>
    <row r="39" spans="1:16" ht="14.4" customHeight="1" x14ac:dyDescent="0.3">
      <c r="A39" s="680" t="s">
        <v>2655</v>
      </c>
      <c r="B39" s="671" t="s">
        <v>2694</v>
      </c>
      <c r="C39" s="671" t="s">
        <v>2718</v>
      </c>
      <c r="D39" s="671" t="s">
        <v>2719</v>
      </c>
      <c r="E39" s="238">
        <v>4</v>
      </c>
      <c r="F39" s="238">
        <v>756</v>
      </c>
      <c r="G39" s="671">
        <v>1</v>
      </c>
      <c r="H39" s="671">
        <v>189</v>
      </c>
      <c r="I39" s="238">
        <v>4</v>
      </c>
      <c r="J39" s="238">
        <v>760</v>
      </c>
      <c r="K39" s="671">
        <v>1.0052910052910053</v>
      </c>
      <c r="L39" s="671">
        <v>190</v>
      </c>
      <c r="M39" s="238">
        <v>5</v>
      </c>
      <c r="N39" s="238">
        <v>950</v>
      </c>
      <c r="O39" s="682">
        <v>1.2566137566137565</v>
      </c>
      <c r="P39" s="713">
        <v>190</v>
      </c>
    </row>
    <row r="40" spans="1:16" ht="14.4" customHeight="1" x14ac:dyDescent="0.3">
      <c r="A40" s="680" t="s">
        <v>2655</v>
      </c>
      <c r="B40" s="671" t="s">
        <v>2694</v>
      </c>
      <c r="C40" s="671" t="s">
        <v>2720</v>
      </c>
      <c r="D40" s="671" t="s">
        <v>2721</v>
      </c>
      <c r="E40" s="238">
        <v>86</v>
      </c>
      <c r="F40" s="238">
        <v>27864</v>
      </c>
      <c r="G40" s="671">
        <v>1</v>
      </c>
      <c r="H40" s="671">
        <v>324</v>
      </c>
      <c r="I40" s="238">
        <v>80</v>
      </c>
      <c r="J40" s="238">
        <v>26000</v>
      </c>
      <c r="K40" s="671">
        <v>0.93310364628194087</v>
      </c>
      <c r="L40" s="671">
        <v>325</v>
      </c>
      <c r="M40" s="238">
        <v>78</v>
      </c>
      <c r="N40" s="238">
        <v>25350</v>
      </c>
      <c r="O40" s="682">
        <v>0.90977605512489235</v>
      </c>
      <c r="P40" s="713">
        <v>325</v>
      </c>
    </row>
    <row r="41" spans="1:16" ht="14.4" customHeight="1" x14ac:dyDescent="0.3">
      <c r="A41" s="680" t="s">
        <v>2655</v>
      </c>
      <c r="B41" s="671" t="s">
        <v>2694</v>
      </c>
      <c r="C41" s="671" t="s">
        <v>2722</v>
      </c>
      <c r="D41" s="671" t="s">
        <v>2723</v>
      </c>
      <c r="E41" s="238">
        <v>13</v>
      </c>
      <c r="F41" s="238">
        <v>2119</v>
      </c>
      <c r="G41" s="671">
        <v>1</v>
      </c>
      <c r="H41" s="671">
        <v>163</v>
      </c>
      <c r="I41" s="238">
        <v>2</v>
      </c>
      <c r="J41" s="238">
        <v>326</v>
      </c>
      <c r="K41" s="671">
        <v>0.15384615384615385</v>
      </c>
      <c r="L41" s="671">
        <v>163</v>
      </c>
      <c r="M41" s="238">
        <v>2</v>
      </c>
      <c r="N41" s="238">
        <v>326</v>
      </c>
      <c r="O41" s="682">
        <v>0.15384615384615385</v>
      </c>
      <c r="P41" s="713">
        <v>163</v>
      </c>
    </row>
    <row r="42" spans="1:16" ht="14.4" customHeight="1" x14ac:dyDescent="0.3">
      <c r="A42" s="680" t="s">
        <v>2655</v>
      </c>
      <c r="B42" s="671" t="s">
        <v>2694</v>
      </c>
      <c r="C42" s="671" t="s">
        <v>2724</v>
      </c>
      <c r="D42" s="671" t="s">
        <v>2725</v>
      </c>
      <c r="E42" s="238">
        <v>34</v>
      </c>
      <c r="F42" s="238">
        <v>11152</v>
      </c>
      <c r="G42" s="671">
        <v>1</v>
      </c>
      <c r="H42" s="671">
        <v>328</v>
      </c>
      <c r="I42" s="238">
        <v>32</v>
      </c>
      <c r="J42" s="238">
        <v>10592</v>
      </c>
      <c r="K42" s="671">
        <v>0.94978479196556675</v>
      </c>
      <c r="L42" s="671">
        <v>331</v>
      </c>
      <c r="M42" s="238">
        <v>21</v>
      </c>
      <c r="N42" s="238">
        <v>6951</v>
      </c>
      <c r="O42" s="682">
        <v>0.62329626972740315</v>
      </c>
      <c r="P42" s="713">
        <v>331</v>
      </c>
    </row>
    <row r="43" spans="1:16" ht="14.4" customHeight="1" x14ac:dyDescent="0.3">
      <c r="A43" s="680" t="s">
        <v>2655</v>
      </c>
      <c r="B43" s="671" t="s">
        <v>2694</v>
      </c>
      <c r="C43" s="671" t="s">
        <v>2726</v>
      </c>
      <c r="D43" s="671" t="s">
        <v>2727</v>
      </c>
      <c r="E43" s="238">
        <v>2</v>
      </c>
      <c r="F43" s="238">
        <v>490</v>
      </c>
      <c r="G43" s="671">
        <v>1</v>
      </c>
      <c r="H43" s="671">
        <v>245</v>
      </c>
      <c r="I43" s="238">
        <v>2</v>
      </c>
      <c r="J43" s="238">
        <v>492</v>
      </c>
      <c r="K43" s="671">
        <v>1.0040816326530613</v>
      </c>
      <c r="L43" s="671">
        <v>246</v>
      </c>
      <c r="M43" s="238">
        <v>1</v>
      </c>
      <c r="N43" s="238">
        <v>246</v>
      </c>
      <c r="O43" s="682">
        <v>0.50204081632653064</v>
      </c>
      <c r="P43" s="713">
        <v>246</v>
      </c>
    </row>
    <row r="44" spans="1:16" ht="14.4" customHeight="1" x14ac:dyDescent="0.3">
      <c r="A44" s="680" t="s">
        <v>2655</v>
      </c>
      <c r="B44" s="671" t="s">
        <v>2694</v>
      </c>
      <c r="C44" s="671" t="s">
        <v>2728</v>
      </c>
      <c r="D44" s="671" t="s">
        <v>2729</v>
      </c>
      <c r="E44" s="238">
        <v>4</v>
      </c>
      <c r="F44" s="238">
        <v>1256</v>
      </c>
      <c r="G44" s="671">
        <v>1</v>
      </c>
      <c r="H44" s="671">
        <v>314</v>
      </c>
      <c r="I44" s="238">
        <v>3</v>
      </c>
      <c r="J44" s="238">
        <v>945</v>
      </c>
      <c r="K44" s="671">
        <v>0.75238853503184711</v>
      </c>
      <c r="L44" s="671">
        <v>315</v>
      </c>
      <c r="M44" s="238">
        <v>1</v>
      </c>
      <c r="N44" s="238">
        <v>315</v>
      </c>
      <c r="O44" s="682">
        <v>0.25079617834394907</v>
      </c>
      <c r="P44" s="713">
        <v>315</v>
      </c>
    </row>
    <row r="45" spans="1:16" ht="14.4" customHeight="1" x14ac:dyDescent="0.3">
      <c r="A45" s="680" t="s">
        <v>2655</v>
      </c>
      <c r="B45" s="671" t="s">
        <v>2694</v>
      </c>
      <c r="C45" s="671" t="s">
        <v>2730</v>
      </c>
      <c r="D45" s="671" t="s">
        <v>2731</v>
      </c>
      <c r="E45" s="238">
        <v>2</v>
      </c>
      <c r="F45" s="238">
        <v>568</v>
      </c>
      <c r="G45" s="671">
        <v>1</v>
      </c>
      <c r="H45" s="671">
        <v>284</v>
      </c>
      <c r="I45" s="238">
        <v>1</v>
      </c>
      <c r="J45" s="238">
        <v>285</v>
      </c>
      <c r="K45" s="671">
        <v>0.50176056338028174</v>
      </c>
      <c r="L45" s="671">
        <v>285</v>
      </c>
      <c r="M45" s="238">
        <v>4</v>
      </c>
      <c r="N45" s="238">
        <v>1140</v>
      </c>
      <c r="O45" s="682">
        <v>2.007042253521127</v>
      </c>
      <c r="P45" s="713">
        <v>285</v>
      </c>
    </row>
    <row r="46" spans="1:16" ht="14.4" customHeight="1" x14ac:dyDescent="0.3">
      <c r="A46" s="680" t="s">
        <v>2655</v>
      </c>
      <c r="B46" s="671" t="s">
        <v>2694</v>
      </c>
      <c r="C46" s="671" t="s">
        <v>2732</v>
      </c>
      <c r="D46" s="671" t="s">
        <v>2733</v>
      </c>
      <c r="E46" s="238">
        <v>8</v>
      </c>
      <c r="F46" s="238">
        <v>9264</v>
      </c>
      <c r="G46" s="671">
        <v>1</v>
      </c>
      <c r="H46" s="671">
        <v>1158</v>
      </c>
      <c r="I46" s="238">
        <v>6</v>
      </c>
      <c r="J46" s="238">
        <v>6966</v>
      </c>
      <c r="K46" s="671">
        <v>0.75194300518134716</v>
      </c>
      <c r="L46" s="671">
        <v>1161</v>
      </c>
      <c r="M46" s="238">
        <v>12</v>
      </c>
      <c r="N46" s="238">
        <v>13932</v>
      </c>
      <c r="O46" s="682">
        <v>1.5038860103626943</v>
      </c>
      <c r="P46" s="713">
        <v>1161</v>
      </c>
    </row>
    <row r="47" spans="1:16" ht="14.4" customHeight="1" x14ac:dyDescent="0.3">
      <c r="A47" s="680" t="s">
        <v>2655</v>
      </c>
      <c r="B47" s="671" t="s">
        <v>2694</v>
      </c>
      <c r="C47" s="671" t="s">
        <v>2734</v>
      </c>
      <c r="D47" s="671" t="s">
        <v>2735</v>
      </c>
      <c r="E47" s="238">
        <v>2</v>
      </c>
      <c r="F47" s="238">
        <v>576</v>
      </c>
      <c r="G47" s="671">
        <v>1</v>
      </c>
      <c r="H47" s="671">
        <v>288</v>
      </c>
      <c r="I47" s="238">
        <v>1</v>
      </c>
      <c r="J47" s="238">
        <v>232</v>
      </c>
      <c r="K47" s="671">
        <v>0.40277777777777779</v>
      </c>
      <c r="L47" s="671">
        <v>232</v>
      </c>
      <c r="M47" s="238">
        <v>1</v>
      </c>
      <c r="N47" s="238">
        <v>232</v>
      </c>
      <c r="O47" s="682">
        <v>0.40277777777777779</v>
      </c>
      <c r="P47" s="713">
        <v>232</v>
      </c>
    </row>
    <row r="48" spans="1:16" ht="14.4" customHeight="1" x14ac:dyDescent="0.3">
      <c r="A48" s="680" t="s">
        <v>2655</v>
      </c>
      <c r="B48" s="671" t="s">
        <v>2694</v>
      </c>
      <c r="C48" s="671" t="s">
        <v>2736</v>
      </c>
      <c r="D48" s="671" t="s">
        <v>2737</v>
      </c>
      <c r="E48" s="238">
        <v>4</v>
      </c>
      <c r="F48" s="238">
        <v>688</v>
      </c>
      <c r="G48" s="671">
        <v>1</v>
      </c>
      <c r="H48" s="671">
        <v>172</v>
      </c>
      <c r="I48" s="238">
        <v>4</v>
      </c>
      <c r="J48" s="238">
        <v>464</v>
      </c>
      <c r="K48" s="671">
        <v>0.67441860465116277</v>
      </c>
      <c r="L48" s="671">
        <v>116</v>
      </c>
      <c r="M48" s="238"/>
      <c r="N48" s="238"/>
      <c r="O48" s="682"/>
      <c r="P48" s="713"/>
    </row>
    <row r="49" spans="1:16" ht="14.4" customHeight="1" x14ac:dyDescent="0.3">
      <c r="A49" s="680" t="s">
        <v>2655</v>
      </c>
      <c r="B49" s="671" t="s">
        <v>2694</v>
      </c>
      <c r="C49" s="671" t="s">
        <v>2738</v>
      </c>
      <c r="D49" s="671" t="s">
        <v>2739</v>
      </c>
      <c r="E49" s="238">
        <v>365</v>
      </c>
      <c r="F49" s="238">
        <v>79570</v>
      </c>
      <c r="G49" s="671">
        <v>1</v>
      </c>
      <c r="H49" s="671">
        <v>218</v>
      </c>
      <c r="I49" s="238">
        <v>236</v>
      </c>
      <c r="J49" s="238">
        <v>51684</v>
      </c>
      <c r="K49" s="671">
        <v>0.64954128440366976</v>
      </c>
      <c r="L49" s="671">
        <v>219</v>
      </c>
      <c r="M49" s="238">
        <v>7</v>
      </c>
      <c r="N49" s="238">
        <v>1533</v>
      </c>
      <c r="O49" s="682">
        <v>1.9266055045871561E-2</v>
      </c>
      <c r="P49" s="713">
        <v>219</v>
      </c>
    </row>
    <row r="50" spans="1:16" ht="14.4" customHeight="1" x14ac:dyDescent="0.3">
      <c r="A50" s="680" t="s">
        <v>2655</v>
      </c>
      <c r="B50" s="671" t="s">
        <v>2694</v>
      </c>
      <c r="C50" s="671" t="s">
        <v>2740</v>
      </c>
      <c r="D50" s="671" t="s">
        <v>2741</v>
      </c>
      <c r="E50" s="238">
        <v>34</v>
      </c>
      <c r="F50" s="238">
        <v>34340</v>
      </c>
      <c r="G50" s="671">
        <v>1</v>
      </c>
      <c r="H50" s="671">
        <v>1010</v>
      </c>
      <c r="I50" s="238">
        <v>11</v>
      </c>
      <c r="J50" s="238">
        <v>11154</v>
      </c>
      <c r="K50" s="671">
        <v>0.3248107163657542</v>
      </c>
      <c r="L50" s="671">
        <v>1014</v>
      </c>
      <c r="M50" s="238"/>
      <c r="N50" s="238"/>
      <c r="O50" s="682"/>
      <c r="P50" s="713"/>
    </row>
    <row r="51" spans="1:16" ht="14.4" customHeight="1" x14ac:dyDescent="0.3">
      <c r="A51" s="680" t="s">
        <v>2655</v>
      </c>
      <c r="B51" s="671" t="s">
        <v>2694</v>
      </c>
      <c r="C51" s="671" t="s">
        <v>2742</v>
      </c>
      <c r="D51" s="671" t="s">
        <v>2743</v>
      </c>
      <c r="E51" s="238"/>
      <c r="F51" s="238"/>
      <c r="G51" s="671"/>
      <c r="H51" s="671"/>
      <c r="I51" s="238">
        <v>1</v>
      </c>
      <c r="J51" s="238">
        <v>449</v>
      </c>
      <c r="K51" s="671"/>
      <c r="L51" s="671">
        <v>449</v>
      </c>
      <c r="M51" s="238"/>
      <c r="N51" s="238"/>
      <c r="O51" s="682"/>
      <c r="P51" s="713"/>
    </row>
    <row r="52" spans="1:16" ht="14.4" customHeight="1" x14ac:dyDescent="0.3">
      <c r="A52" s="680" t="s">
        <v>2655</v>
      </c>
      <c r="B52" s="671" t="s">
        <v>2694</v>
      </c>
      <c r="C52" s="671" t="s">
        <v>2744</v>
      </c>
      <c r="D52" s="671" t="s">
        <v>2745</v>
      </c>
      <c r="E52" s="238">
        <v>11</v>
      </c>
      <c r="F52" s="238">
        <v>12221</v>
      </c>
      <c r="G52" s="671">
        <v>1</v>
      </c>
      <c r="H52" s="671">
        <v>1111</v>
      </c>
      <c r="I52" s="238">
        <v>3</v>
      </c>
      <c r="J52" s="238">
        <v>3342</v>
      </c>
      <c r="K52" s="671">
        <v>0.27346371000736436</v>
      </c>
      <c r="L52" s="671">
        <v>1114</v>
      </c>
      <c r="M52" s="238">
        <v>1</v>
      </c>
      <c r="N52" s="238">
        <v>1114</v>
      </c>
      <c r="O52" s="682">
        <v>9.1154570002454791E-2</v>
      </c>
      <c r="P52" s="713">
        <v>1114</v>
      </c>
    </row>
    <row r="53" spans="1:16" ht="14.4" customHeight="1" x14ac:dyDescent="0.3">
      <c r="A53" s="680" t="s">
        <v>2655</v>
      </c>
      <c r="B53" s="671" t="s">
        <v>2694</v>
      </c>
      <c r="C53" s="671" t="s">
        <v>2746</v>
      </c>
      <c r="D53" s="671" t="s">
        <v>2747</v>
      </c>
      <c r="E53" s="238">
        <v>11</v>
      </c>
      <c r="F53" s="238">
        <v>2816</v>
      </c>
      <c r="G53" s="671">
        <v>1</v>
      </c>
      <c r="H53" s="671">
        <v>256</v>
      </c>
      <c r="I53" s="238">
        <v>5</v>
      </c>
      <c r="J53" s="238">
        <v>1285</v>
      </c>
      <c r="K53" s="671">
        <v>0.45632102272727271</v>
      </c>
      <c r="L53" s="671">
        <v>257</v>
      </c>
      <c r="M53" s="238">
        <v>1</v>
      </c>
      <c r="N53" s="238">
        <v>257</v>
      </c>
      <c r="O53" s="682">
        <v>9.1264204545454544E-2</v>
      </c>
      <c r="P53" s="713">
        <v>257</v>
      </c>
    </row>
    <row r="54" spans="1:16" ht="14.4" customHeight="1" x14ac:dyDescent="0.3">
      <c r="A54" s="680" t="s">
        <v>2655</v>
      </c>
      <c r="B54" s="671" t="s">
        <v>2694</v>
      </c>
      <c r="C54" s="671" t="s">
        <v>2748</v>
      </c>
      <c r="D54" s="671" t="s">
        <v>2749</v>
      </c>
      <c r="E54" s="238">
        <v>18</v>
      </c>
      <c r="F54" s="238">
        <v>14922</v>
      </c>
      <c r="G54" s="671">
        <v>1</v>
      </c>
      <c r="H54" s="671">
        <v>829</v>
      </c>
      <c r="I54" s="238">
        <v>23</v>
      </c>
      <c r="J54" s="238">
        <v>19113</v>
      </c>
      <c r="K54" s="671">
        <v>1.2808604744672296</v>
      </c>
      <c r="L54" s="671">
        <v>831</v>
      </c>
      <c r="M54" s="238">
        <v>12</v>
      </c>
      <c r="N54" s="238">
        <v>9972</v>
      </c>
      <c r="O54" s="682">
        <v>0.66827503015681544</v>
      </c>
      <c r="P54" s="713">
        <v>831</v>
      </c>
    </row>
    <row r="55" spans="1:16" ht="14.4" customHeight="1" x14ac:dyDescent="0.3">
      <c r="A55" s="680" t="s">
        <v>2655</v>
      </c>
      <c r="B55" s="671" t="s">
        <v>2694</v>
      </c>
      <c r="C55" s="671" t="s">
        <v>2750</v>
      </c>
      <c r="D55" s="671" t="s">
        <v>2751</v>
      </c>
      <c r="E55" s="238">
        <v>4</v>
      </c>
      <c r="F55" s="238">
        <v>0</v>
      </c>
      <c r="G55" s="671"/>
      <c r="H55" s="671">
        <v>0</v>
      </c>
      <c r="I55" s="238"/>
      <c r="J55" s="238"/>
      <c r="K55" s="671"/>
      <c r="L55" s="671"/>
      <c r="M55" s="238">
        <v>3</v>
      </c>
      <c r="N55" s="238">
        <v>0</v>
      </c>
      <c r="O55" s="682"/>
      <c r="P55" s="713">
        <v>0</v>
      </c>
    </row>
    <row r="56" spans="1:16" ht="14.4" customHeight="1" x14ac:dyDescent="0.3">
      <c r="A56" s="680" t="s">
        <v>2655</v>
      </c>
      <c r="B56" s="671" t="s">
        <v>2694</v>
      </c>
      <c r="C56" s="671" t="s">
        <v>2752</v>
      </c>
      <c r="D56" s="671" t="s">
        <v>2753</v>
      </c>
      <c r="E56" s="238">
        <v>1770</v>
      </c>
      <c r="F56" s="238">
        <v>0</v>
      </c>
      <c r="G56" s="671"/>
      <c r="H56" s="671">
        <v>0</v>
      </c>
      <c r="I56" s="238">
        <v>1805</v>
      </c>
      <c r="J56" s="238">
        <v>0</v>
      </c>
      <c r="K56" s="671"/>
      <c r="L56" s="671">
        <v>0</v>
      </c>
      <c r="M56" s="238">
        <v>1828</v>
      </c>
      <c r="N56" s="238">
        <v>0</v>
      </c>
      <c r="O56" s="682"/>
      <c r="P56" s="713">
        <v>0</v>
      </c>
    </row>
    <row r="57" spans="1:16" ht="14.4" customHeight="1" x14ac:dyDescent="0.3">
      <c r="A57" s="680" t="s">
        <v>2655</v>
      </c>
      <c r="B57" s="671" t="s">
        <v>2694</v>
      </c>
      <c r="C57" s="671" t="s">
        <v>2754</v>
      </c>
      <c r="D57" s="671" t="s">
        <v>2755</v>
      </c>
      <c r="E57" s="238">
        <v>742</v>
      </c>
      <c r="F57" s="238">
        <v>231504</v>
      </c>
      <c r="G57" s="671">
        <v>1</v>
      </c>
      <c r="H57" s="671">
        <v>312</v>
      </c>
      <c r="I57" s="238">
        <v>774</v>
      </c>
      <c r="J57" s="238">
        <v>225234</v>
      </c>
      <c r="K57" s="671">
        <v>0.97291623470868749</v>
      </c>
      <c r="L57" s="671">
        <v>291</v>
      </c>
      <c r="M57" s="238">
        <v>848</v>
      </c>
      <c r="N57" s="238">
        <v>246768</v>
      </c>
      <c r="O57" s="682">
        <v>1.0659340659340659</v>
      </c>
      <c r="P57" s="713">
        <v>291</v>
      </c>
    </row>
    <row r="58" spans="1:16" ht="14.4" customHeight="1" x14ac:dyDescent="0.3">
      <c r="A58" s="680" t="s">
        <v>2655</v>
      </c>
      <c r="B58" s="671" t="s">
        <v>2694</v>
      </c>
      <c r="C58" s="671" t="s">
        <v>2756</v>
      </c>
      <c r="D58" s="671" t="s">
        <v>2757</v>
      </c>
      <c r="E58" s="238">
        <v>11</v>
      </c>
      <c r="F58" s="238">
        <v>2640</v>
      </c>
      <c r="G58" s="671">
        <v>1</v>
      </c>
      <c r="H58" s="671">
        <v>240</v>
      </c>
      <c r="I58" s="238">
        <v>6</v>
      </c>
      <c r="J58" s="238">
        <v>1452</v>
      </c>
      <c r="K58" s="671">
        <v>0.55000000000000004</v>
      </c>
      <c r="L58" s="671">
        <v>242</v>
      </c>
      <c r="M58" s="238">
        <v>10</v>
      </c>
      <c r="N58" s="238">
        <v>2420</v>
      </c>
      <c r="O58" s="682">
        <v>0.91666666666666663</v>
      </c>
      <c r="P58" s="713">
        <v>242</v>
      </c>
    </row>
    <row r="59" spans="1:16" ht="14.4" customHeight="1" x14ac:dyDescent="0.3">
      <c r="A59" s="680" t="s">
        <v>2655</v>
      </c>
      <c r="B59" s="671" t="s">
        <v>2694</v>
      </c>
      <c r="C59" s="671" t="s">
        <v>2758</v>
      </c>
      <c r="D59" s="671" t="s">
        <v>2759</v>
      </c>
      <c r="E59" s="238">
        <v>4</v>
      </c>
      <c r="F59" s="238">
        <v>300</v>
      </c>
      <c r="G59" s="671">
        <v>1</v>
      </c>
      <c r="H59" s="671">
        <v>75</v>
      </c>
      <c r="I59" s="238">
        <v>7</v>
      </c>
      <c r="J59" s="238">
        <v>567</v>
      </c>
      <c r="K59" s="671">
        <v>1.89</v>
      </c>
      <c r="L59" s="671">
        <v>81</v>
      </c>
      <c r="M59" s="238">
        <v>7</v>
      </c>
      <c r="N59" s="238">
        <v>567</v>
      </c>
      <c r="O59" s="682">
        <v>1.89</v>
      </c>
      <c r="P59" s="713">
        <v>81</v>
      </c>
    </row>
    <row r="60" spans="1:16" ht="14.4" customHeight="1" x14ac:dyDescent="0.3">
      <c r="A60" s="680" t="s">
        <v>2655</v>
      </c>
      <c r="B60" s="671" t="s">
        <v>2694</v>
      </c>
      <c r="C60" s="671" t="s">
        <v>2760</v>
      </c>
      <c r="D60" s="671" t="s">
        <v>2761</v>
      </c>
      <c r="E60" s="238">
        <v>265</v>
      </c>
      <c r="F60" s="238">
        <v>44255</v>
      </c>
      <c r="G60" s="671">
        <v>1</v>
      </c>
      <c r="H60" s="671">
        <v>167</v>
      </c>
      <c r="I60" s="238">
        <v>283</v>
      </c>
      <c r="J60" s="238">
        <v>41318</v>
      </c>
      <c r="K60" s="671">
        <v>0.93363461755733812</v>
      </c>
      <c r="L60" s="671">
        <v>146</v>
      </c>
      <c r="M60" s="238">
        <v>304</v>
      </c>
      <c r="N60" s="238">
        <v>44384</v>
      </c>
      <c r="O60" s="682">
        <v>1.0029149248672466</v>
      </c>
      <c r="P60" s="713">
        <v>146</v>
      </c>
    </row>
    <row r="61" spans="1:16" ht="14.4" customHeight="1" x14ac:dyDescent="0.3">
      <c r="A61" s="680" t="s">
        <v>2655</v>
      </c>
      <c r="B61" s="671" t="s">
        <v>2694</v>
      </c>
      <c r="C61" s="671" t="s">
        <v>2762</v>
      </c>
      <c r="D61" s="671" t="s">
        <v>2763</v>
      </c>
      <c r="E61" s="238"/>
      <c r="F61" s="238"/>
      <c r="G61" s="671"/>
      <c r="H61" s="671"/>
      <c r="I61" s="238">
        <v>5</v>
      </c>
      <c r="J61" s="238">
        <v>150</v>
      </c>
      <c r="K61" s="671"/>
      <c r="L61" s="671">
        <v>30</v>
      </c>
      <c r="M61" s="238">
        <v>26</v>
      </c>
      <c r="N61" s="238">
        <v>780</v>
      </c>
      <c r="O61" s="682"/>
      <c r="P61" s="713">
        <v>30</v>
      </c>
    </row>
    <row r="62" spans="1:16" ht="14.4" customHeight="1" x14ac:dyDescent="0.3">
      <c r="A62" s="680" t="s">
        <v>2655</v>
      </c>
      <c r="B62" s="671" t="s">
        <v>2694</v>
      </c>
      <c r="C62" s="671" t="s">
        <v>2764</v>
      </c>
      <c r="D62" s="671" t="s">
        <v>2765</v>
      </c>
      <c r="E62" s="238">
        <v>10</v>
      </c>
      <c r="F62" s="238">
        <v>2920</v>
      </c>
      <c r="G62" s="671">
        <v>1</v>
      </c>
      <c r="H62" s="671">
        <v>292</v>
      </c>
      <c r="I62" s="238">
        <v>6</v>
      </c>
      <c r="J62" s="238">
        <v>1758</v>
      </c>
      <c r="K62" s="671">
        <v>0.602054794520548</v>
      </c>
      <c r="L62" s="671">
        <v>293</v>
      </c>
      <c r="M62" s="238"/>
      <c r="N62" s="238"/>
      <c r="O62" s="682"/>
      <c r="P62" s="713"/>
    </row>
    <row r="63" spans="1:16" ht="14.4" customHeight="1" x14ac:dyDescent="0.3">
      <c r="A63" s="680" t="s">
        <v>2655</v>
      </c>
      <c r="B63" s="671" t="s">
        <v>2694</v>
      </c>
      <c r="C63" s="671" t="s">
        <v>2766</v>
      </c>
      <c r="D63" s="671" t="s">
        <v>2767</v>
      </c>
      <c r="E63" s="238">
        <v>4</v>
      </c>
      <c r="F63" s="238">
        <v>1592</v>
      </c>
      <c r="G63" s="671">
        <v>1</v>
      </c>
      <c r="H63" s="671">
        <v>398</v>
      </c>
      <c r="I63" s="238">
        <v>1</v>
      </c>
      <c r="J63" s="238">
        <v>344</v>
      </c>
      <c r="K63" s="671">
        <v>0.21608040201005024</v>
      </c>
      <c r="L63" s="671">
        <v>344</v>
      </c>
      <c r="M63" s="238"/>
      <c r="N63" s="238"/>
      <c r="O63" s="682"/>
      <c r="P63" s="713"/>
    </row>
    <row r="64" spans="1:16" ht="14.4" customHeight="1" x14ac:dyDescent="0.3">
      <c r="A64" s="680" t="s">
        <v>2655</v>
      </c>
      <c r="B64" s="671" t="s">
        <v>2694</v>
      </c>
      <c r="C64" s="671" t="s">
        <v>2768</v>
      </c>
      <c r="D64" s="671" t="s">
        <v>2769</v>
      </c>
      <c r="E64" s="238">
        <v>1</v>
      </c>
      <c r="F64" s="238">
        <v>141</v>
      </c>
      <c r="G64" s="671">
        <v>1</v>
      </c>
      <c r="H64" s="671">
        <v>141</v>
      </c>
      <c r="I64" s="238">
        <v>1</v>
      </c>
      <c r="J64" s="238">
        <v>141</v>
      </c>
      <c r="K64" s="671">
        <v>1</v>
      </c>
      <c r="L64" s="671">
        <v>141</v>
      </c>
      <c r="M64" s="238">
        <v>2</v>
      </c>
      <c r="N64" s="238">
        <v>282</v>
      </c>
      <c r="O64" s="682">
        <v>2</v>
      </c>
      <c r="P64" s="713">
        <v>141</v>
      </c>
    </row>
    <row r="65" spans="1:16" ht="14.4" customHeight="1" x14ac:dyDescent="0.3">
      <c r="A65" s="680" t="s">
        <v>2655</v>
      </c>
      <c r="B65" s="671" t="s">
        <v>2694</v>
      </c>
      <c r="C65" s="671" t="s">
        <v>2770</v>
      </c>
      <c r="D65" s="671" t="s">
        <v>2771</v>
      </c>
      <c r="E65" s="238">
        <v>8</v>
      </c>
      <c r="F65" s="238">
        <v>4432</v>
      </c>
      <c r="G65" s="671">
        <v>1</v>
      </c>
      <c r="H65" s="671">
        <v>554</v>
      </c>
      <c r="I65" s="238">
        <v>2</v>
      </c>
      <c r="J65" s="238">
        <v>1110</v>
      </c>
      <c r="K65" s="671">
        <v>0.25045126353790614</v>
      </c>
      <c r="L65" s="671">
        <v>555</v>
      </c>
      <c r="M65" s="238">
        <v>2</v>
      </c>
      <c r="N65" s="238">
        <v>1110</v>
      </c>
      <c r="O65" s="682">
        <v>0.25045126353790614</v>
      </c>
      <c r="P65" s="713">
        <v>555</v>
      </c>
    </row>
    <row r="66" spans="1:16" ht="14.4" customHeight="1" x14ac:dyDescent="0.3">
      <c r="A66" s="680" t="s">
        <v>2655</v>
      </c>
      <c r="B66" s="671" t="s">
        <v>2694</v>
      </c>
      <c r="C66" s="671" t="s">
        <v>2772</v>
      </c>
      <c r="D66" s="671" t="s">
        <v>2773</v>
      </c>
      <c r="E66" s="238">
        <v>124</v>
      </c>
      <c r="F66" s="238">
        <v>8432</v>
      </c>
      <c r="G66" s="671">
        <v>1</v>
      </c>
      <c r="H66" s="671">
        <v>68</v>
      </c>
      <c r="I66" s="238">
        <v>109</v>
      </c>
      <c r="J66" s="238">
        <v>7521</v>
      </c>
      <c r="K66" s="671">
        <v>0.89195920303605314</v>
      </c>
      <c r="L66" s="671">
        <v>69</v>
      </c>
      <c r="M66" s="238">
        <v>31</v>
      </c>
      <c r="N66" s="238">
        <v>2139</v>
      </c>
      <c r="O66" s="682">
        <v>0.25367647058823528</v>
      </c>
      <c r="P66" s="713">
        <v>69</v>
      </c>
    </row>
    <row r="67" spans="1:16" ht="14.4" customHeight="1" x14ac:dyDescent="0.3">
      <c r="A67" s="680" t="s">
        <v>2655</v>
      </c>
      <c r="B67" s="671" t="s">
        <v>2694</v>
      </c>
      <c r="C67" s="671" t="s">
        <v>2774</v>
      </c>
      <c r="D67" s="671" t="s">
        <v>2775</v>
      </c>
      <c r="E67" s="238">
        <v>78</v>
      </c>
      <c r="F67" s="238">
        <v>72930</v>
      </c>
      <c r="G67" s="671">
        <v>1</v>
      </c>
      <c r="H67" s="671">
        <v>935</v>
      </c>
      <c r="I67" s="238">
        <v>78</v>
      </c>
      <c r="J67" s="238">
        <v>73164</v>
      </c>
      <c r="K67" s="671">
        <v>1.0032085561497326</v>
      </c>
      <c r="L67" s="671">
        <v>938</v>
      </c>
      <c r="M67" s="238">
        <v>75</v>
      </c>
      <c r="N67" s="238">
        <v>70350</v>
      </c>
      <c r="O67" s="682">
        <v>0.96462361168243527</v>
      </c>
      <c r="P67" s="713">
        <v>938</v>
      </c>
    </row>
    <row r="68" spans="1:16" ht="14.4" customHeight="1" x14ac:dyDescent="0.3">
      <c r="A68" s="680" t="s">
        <v>2655</v>
      </c>
      <c r="B68" s="671" t="s">
        <v>2694</v>
      </c>
      <c r="C68" s="671" t="s">
        <v>2776</v>
      </c>
      <c r="D68" s="671" t="s">
        <v>2777</v>
      </c>
      <c r="E68" s="238">
        <v>1</v>
      </c>
      <c r="F68" s="238">
        <v>856</v>
      </c>
      <c r="G68" s="671">
        <v>1</v>
      </c>
      <c r="H68" s="671">
        <v>856</v>
      </c>
      <c r="I68" s="238">
        <v>3</v>
      </c>
      <c r="J68" s="238">
        <v>2571</v>
      </c>
      <c r="K68" s="671">
        <v>3.0035046728971961</v>
      </c>
      <c r="L68" s="671">
        <v>857</v>
      </c>
      <c r="M68" s="238"/>
      <c r="N68" s="238"/>
      <c r="O68" s="682"/>
      <c r="P68" s="713"/>
    </row>
    <row r="69" spans="1:16" ht="14.4" customHeight="1" x14ac:dyDescent="0.3">
      <c r="A69" s="680" t="s">
        <v>2655</v>
      </c>
      <c r="B69" s="671" t="s">
        <v>2694</v>
      </c>
      <c r="C69" s="671" t="s">
        <v>2778</v>
      </c>
      <c r="D69" s="671" t="s">
        <v>2779</v>
      </c>
      <c r="E69" s="238">
        <v>1</v>
      </c>
      <c r="F69" s="238">
        <v>56</v>
      </c>
      <c r="G69" s="671">
        <v>1</v>
      </c>
      <c r="H69" s="671">
        <v>56</v>
      </c>
      <c r="I69" s="238"/>
      <c r="J69" s="238"/>
      <c r="K69" s="671"/>
      <c r="L69" s="671"/>
      <c r="M69" s="238">
        <v>2</v>
      </c>
      <c r="N69" s="238">
        <v>112</v>
      </c>
      <c r="O69" s="682">
        <v>2</v>
      </c>
      <c r="P69" s="713">
        <v>56</v>
      </c>
    </row>
    <row r="70" spans="1:16" ht="14.4" customHeight="1" x14ac:dyDescent="0.3">
      <c r="A70" s="680" t="s">
        <v>2655</v>
      </c>
      <c r="B70" s="671" t="s">
        <v>2694</v>
      </c>
      <c r="C70" s="671" t="s">
        <v>2780</v>
      </c>
      <c r="D70" s="671" t="s">
        <v>2781</v>
      </c>
      <c r="E70" s="238">
        <v>75</v>
      </c>
      <c r="F70" s="238">
        <v>43200</v>
      </c>
      <c r="G70" s="671">
        <v>1</v>
      </c>
      <c r="H70" s="671">
        <v>576</v>
      </c>
      <c r="I70" s="238">
        <v>122</v>
      </c>
      <c r="J70" s="238">
        <v>70516</v>
      </c>
      <c r="K70" s="671">
        <v>1.6323148148148148</v>
      </c>
      <c r="L70" s="671">
        <v>578</v>
      </c>
      <c r="M70" s="238">
        <v>80</v>
      </c>
      <c r="N70" s="238">
        <v>46240</v>
      </c>
      <c r="O70" s="682">
        <v>1.0703703703703704</v>
      </c>
      <c r="P70" s="713">
        <v>578</v>
      </c>
    </row>
    <row r="71" spans="1:16" ht="14.4" customHeight="1" x14ac:dyDescent="0.3">
      <c r="A71" s="680" t="s">
        <v>2655</v>
      </c>
      <c r="B71" s="671" t="s">
        <v>2694</v>
      </c>
      <c r="C71" s="671" t="s">
        <v>2782</v>
      </c>
      <c r="D71" s="671" t="s">
        <v>2783</v>
      </c>
      <c r="E71" s="238">
        <v>3</v>
      </c>
      <c r="F71" s="238">
        <v>2265</v>
      </c>
      <c r="G71" s="671">
        <v>1</v>
      </c>
      <c r="H71" s="671">
        <v>755</v>
      </c>
      <c r="I71" s="238">
        <v>1</v>
      </c>
      <c r="J71" s="238">
        <v>756</v>
      </c>
      <c r="K71" s="671">
        <v>0.33377483443708611</v>
      </c>
      <c r="L71" s="671">
        <v>756</v>
      </c>
      <c r="M71" s="238">
        <v>7</v>
      </c>
      <c r="N71" s="238">
        <v>5292</v>
      </c>
      <c r="O71" s="682">
        <v>2.3364238410596028</v>
      </c>
      <c r="P71" s="713">
        <v>756</v>
      </c>
    </row>
    <row r="72" spans="1:16" ht="14.4" customHeight="1" x14ac:dyDescent="0.3">
      <c r="A72" s="680" t="s">
        <v>2655</v>
      </c>
      <c r="B72" s="671" t="s">
        <v>2694</v>
      </c>
      <c r="C72" s="671" t="s">
        <v>2784</v>
      </c>
      <c r="D72" s="671" t="s">
        <v>2785</v>
      </c>
      <c r="E72" s="238"/>
      <c r="F72" s="238"/>
      <c r="G72" s="671"/>
      <c r="H72" s="671"/>
      <c r="I72" s="238">
        <v>1</v>
      </c>
      <c r="J72" s="238">
        <v>5572</v>
      </c>
      <c r="K72" s="671"/>
      <c r="L72" s="671">
        <v>5572</v>
      </c>
      <c r="M72" s="238"/>
      <c r="N72" s="238"/>
      <c r="O72" s="682"/>
      <c r="P72" s="713"/>
    </row>
    <row r="73" spans="1:16" ht="14.4" customHeight="1" x14ac:dyDescent="0.3">
      <c r="A73" s="680" t="s">
        <v>2655</v>
      </c>
      <c r="B73" s="671" t="s">
        <v>2694</v>
      </c>
      <c r="C73" s="671" t="s">
        <v>2786</v>
      </c>
      <c r="D73" s="671" t="s">
        <v>2787</v>
      </c>
      <c r="E73" s="238">
        <v>64</v>
      </c>
      <c r="F73" s="238">
        <v>275904</v>
      </c>
      <c r="G73" s="671">
        <v>1</v>
      </c>
      <c r="H73" s="671">
        <v>4311</v>
      </c>
      <c r="I73" s="238">
        <v>62</v>
      </c>
      <c r="J73" s="238">
        <v>268150</v>
      </c>
      <c r="K73" s="671">
        <v>0.97189602180468571</v>
      </c>
      <c r="L73" s="671">
        <v>4325</v>
      </c>
      <c r="M73" s="238">
        <v>58</v>
      </c>
      <c r="N73" s="238">
        <v>250850</v>
      </c>
      <c r="O73" s="682">
        <v>0.90919305265599626</v>
      </c>
      <c r="P73" s="713">
        <v>4325</v>
      </c>
    </row>
    <row r="74" spans="1:16" ht="14.4" customHeight="1" x14ac:dyDescent="0.3">
      <c r="A74" s="680" t="s">
        <v>2655</v>
      </c>
      <c r="B74" s="671" t="s">
        <v>2694</v>
      </c>
      <c r="C74" s="671" t="s">
        <v>2788</v>
      </c>
      <c r="D74" s="671" t="s">
        <v>2789</v>
      </c>
      <c r="E74" s="238">
        <v>129</v>
      </c>
      <c r="F74" s="238">
        <v>19479</v>
      </c>
      <c r="G74" s="671">
        <v>1</v>
      </c>
      <c r="H74" s="671">
        <v>151</v>
      </c>
      <c r="I74" s="238">
        <v>121</v>
      </c>
      <c r="J74" s="238">
        <v>18392</v>
      </c>
      <c r="K74" s="671">
        <v>0.94419631397915704</v>
      </c>
      <c r="L74" s="671">
        <v>152</v>
      </c>
      <c r="M74" s="238">
        <v>139</v>
      </c>
      <c r="N74" s="238">
        <v>21128</v>
      </c>
      <c r="O74" s="682">
        <v>1.0846552697777094</v>
      </c>
      <c r="P74" s="713">
        <v>152</v>
      </c>
    </row>
    <row r="75" spans="1:16" ht="14.4" customHeight="1" x14ac:dyDescent="0.3">
      <c r="A75" s="680" t="s">
        <v>2655</v>
      </c>
      <c r="B75" s="671" t="s">
        <v>2694</v>
      </c>
      <c r="C75" s="671" t="s">
        <v>2790</v>
      </c>
      <c r="D75" s="671" t="s">
        <v>2791</v>
      </c>
      <c r="E75" s="238">
        <v>93</v>
      </c>
      <c r="F75" s="238">
        <v>35061</v>
      </c>
      <c r="G75" s="671">
        <v>1</v>
      </c>
      <c r="H75" s="671">
        <v>377</v>
      </c>
      <c r="I75" s="238">
        <v>89</v>
      </c>
      <c r="J75" s="238">
        <v>33642</v>
      </c>
      <c r="K75" s="671">
        <v>0.95952768032857017</v>
      </c>
      <c r="L75" s="671">
        <v>378</v>
      </c>
      <c r="M75" s="238">
        <v>103</v>
      </c>
      <c r="N75" s="238">
        <v>38934</v>
      </c>
      <c r="O75" s="682">
        <v>1.1104646188072218</v>
      </c>
      <c r="P75" s="713">
        <v>378</v>
      </c>
    </row>
    <row r="76" spans="1:16" ht="14.4" customHeight="1" x14ac:dyDescent="0.3">
      <c r="A76" s="680" t="s">
        <v>2655</v>
      </c>
      <c r="B76" s="671" t="s">
        <v>2694</v>
      </c>
      <c r="C76" s="671" t="s">
        <v>2792</v>
      </c>
      <c r="D76" s="671" t="s">
        <v>2793</v>
      </c>
      <c r="E76" s="238">
        <v>6</v>
      </c>
      <c r="F76" s="238">
        <v>414</v>
      </c>
      <c r="G76" s="671">
        <v>1</v>
      </c>
      <c r="H76" s="671">
        <v>69</v>
      </c>
      <c r="I76" s="238">
        <v>1</v>
      </c>
      <c r="J76" s="238">
        <v>62</v>
      </c>
      <c r="K76" s="671">
        <v>0.14975845410628019</v>
      </c>
      <c r="L76" s="671">
        <v>62</v>
      </c>
      <c r="M76" s="238"/>
      <c r="N76" s="238"/>
      <c r="O76" s="682"/>
      <c r="P76" s="713"/>
    </row>
    <row r="77" spans="1:16" ht="14.4" customHeight="1" x14ac:dyDescent="0.3">
      <c r="A77" s="680" t="s">
        <v>2655</v>
      </c>
      <c r="B77" s="671" t="s">
        <v>2694</v>
      </c>
      <c r="C77" s="671" t="s">
        <v>2794</v>
      </c>
      <c r="D77" s="671" t="s">
        <v>2795</v>
      </c>
      <c r="E77" s="238">
        <v>144</v>
      </c>
      <c r="F77" s="238">
        <v>49680</v>
      </c>
      <c r="G77" s="671">
        <v>1</v>
      </c>
      <c r="H77" s="671">
        <v>345</v>
      </c>
      <c r="I77" s="238">
        <v>136</v>
      </c>
      <c r="J77" s="238">
        <v>46784</v>
      </c>
      <c r="K77" s="671">
        <v>0.94170692431561998</v>
      </c>
      <c r="L77" s="671">
        <v>344</v>
      </c>
      <c r="M77" s="238">
        <v>138</v>
      </c>
      <c r="N77" s="238">
        <v>47472</v>
      </c>
      <c r="O77" s="682">
        <v>0.9555555555555556</v>
      </c>
      <c r="P77" s="713">
        <v>344</v>
      </c>
    </row>
    <row r="78" spans="1:16" ht="14.4" customHeight="1" x14ac:dyDescent="0.3">
      <c r="A78" s="680" t="s">
        <v>2655</v>
      </c>
      <c r="B78" s="671" t="s">
        <v>2694</v>
      </c>
      <c r="C78" s="671" t="s">
        <v>2796</v>
      </c>
      <c r="D78" s="671" t="s">
        <v>2797</v>
      </c>
      <c r="E78" s="238">
        <v>5</v>
      </c>
      <c r="F78" s="238">
        <v>6940</v>
      </c>
      <c r="G78" s="671">
        <v>1</v>
      </c>
      <c r="H78" s="671">
        <v>1388</v>
      </c>
      <c r="I78" s="238">
        <v>13</v>
      </c>
      <c r="J78" s="238">
        <v>18096</v>
      </c>
      <c r="K78" s="671">
        <v>2.607492795389049</v>
      </c>
      <c r="L78" s="671">
        <v>1392</v>
      </c>
      <c r="M78" s="238">
        <v>66</v>
      </c>
      <c r="N78" s="238">
        <v>91872</v>
      </c>
      <c r="O78" s="682">
        <v>13.238040345821325</v>
      </c>
      <c r="P78" s="713">
        <v>1392</v>
      </c>
    </row>
    <row r="79" spans="1:16" ht="14.4" customHeight="1" x14ac:dyDescent="0.3">
      <c r="A79" s="680" t="s">
        <v>2655</v>
      </c>
      <c r="B79" s="671" t="s">
        <v>2694</v>
      </c>
      <c r="C79" s="671" t="s">
        <v>2798</v>
      </c>
      <c r="D79" s="671" t="s">
        <v>2799</v>
      </c>
      <c r="E79" s="238">
        <v>9</v>
      </c>
      <c r="F79" s="238">
        <v>3195</v>
      </c>
      <c r="G79" s="671">
        <v>1</v>
      </c>
      <c r="H79" s="671">
        <v>355</v>
      </c>
      <c r="I79" s="238">
        <v>20</v>
      </c>
      <c r="J79" s="238">
        <v>7120</v>
      </c>
      <c r="K79" s="671">
        <v>2.2284820031298906</v>
      </c>
      <c r="L79" s="671">
        <v>356</v>
      </c>
      <c r="M79" s="238">
        <v>18</v>
      </c>
      <c r="N79" s="238">
        <v>6408</v>
      </c>
      <c r="O79" s="682">
        <v>2.0056338028169014</v>
      </c>
      <c r="P79" s="713">
        <v>356</v>
      </c>
    </row>
    <row r="80" spans="1:16" ht="14.4" customHeight="1" x14ac:dyDescent="0.3">
      <c r="A80" s="680" t="s">
        <v>2655</v>
      </c>
      <c r="B80" s="671" t="s">
        <v>2694</v>
      </c>
      <c r="C80" s="671" t="s">
        <v>2800</v>
      </c>
      <c r="D80" s="671" t="s">
        <v>2801</v>
      </c>
      <c r="E80" s="238"/>
      <c r="F80" s="238"/>
      <c r="G80" s="671"/>
      <c r="H80" s="671"/>
      <c r="I80" s="238"/>
      <c r="J80" s="238"/>
      <c r="K80" s="671"/>
      <c r="L80" s="671"/>
      <c r="M80" s="238">
        <v>2</v>
      </c>
      <c r="N80" s="238">
        <v>950</v>
      </c>
      <c r="O80" s="682"/>
      <c r="P80" s="713">
        <v>475</v>
      </c>
    </row>
    <row r="81" spans="1:16" ht="14.4" customHeight="1" x14ac:dyDescent="0.3">
      <c r="A81" s="680" t="s">
        <v>2655</v>
      </c>
      <c r="B81" s="671" t="s">
        <v>2694</v>
      </c>
      <c r="C81" s="671" t="s">
        <v>2802</v>
      </c>
      <c r="D81" s="671" t="s">
        <v>2803</v>
      </c>
      <c r="E81" s="238">
        <v>2</v>
      </c>
      <c r="F81" s="238">
        <v>1548</v>
      </c>
      <c r="G81" s="671">
        <v>1</v>
      </c>
      <c r="H81" s="671">
        <v>774</v>
      </c>
      <c r="I81" s="238"/>
      <c r="J81" s="238"/>
      <c r="K81" s="671"/>
      <c r="L81" s="671"/>
      <c r="M81" s="238"/>
      <c r="N81" s="238"/>
      <c r="O81" s="682"/>
      <c r="P81" s="713"/>
    </row>
    <row r="82" spans="1:16" ht="14.4" customHeight="1" x14ac:dyDescent="0.3">
      <c r="A82" s="680" t="s">
        <v>2655</v>
      </c>
      <c r="B82" s="671" t="s">
        <v>2694</v>
      </c>
      <c r="C82" s="671" t="s">
        <v>2804</v>
      </c>
      <c r="D82" s="671" t="s">
        <v>2805</v>
      </c>
      <c r="E82" s="238"/>
      <c r="F82" s="238"/>
      <c r="G82" s="671"/>
      <c r="H82" s="671"/>
      <c r="I82" s="238">
        <v>1</v>
      </c>
      <c r="J82" s="238">
        <v>96</v>
      </c>
      <c r="K82" s="671"/>
      <c r="L82" s="671">
        <v>96</v>
      </c>
      <c r="M82" s="238"/>
      <c r="N82" s="238"/>
      <c r="O82" s="682"/>
      <c r="P82" s="713"/>
    </row>
    <row r="83" spans="1:16" ht="14.4" customHeight="1" x14ac:dyDescent="0.3">
      <c r="A83" s="680" t="s">
        <v>2655</v>
      </c>
      <c r="B83" s="671" t="s">
        <v>2694</v>
      </c>
      <c r="C83" s="671" t="s">
        <v>2806</v>
      </c>
      <c r="D83" s="671" t="s">
        <v>2807</v>
      </c>
      <c r="E83" s="238">
        <v>1</v>
      </c>
      <c r="F83" s="238">
        <v>364</v>
      </c>
      <c r="G83" s="671">
        <v>1</v>
      </c>
      <c r="H83" s="671">
        <v>364</v>
      </c>
      <c r="I83" s="238"/>
      <c r="J83" s="238"/>
      <c r="K83" s="671"/>
      <c r="L83" s="671"/>
      <c r="M83" s="238"/>
      <c r="N83" s="238"/>
      <c r="O83" s="682"/>
      <c r="P83" s="713"/>
    </row>
    <row r="84" spans="1:16" ht="14.4" customHeight="1" x14ac:dyDescent="0.3">
      <c r="A84" s="680" t="s">
        <v>2655</v>
      </c>
      <c r="B84" s="671" t="s">
        <v>2694</v>
      </c>
      <c r="C84" s="671" t="s">
        <v>2808</v>
      </c>
      <c r="D84" s="671" t="s">
        <v>2809</v>
      </c>
      <c r="E84" s="238">
        <v>1</v>
      </c>
      <c r="F84" s="238">
        <v>448</v>
      </c>
      <c r="G84" s="671">
        <v>1</v>
      </c>
      <c r="H84" s="671">
        <v>448</v>
      </c>
      <c r="I84" s="238"/>
      <c r="J84" s="238"/>
      <c r="K84" s="671"/>
      <c r="L84" s="671"/>
      <c r="M84" s="238"/>
      <c r="N84" s="238"/>
      <c r="O84" s="682"/>
      <c r="P84" s="713"/>
    </row>
    <row r="85" spans="1:16" ht="14.4" customHeight="1" x14ac:dyDescent="0.3">
      <c r="A85" s="680" t="s">
        <v>2810</v>
      </c>
      <c r="B85" s="671" t="s">
        <v>2694</v>
      </c>
      <c r="C85" s="671" t="s">
        <v>2703</v>
      </c>
      <c r="D85" s="671" t="s">
        <v>2704</v>
      </c>
      <c r="E85" s="238">
        <v>93</v>
      </c>
      <c r="F85" s="238">
        <v>3162</v>
      </c>
      <c r="G85" s="671">
        <v>1</v>
      </c>
      <c r="H85" s="671">
        <v>34</v>
      </c>
      <c r="I85" s="238">
        <v>100</v>
      </c>
      <c r="J85" s="238">
        <v>3400</v>
      </c>
      <c r="K85" s="671">
        <v>1.075268817204301</v>
      </c>
      <c r="L85" s="671">
        <v>34</v>
      </c>
      <c r="M85" s="238">
        <v>101</v>
      </c>
      <c r="N85" s="238">
        <v>3434</v>
      </c>
      <c r="O85" s="682">
        <v>1.086021505376344</v>
      </c>
      <c r="P85" s="713">
        <v>34</v>
      </c>
    </row>
    <row r="86" spans="1:16" ht="14.4" customHeight="1" x14ac:dyDescent="0.3">
      <c r="A86" s="680" t="s">
        <v>2810</v>
      </c>
      <c r="B86" s="671" t="s">
        <v>2694</v>
      </c>
      <c r="C86" s="671" t="s">
        <v>2734</v>
      </c>
      <c r="D86" s="671" t="s">
        <v>2735</v>
      </c>
      <c r="E86" s="238">
        <v>269</v>
      </c>
      <c r="F86" s="238">
        <v>77472</v>
      </c>
      <c r="G86" s="671">
        <v>1</v>
      </c>
      <c r="H86" s="671">
        <v>288</v>
      </c>
      <c r="I86" s="238">
        <v>249</v>
      </c>
      <c r="J86" s="238">
        <v>57768</v>
      </c>
      <c r="K86" s="671">
        <v>0.74566294919454768</v>
      </c>
      <c r="L86" s="671">
        <v>232</v>
      </c>
      <c r="M86" s="238">
        <v>274</v>
      </c>
      <c r="N86" s="238">
        <v>63568</v>
      </c>
      <c r="O86" s="682">
        <v>0.8205287071458075</v>
      </c>
      <c r="P86" s="713">
        <v>232</v>
      </c>
    </row>
    <row r="87" spans="1:16" ht="14.4" customHeight="1" x14ac:dyDescent="0.3">
      <c r="A87" s="680" t="s">
        <v>2810</v>
      </c>
      <c r="B87" s="671" t="s">
        <v>2694</v>
      </c>
      <c r="C87" s="671" t="s">
        <v>2736</v>
      </c>
      <c r="D87" s="671" t="s">
        <v>2737</v>
      </c>
      <c r="E87" s="238">
        <v>47</v>
      </c>
      <c r="F87" s="238">
        <v>8084</v>
      </c>
      <c r="G87" s="671">
        <v>1</v>
      </c>
      <c r="H87" s="671">
        <v>172</v>
      </c>
      <c r="I87" s="238">
        <v>63</v>
      </c>
      <c r="J87" s="238">
        <v>7308</v>
      </c>
      <c r="K87" s="671">
        <v>0.90400791687283522</v>
      </c>
      <c r="L87" s="671">
        <v>116</v>
      </c>
      <c r="M87" s="238">
        <v>53</v>
      </c>
      <c r="N87" s="238">
        <v>6148</v>
      </c>
      <c r="O87" s="682">
        <v>0.76051459673429</v>
      </c>
      <c r="P87" s="713">
        <v>116</v>
      </c>
    </row>
    <row r="88" spans="1:16" ht="14.4" customHeight="1" x14ac:dyDescent="0.3">
      <c r="A88" s="680" t="s">
        <v>2810</v>
      </c>
      <c r="B88" s="671" t="s">
        <v>2694</v>
      </c>
      <c r="C88" s="671" t="s">
        <v>2811</v>
      </c>
      <c r="D88" s="671" t="s">
        <v>2812</v>
      </c>
      <c r="E88" s="238">
        <v>3</v>
      </c>
      <c r="F88" s="238">
        <v>342</v>
      </c>
      <c r="G88" s="671">
        <v>1</v>
      </c>
      <c r="H88" s="671">
        <v>114</v>
      </c>
      <c r="I88" s="238">
        <v>2</v>
      </c>
      <c r="J88" s="238">
        <v>230</v>
      </c>
      <c r="K88" s="671">
        <v>0.67251461988304095</v>
      </c>
      <c r="L88" s="671">
        <v>115</v>
      </c>
      <c r="M88" s="238"/>
      <c r="N88" s="238"/>
      <c r="O88" s="682"/>
      <c r="P88" s="713"/>
    </row>
    <row r="89" spans="1:16" ht="14.4" customHeight="1" x14ac:dyDescent="0.3">
      <c r="A89" s="680" t="s">
        <v>2810</v>
      </c>
      <c r="B89" s="671" t="s">
        <v>2694</v>
      </c>
      <c r="C89" s="671" t="s">
        <v>2752</v>
      </c>
      <c r="D89" s="671" t="s">
        <v>2753</v>
      </c>
      <c r="E89" s="238">
        <v>81</v>
      </c>
      <c r="F89" s="238">
        <v>0</v>
      </c>
      <c r="G89" s="671"/>
      <c r="H89" s="671">
        <v>0</v>
      </c>
      <c r="I89" s="238">
        <v>26</v>
      </c>
      <c r="J89" s="238">
        <v>0</v>
      </c>
      <c r="K89" s="671"/>
      <c r="L89" s="671">
        <v>0</v>
      </c>
      <c r="M89" s="238">
        <v>28</v>
      </c>
      <c r="N89" s="238">
        <v>0</v>
      </c>
      <c r="O89" s="682"/>
      <c r="P89" s="713">
        <v>0</v>
      </c>
    </row>
    <row r="90" spans="1:16" ht="14.4" customHeight="1" x14ac:dyDescent="0.3">
      <c r="A90" s="680" t="s">
        <v>2810</v>
      </c>
      <c r="B90" s="671" t="s">
        <v>2694</v>
      </c>
      <c r="C90" s="671" t="s">
        <v>2754</v>
      </c>
      <c r="D90" s="671" t="s">
        <v>2755</v>
      </c>
      <c r="E90" s="238">
        <v>316</v>
      </c>
      <c r="F90" s="238">
        <v>98592</v>
      </c>
      <c r="G90" s="671">
        <v>1</v>
      </c>
      <c r="H90" s="671">
        <v>312</v>
      </c>
      <c r="I90" s="238">
        <v>285</v>
      </c>
      <c r="J90" s="238">
        <v>82935</v>
      </c>
      <c r="K90" s="671">
        <v>0.84119401168451802</v>
      </c>
      <c r="L90" s="671">
        <v>291</v>
      </c>
      <c r="M90" s="238">
        <v>298</v>
      </c>
      <c r="N90" s="238">
        <v>86718</v>
      </c>
      <c r="O90" s="682">
        <v>0.87956426484907502</v>
      </c>
      <c r="P90" s="713">
        <v>291</v>
      </c>
    </row>
    <row r="91" spans="1:16" ht="14.4" customHeight="1" x14ac:dyDescent="0.3">
      <c r="A91" s="680" t="s">
        <v>2810</v>
      </c>
      <c r="B91" s="671" t="s">
        <v>2694</v>
      </c>
      <c r="C91" s="671" t="s">
        <v>2813</v>
      </c>
      <c r="D91" s="671" t="s">
        <v>2814</v>
      </c>
      <c r="E91" s="238"/>
      <c r="F91" s="238"/>
      <c r="G91" s="671"/>
      <c r="H91" s="671"/>
      <c r="I91" s="238"/>
      <c r="J91" s="238"/>
      <c r="K91" s="671"/>
      <c r="L91" s="671"/>
      <c r="M91" s="238">
        <v>156</v>
      </c>
      <c r="N91" s="238">
        <v>16536</v>
      </c>
      <c r="O91" s="682"/>
      <c r="P91" s="713">
        <v>106</v>
      </c>
    </row>
    <row r="92" spans="1:16" ht="14.4" customHeight="1" x14ac:dyDescent="0.3">
      <c r="A92" s="680" t="s">
        <v>2810</v>
      </c>
      <c r="B92" s="671" t="s">
        <v>2694</v>
      </c>
      <c r="C92" s="671" t="s">
        <v>2760</v>
      </c>
      <c r="D92" s="671" t="s">
        <v>2761</v>
      </c>
      <c r="E92" s="238">
        <v>14</v>
      </c>
      <c r="F92" s="238">
        <v>2338</v>
      </c>
      <c r="G92" s="671">
        <v>1</v>
      </c>
      <c r="H92" s="671">
        <v>167</v>
      </c>
      <c r="I92" s="238">
        <v>13</v>
      </c>
      <c r="J92" s="238">
        <v>1898</v>
      </c>
      <c r="K92" s="671">
        <v>0.81180496150556036</v>
      </c>
      <c r="L92" s="671">
        <v>146</v>
      </c>
      <c r="M92" s="238">
        <v>8</v>
      </c>
      <c r="N92" s="238">
        <v>1168</v>
      </c>
      <c r="O92" s="682">
        <v>0.49957228400342174</v>
      </c>
      <c r="P92" s="713">
        <v>146</v>
      </c>
    </row>
    <row r="93" spans="1:16" ht="14.4" customHeight="1" x14ac:dyDescent="0.3">
      <c r="A93" s="680" t="s">
        <v>2810</v>
      </c>
      <c r="B93" s="671" t="s">
        <v>2694</v>
      </c>
      <c r="C93" s="671" t="s">
        <v>2764</v>
      </c>
      <c r="D93" s="671" t="s">
        <v>2765</v>
      </c>
      <c r="E93" s="238">
        <v>14</v>
      </c>
      <c r="F93" s="238">
        <v>4088</v>
      </c>
      <c r="G93" s="671">
        <v>1</v>
      </c>
      <c r="H93" s="671">
        <v>292</v>
      </c>
      <c r="I93" s="238">
        <v>16</v>
      </c>
      <c r="J93" s="238">
        <v>4688</v>
      </c>
      <c r="K93" s="671">
        <v>1.1467710371819961</v>
      </c>
      <c r="L93" s="671">
        <v>293</v>
      </c>
      <c r="M93" s="238"/>
      <c r="N93" s="238"/>
      <c r="O93" s="682"/>
      <c r="P93" s="713"/>
    </row>
    <row r="94" spans="1:16" ht="14.4" customHeight="1" x14ac:dyDescent="0.3">
      <c r="A94" s="680" t="s">
        <v>2810</v>
      </c>
      <c r="B94" s="671" t="s">
        <v>2694</v>
      </c>
      <c r="C94" s="671" t="s">
        <v>2766</v>
      </c>
      <c r="D94" s="671" t="s">
        <v>2767</v>
      </c>
      <c r="E94" s="238">
        <v>190</v>
      </c>
      <c r="F94" s="238">
        <v>75620</v>
      </c>
      <c r="G94" s="671">
        <v>1</v>
      </c>
      <c r="H94" s="671">
        <v>398</v>
      </c>
      <c r="I94" s="238">
        <v>146</v>
      </c>
      <c r="J94" s="238">
        <v>50224</v>
      </c>
      <c r="K94" s="671">
        <v>0.66416291986247022</v>
      </c>
      <c r="L94" s="671">
        <v>344</v>
      </c>
      <c r="M94" s="238">
        <v>140</v>
      </c>
      <c r="N94" s="238">
        <v>48160</v>
      </c>
      <c r="O94" s="682">
        <v>0.63686855329277969</v>
      </c>
      <c r="P94" s="713">
        <v>344</v>
      </c>
    </row>
    <row r="95" spans="1:16" ht="14.4" customHeight="1" x14ac:dyDescent="0.3">
      <c r="A95" s="680" t="s">
        <v>2810</v>
      </c>
      <c r="B95" s="671" t="s">
        <v>2694</v>
      </c>
      <c r="C95" s="671" t="s">
        <v>2772</v>
      </c>
      <c r="D95" s="671" t="s">
        <v>2773</v>
      </c>
      <c r="E95" s="238">
        <v>55</v>
      </c>
      <c r="F95" s="238">
        <v>3740</v>
      </c>
      <c r="G95" s="671">
        <v>1</v>
      </c>
      <c r="H95" s="671">
        <v>68</v>
      </c>
      <c r="I95" s="238">
        <v>73</v>
      </c>
      <c r="J95" s="238">
        <v>5037</v>
      </c>
      <c r="K95" s="671">
        <v>1.3467914438502673</v>
      </c>
      <c r="L95" s="671">
        <v>69</v>
      </c>
      <c r="M95" s="238"/>
      <c r="N95" s="238"/>
      <c r="O95" s="682"/>
      <c r="P95" s="713"/>
    </row>
    <row r="96" spans="1:16" ht="14.4" customHeight="1" x14ac:dyDescent="0.3">
      <c r="A96" s="680" t="s">
        <v>2810</v>
      </c>
      <c r="B96" s="671" t="s">
        <v>2694</v>
      </c>
      <c r="C96" s="671" t="s">
        <v>2780</v>
      </c>
      <c r="D96" s="671" t="s">
        <v>2781</v>
      </c>
      <c r="E96" s="238">
        <v>27</v>
      </c>
      <c r="F96" s="238">
        <v>15552</v>
      </c>
      <c r="G96" s="671">
        <v>1</v>
      </c>
      <c r="H96" s="671">
        <v>576</v>
      </c>
      <c r="I96" s="238"/>
      <c r="J96" s="238"/>
      <c r="K96" s="671"/>
      <c r="L96" s="671"/>
      <c r="M96" s="238"/>
      <c r="N96" s="238"/>
      <c r="O96" s="682"/>
      <c r="P96" s="713"/>
    </row>
    <row r="97" spans="1:16" ht="14.4" customHeight="1" x14ac:dyDescent="0.3">
      <c r="A97" s="680" t="s">
        <v>2810</v>
      </c>
      <c r="B97" s="671" t="s">
        <v>2694</v>
      </c>
      <c r="C97" s="671" t="s">
        <v>2788</v>
      </c>
      <c r="D97" s="671" t="s">
        <v>2789</v>
      </c>
      <c r="E97" s="238">
        <v>74</v>
      </c>
      <c r="F97" s="238">
        <v>11174</v>
      </c>
      <c r="G97" s="671">
        <v>1</v>
      </c>
      <c r="H97" s="671">
        <v>151</v>
      </c>
      <c r="I97" s="238">
        <v>53</v>
      </c>
      <c r="J97" s="238">
        <v>8056</v>
      </c>
      <c r="K97" s="671">
        <v>0.72095936996599252</v>
      </c>
      <c r="L97" s="671">
        <v>152</v>
      </c>
      <c r="M97" s="238">
        <v>74</v>
      </c>
      <c r="N97" s="238">
        <v>11248</v>
      </c>
      <c r="O97" s="682">
        <v>1.0066225165562914</v>
      </c>
      <c r="P97" s="713">
        <v>152</v>
      </c>
    </row>
    <row r="98" spans="1:16" ht="14.4" customHeight="1" x14ac:dyDescent="0.3">
      <c r="A98" s="680" t="s">
        <v>2810</v>
      </c>
      <c r="B98" s="671" t="s">
        <v>2694</v>
      </c>
      <c r="C98" s="671" t="s">
        <v>2790</v>
      </c>
      <c r="D98" s="671" t="s">
        <v>2791</v>
      </c>
      <c r="E98" s="238"/>
      <c r="F98" s="238"/>
      <c r="G98" s="671"/>
      <c r="H98" s="671"/>
      <c r="I98" s="238">
        <v>1</v>
      </c>
      <c r="J98" s="238">
        <v>378</v>
      </c>
      <c r="K98" s="671"/>
      <c r="L98" s="671">
        <v>378</v>
      </c>
      <c r="M98" s="238"/>
      <c r="N98" s="238"/>
      <c r="O98" s="682"/>
      <c r="P98" s="713"/>
    </row>
    <row r="99" spans="1:16" ht="14.4" customHeight="1" x14ac:dyDescent="0.3">
      <c r="A99" s="680" t="s">
        <v>2815</v>
      </c>
      <c r="B99" s="671" t="s">
        <v>2694</v>
      </c>
      <c r="C99" s="671" t="s">
        <v>2708</v>
      </c>
      <c r="D99" s="671" t="s">
        <v>2709</v>
      </c>
      <c r="E99" s="238">
        <v>4</v>
      </c>
      <c r="F99" s="238">
        <v>936</v>
      </c>
      <c r="G99" s="671">
        <v>1</v>
      </c>
      <c r="H99" s="671">
        <v>234</v>
      </c>
      <c r="I99" s="238">
        <v>2</v>
      </c>
      <c r="J99" s="238">
        <v>464</v>
      </c>
      <c r="K99" s="671">
        <v>0.49572649572649574</v>
      </c>
      <c r="L99" s="671">
        <v>232</v>
      </c>
      <c r="M99" s="238">
        <v>2</v>
      </c>
      <c r="N99" s="238">
        <v>464</v>
      </c>
      <c r="O99" s="682">
        <v>0.49572649572649574</v>
      </c>
      <c r="P99" s="713">
        <v>232</v>
      </c>
    </row>
    <row r="100" spans="1:16" ht="14.4" customHeight="1" x14ac:dyDescent="0.3">
      <c r="A100" s="680" t="s">
        <v>2815</v>
      </c>
      <c r="B100" s="671" t="s">
        <v>2694</v>
      </c>
      <c r="C100" s="671" t="s">
        <v>2776</v>
      </c>
      <c r="D100" s="671" t="s">
        <v>2777</v>
      </c>
      <c r="E100" s="238"/>
      <c r="F100" s="238"/>
      <c r="G100" s="671"/>
      <c r="H100" s="671"/>
      <c r="I100" s="238">
        <v>1</v>
      </c>
      <c r="J100" s="238">
        <v>857</v>
      </c>
      <c r="K100" s="671"/>
      <c r="L100" s="671">
        <v>857</v>
      </c>
      <c r="M100" s="238"/>
      <c r="N100" s="238"/>
      <c r="O100" s="682"/>
      <c r="P100" s="713"/>
    </row>
    <row r="101" spans="1:16" ht="14.4" customHeight="1" x14ac:dyDescent="0.3">
      <c r="A101" s="680" t="s">
        <v>2815</v>
      </c>
      <c r="B101" s="671" t="s">
        <v>2694</v>
      </c>
      <c r="C101" s="671" t="s">
        <v>2780</v>
      </c>
      <c r="D101" s="671" t="s">
        <v>2781</v>
      </c>
      <c r="E101" s="238">
        <v>9</v>
      </c>
      <c r="F101" s="238">
        <v>5184</v>
      </c>
      <c r="G101" s="671">
        <v>1</v>
      </c>
      <c r="H101" s="671">
        <v>576</v>
      </c>
      <c r="I101" s="238">
        <v>23</v>
      </c>
      <c r="J101" s="238">
        <v>13294</v>
      </c>
      <c r="K101" s="671">
        <v>2.5644290123456792</v>
      </c>
      <c r="L101" s="671">
        <v>578</v>
      </c>
      <c r="M101" s="238">
        <v>26</v>
      </c>
      <c r="N101" s="238">
        <v>15028</v>
      </c>
      <c r="O101" s="682">
        <v>2.8989197530864197</v>
      </c>
      <c r="P101" s="713">
        <v>578</v>
      </c>
    </row>
    <row r="102" spans="1:16" ht="14.4" customHeight="1" x14ac:dyDescent="0.3">
      <c r="A102" s="680" t="s">
        <v>2815</v>
      </c>
      <c r="B102" s="671" t="s">
        <v>2694</v>
      </c>
      <c r="C102" s="671" t="s">
        <v>2796</v>
      </c>
      <c r="D102" s="671" t="s">
        <v>2797</v>
      </c>
      <c r="E102" s="238"/>
      <c r="F102" s="238"/>
      <c r="G102" s="671"/>
      <c r="H102" s="671"/>
      <c r="I102" s="238">
        <v>1</v>
      </c>
      <c r="J102" s="238">
        <v>1392</v>
      </c>
      <c r="K102" s="671"/>
      <c r="L102" s="671">
        <v>1392</v>
      </c>
      <c r="M102" s="238">
        <v>7</v>
      </c>
      <c r="N102" s="238">
        <v>9744</v>
      </c>
      <c r="O102" s="682"/>
      <c r="P102" s="713">
        <v>1392</v>
      </c>
    </row>
    <row r="103" spans="1:16" ht="14.4" customHeight="1" x14ac:dyDescent="0.3">
      <c r="A103" s="680" t="s">
        <v>2815</v>
      </c>
      <c r="B103" s="671" t="s">
        <v>2694</v>
      </c>
      <c r="C103" s="671" t="s">
        <v>2798</v>
      </c>
      <c r="D103" s="671" t="s">
        <v>2799</v>
      </c>
      <c r="E103" s="238">
        <v>2</v>
      </c>
      <c r="F103" s="238">
        <v>710</v>
      </c>
      <c r="G103" s="671">
        <v>1</v>
      </c>
      <c r="H103" s="671">
        <v>355</v>
      </c>
      <c r="I103" s="238">
        <v>1</v>
      </c>
      <c r="J103" s="238">
        <v>356</v>
      </c>
      <c r="K103" s="671">
        <v>0.50140845070422535</v>
      </c>
      <c r="L103" s="671">
        <v>356</v>
      </c>
      <c r="M103" s="238">
        <v>1</v>
      </c>
      <c r="N103" s="238">
        <v>356</v>
      </c>
      <c r="O103" s="682">
        <v>0.50140845070422535</v>
      </c>
      <c r="P103" s="713">
        <v>356</v>
      </c>
    </row>
    <row r="104" spans="1:16" ht="14.4" customHeight="1" x14ac:dyDescent="0.3">
      <c r="A104" s="680" t="s">
        <v>2816</v>
      </c>
      <c r="B104" s="671" t="s">
        <v>2694</v>
      </c>
      <c r="C104" s="671" t="s">
        <v>2708</v>
      </c>
      <c r="D104" s="671" t="s">
        <v>2709</v>
      </c>
      <c r="E104" s="238">
        <v>9</v>
      </c>
      <c r="F104" s="238">
        <v>2106</v>
      </c>
      <c r="G104" s="671">
        <v>1</v>
      </c>
      <c r="H104" s="671">
        <v>234</v>
      </c>
      <c r="I104" s="238"/>
      <c r="J104" s="238"/>
      <c r="K104" s="671"/>
      <c r="L104" s="671"/>
      <c r="M104" s="238"/>
      <c r="N104" s="238"/>
      <c r="O104" s="682"/>
      <c r="P104" s="713"/>
    </row>
    <row r="105" spans="1:16" ht="14.4" customHeight="1" x14ac:dyDescent="0.3">
      <c r="A105" s="680" t="s">
        <v>2816</v>
      </c>
      <c r="B105" s="671" t="s">
        <v>2694</v>
      </c>
      <c r="C105" s="671" t="s">
        <v>2780</v>
      </c>
      <c r="D105" s="671" t="s">
        <v>2781</v>
      </c>
      <c r="E105" s="238">
        <v>47</v>
      </c>
      <c r="F105" s="238">
        <v>27072</v>
      </c>
      <c r="G105" s="671">
        <v>1</v>
      </c>
      <c r="H105" s="671">
        <v>576</v>
      </c>
      <c r="I105" s="238"/>
      <c r="J105" s="238"/>
      <c r="K105" s="671"/>
      <c r="L105" s="671"/>
      <c r="M105" s="238"/>
      <c r="N105" s="238"/>
      <c r="O105" s="682"/>
      <c r="P105" s="713"/>
    </row>
    <row r="106" spans="1:16" ht="14.4" customHeight="1" x14ac:dyDescent="0.3">
      <c r="A106" s="680" t="s">
        <v>2816</v>
      </c>
      <c r="B106" s="671" t="s">
        <v>2694</v>
      </c>
      <c r="C106" s="671" t="s">
        <v>2798</v>
      </c>
      <c r="D106" s="671" t="s">
        <v>2799</v>
      </c>
      <c r="E106" s="238">
        <v>3</v>
      </c>
      <c r="F106" s="238">
        <v>1065</v>
      </c>
      <c r="G106" s="671">
        <v>1</v>
      </c>
      <c r="H106" s="671">
        <v>355</v>
      </c>
      <c r="I106" s="238"/>
      <c r="J106" s="238"/>
      <c r="K106" s="671"/>
      <c r="L106" s="671"/>
      <c r="M106" s="238"/>
      <c r="N106" s="238"/>
      <c r="O106" s="682"/>
      <c r="P106" s="713"/>
    </row>
    <row r="107" spans="1:16" ht="14.4" customHeight="1" x14ac:dyDescent="0.3">
      <c r="A107" s="680" t="s">
        <v>2817</v>
      </c>
      <c r="B107" s="671" t="s">
        <v>2656</v>
      </c>
      <c r="C107" s="671" t="s">
        <v>2664</v>
      </c>
      <c r="D107" s="671" t="s">
        <v>1252</v>
      </c>
      <c r="E107" s="238"/>
      <c r="F107" s="238"/>
      <c r="G107" s="671"/>
      <c r="H107" s="671"/>
      <c r="I107" s="238">
        <v>0.2</v>
      </c>
      <c r="J107" s="238">
        <v>1092.1600000000001</v>
      </c>
      <c r="K107" s="671"/>
      <c r="L107" s="671">
        <v>5460.8</v>
      </c>
      <c r="M107" s="238">
        <v>0.60000000000000009</v>
      </c>
      <c r="N107" s="238">
        <v>3276.4800000000005</v>
      </c>
      <c r="O107" s="682"/>
      <c r="P107" s="713">
        <v>5460.8</v>
      </c>
    </row>
    <row r="108" spans="1:16" ht="14.4" customHeight="1" x14ac:dyDescent="0.3">
      <c r="A108" s="680" t="s">
        <v>2817</v>
      </c>
      <c r="B108" s="671" t="s">
        <v>2694</v>
      </c>
      <c r="C108" s="671" t="s">
        <v>2703</v>
      </c>
      <c r="D108" s="671" t="s">
        <v>2704</v>
      </c>
      <c r="E108" s="238"/>
      <c r="F108" s="238"/>
      <c r="G108" s="671"/>
      <c r="H108" s="671"/>
      <c r="I108" s="238"/>
      <c r="J108" s="238"/>
      <c r="K108" s="671"/>
      <c r="L108" s="671"/>
      <c r="M108" s="238">
        <v>1</v>
      </c>
      <c r="N108" s="238">
        <v>34</v>
      </c>
      <c r="O108" s="682"/>
      <c r="P108" s="713">
        <v>34</v>
      </c>
    </row>
    <row r="109" spans="1:16" ht="14.4" customHeight="1" x14ac:dyDescent="0.3">
      <c r="A109" s="680" t="s">
        <v>2817</v>
      </c>
      <c r="B109" s="671" t="s">
        <v>2694</v>
      </c>
      <c r="C109" s="671" t="s">
        <v>2738</v>
      </c>
      <c r="D109" s="671" t="s">
        <v>2739</v>
      </c>
      <c r="E109" s="238"/>
      <c r="F109" s="238"/>
      <c r="G109" s="671"/>
      <c r="H109" s="671"/>
      <c r="I109" s="238">
        <v>137</v>
      </c>
      <c r="J109" s="238">
        <v>30003</v>
      </c>
      <c r="K109" s="671"/>
      <c r="L109" s="671">
        <v>219</v>
      </c>
      <c r="M109" s="238">
        <v>9</v>
      </c>
      <c r="N109" s="238">
        <v>1971</v>
      </c>
      <c r="O109" s="682"/>
      <c r="P109" s="713">
        <v>219</v>
      </c>
    </row>
    <row r="110" spans="1:16" ht="14.4" customHeight="1" x14ac:dyDescent="0.3">
      <c r="A110" s="680" t="s">
        <v>2817</v>
      </c>
      <c r="B110" s="671" t="s">
        <v>2694</v>
      </c>
      <c r="C110" s="671" t="s">
        <v>2740</v>
      </c>
      <c r="D110" s="671" t="s">
        <v>2741</v>
      </c>
      <c r="E110" s="238"/>
      <c r="F110" s="238"/>
      <c r="G110" s="671"/>
      <c r="H110" s="671"/>
      <c r="I110" s="238">
        <v>9</v>
      </c>
      <c r="J110" s="238">
        <v>9126</v>
      </c>
      <c r="K110" s="671"/>
      <c r="L110" s="671">
        <v>1014</v>
      </c>
      <c r="M110" s="238"/>
      <c r="N110" s="238"/>
      <c r="O110" s="682"/>
      <c r="P110" s="713"/>
    </row>
    <row r="111" spans="1:16" ht="14.4" customHeight="1" x14ac:dyDescent="0.3">
      <c r="A111" s="680" t="s">
        <v>2817</v>
      </c>
      <c r="B111" s="671" t="s">
        <v>2694</v>
      </c>
      <c r="C111" s="671" t="s">
        <v>2742</v>
      </c>
      <c r="D111" s="671" t="s">
        <v>2743</v>
      </c>
      <c r="E111" s="238"/>
      <c r="F111" s="238"/>
      <c r="G111" s="671"/>
      <c r="H111" s="671"/>
      <c r="I111" s="238">
        <v>1</v>
      </c>
      <c r="J111" s="238">
        <v>449</v>
      </c>
      <c r="K111" s="671"/>
      <c r="L111" s="671">
        <v>449</v>
      </c>
      <c r="M111" s="238">
        <v>1</v>
      </c>
      <c r="N111" s="238">
        <v>449</v>
      </c>
      <c r="O111" s="682"/>
      <c r="P111" s="713">
        <v>449</v>
      </c>
    </row>
    <row r="112" spans="1:16" ht="14.4" customHeight="1" x14ac:dyDescent="0.3">
      <c r="A112" s="680" t="s">
        <v>2817</v>
      </c>
      <c r="B112" s="671" t="s">
        <v>2694</v>
      </c>
      <c r="C112" s="671" t="s">
        <v>2744</v>
      </c>
      <c r="D112" s="671" t="s">
        <v>2745</v>
      </c>
      <c r="E112" s="238"/>
      <c r="F112" s="238"/>
      <c r="G112" s="671"/>
      <c r="H112" s="671"/>
      <c r="I112" s="238">
        <v>4</v>
      </c>
      <c r="J112" s="238">
        <v>4456</v>
      </c>
      <c r="K112" s="671"/>
      <c r="L112" s="671">
        <v>1114</v>
      </c>
      <c r="M112" s="238">
        <v>4</v>
      </c>
      <c r="N112" s="238">
        <v>4456</v>
      </c>
      <c r="O112" s="682"/>
      <c r="P112" s="713">
        <v>1114</v>
      </c>
    </row>
    <row r="113" spans="1:16" ht="14.4" customHeight="1" x14ac:dyDescent="0.3">
      <c r="A113" s="680" t="s">
        <v>2817</v>
      </c>
      <c r="B113" s="671" t="s">
        <v>2694</v>
      </c>
      <c r="C113" s="671" t="s">
        <v>2746</v>
      </c>
      <c r="D113" s="671" t="s">
        <v>2747</v>
      </c>
      <c r="E113" s="238"/>
      <c r="F113" s="238"/>
      <c r="G113" s="671"/>
      <c r="H113" s="671"/>
      <c r="I113" s="238">
        <v>4</v>
      </c>
      <c r="J113" s="238">
        <v>1028</v>
      </c>
      <c r="K113" s="671"/>
      <c r="L113" s="671">
        <v>257</v>
      </c>
      <c r="M113" s="238">
        <v>5</v>
      </c>
      <c r="N113" s="238">
        <v>1285</v>
      </c>
      <c r="O113" s="682"/>
      <c r="P113" s="713">
        <v>257</v>
      </c>
    </row>
    <row r="114" spans="1:16" ht="14.4" customHeight="1" x14ac:dyDescent="0.3">
      <c r="A114" s="680" t="s">
        <v>2817</v>
      </c>
      <c r="B114" s="671" t="s">
        <v>2694</v>
      </c>
      <c r="C114" s="671" t="s">
        <v>2770</v>
      </c>
      <c r="D114" s="671" t="s">
        <v>2771</v>
      </c>
      <c r="E114" s="238"/>
      <c r="F114" s="238"/>
      <c r="G114" s="671"/>
      <c r="H114" s="671"/>
      <c r="I114" s="238">
        <v>4</v>
      </c>
      <c r="J114" s="238">
        <v>2220</v>
      </c>
      <c r="K114" s="671"/>
      <c r="L114" s="671">
        <v>555</v>
      </c>
      <c r="M114" s="238">
        <v>8</v>
      </c>
      <c r="N114" s="238">
        <v>4440</v>
      </c>
      <c r="O114" s="682"/>
      <c r="P114" s="713">
        <v>555</v>
      </c>
    </row>
    <row r="115" spans="1:16" ht="14.4" customHeight="1" x14ac:dyDescent="0.3">
      <c r="A115" s="680" t="s">
        <v>2817</v>
      </c>
      <c r="B115" s="671" t="s">
        <v>2694</v>
      </c>
      <c r="C115" s="671" t="s">
        <v>2784</v>
      </c>
      <c r="D115" s="671" t="s">
        <v>2785</v>
      </c>
      <c r="E115" s="238"/>
      <c r="F115" s="238"/>
      <c r="G115" s="671"/>
      <c r="H115" s="671"/>
      <c r="I115" s="238">
        <v>1</v>
      </c>
      <c r="J115" s="238">
        <v>5572</v>
      </c>
      <c r="K115" s="671"/>
      <c r="L115" s="671">
        <v>5572</v>
      </c>
      <c r="M115" s="238"/>
      <c r="N115" s="238"/>
      <c r="O115" s="682"/>
      <c r="P115" s="713"/>
    </row>
    <row r="116" spans="1:16" ht="14.4" customHeight="1" thickBot="1" x14ac:dyDescent="0.35">
      <c r="A116" s="637" t="s">
        <v>2817</v>
      </c>
      <c r="B116" s="673" t="s">
        <v>2694</v>
      </c>
      <c r="C116" s="673" t="s">
        <v>2800</v>
      </c>
      <c r="D116" s="673" t="s">
        <v>2801</v>
      </c>
      <c r="E116" s="674"/>
      <c r="F116" s="674"/>
      <c r="G116" s="673"/>
      <c r="H116" s="673"/>
      <c r="I116" s="674">
        <v>2</v>
      </c>
      <c r="J116" s="674">
        <v>950</v>
      </c>
      <c r="K116" s="673"/>
      <c r="L116" s="673">
        <v>475</v>
      </c>
      <c r="M116" s="674">
        <v>1</v>
      </c>
      <c r="N116" s="674">
        <v>475</v>
      </c>
      <c r="O116" s="683"/>
      <c r="P116" s="714">
        <v>475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0.10937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471" t="s">
        <v>161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  <c r="N2" s="362"/>
      <c r="O2" s="230"/>
      <c r="P2" s="362"/>
      <c r="Q2" s="230"/>
      <c r="R2" s="362"/>
      <c r="S2" s="363"/>
    </row>
    <row r="3" spans="1:19" ht="14.4" customHeight="1" thickBot="1" x14ac:dyDescent="0.35">
      <c r="A3" s="356" t="s">
        <v>163</v>
      </c>
      <c r="B3" s="357">
        <f>SUBTOTAL(9,B6:B1048576)</f>
        <v>2103205</v>
      </c>
      <c r="C3" s="358">
        <f t="shared" ref="C3:R3" si="0">SUBTOTAL(9,C6:C1048576)</f>
        <v>18</v>
      </c>
      <c r="D3" s="358">
        <f t="shared" si="0"/>
        <v>2101063</v>
      </c>
      <c r="E3" s="358">
        <f t="shared" si="0"/>
        <v>58.92095857861942</v>
      </c>
      <c r="F3" s="358">
        <f t="shared" si="0"/>
        <v>2387063</v>
      </c>
      <c r="G3" s="361">
        <f>IF(B3&lt;&gt;0,F3/B3,"")</f>
        <v>1.134964494664096</v>
      </c>
      <c r="H3" s="357">
        <f t="shared" si="0"/>
        <v>400676.65000000014</v>
      </c>
      <c r="I3" s="358">
        <f t="shared" si="0"/>
        <v>2</v>
      </c>
      <c r="J3" s="358">
        <f t="shared" si="0"/>
        <v>453566.71999999991</v>
      </c>
      <c r="K3" s="358">
        <f t="shared" si="0"/>
        <v>7.5182854274053508</v>
      </c>
      <c r="L3" s="358">
        <f t="shared" si="0"/>
        <v>2345707.7299999995</v>
      </c>
      <c r="M3" s="359">
        <f>IF(H3&lt;&gt;0,L3/H3,"")</f>
        <v>5.8543659332281992</v>
      </c>
      <c r="N3" s="360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133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28"/>
      <c r="B5" s="729">
        <v>2012</v>
      </c>
      <c r="C5" s="730"/>
      <c r="D5" s="730">
        <v>2013</v>
      </c>
      <c r="E5" s="730"/>
      <c r="F5" s="730">
        <v>2014</v>
      </c>
      <c r="G5" s="731" t="s">
        <v>5</v>
      </c>
      <c r="H5" s="729">
        <v>2012</v>
      </c>
      <c r="I5" s="730"/>
      <c r="J5" s="730">
        <v>2013</v>
      </c>
      <c r="K5" s="730"/>
      <c r="L5" s="730">
        <v>2014</v>
      </c>
      <c r="M5" s="731" t="s">
        <v>5</v>
      </c>
      <c r="N5" s="729">
        <v>2012</v>
      </c>
      <c r="O5" s="730"/>
      <c r="P5" s="730">
        <v>2013</v>
      </c>
      <c r="Q5" s="730"/>
      <c r="R5" s="730">
        <v>2014</v>
      </c>
      <c r="S5" s="731" t="s">
        <v>5</v>
      </c>
    </row>
    <row r="6" spans="1:19" ht="14.4" customHeight="1" x14ac:dyDescent="0.3">
      <c r="A6" s="716" t="s">
        <v>2819</v>
      </c>
      <c r="B6" s="732">
        <v>2184</v>
      </c>
      <c r="C6" s="697">
        <v>1</v>
      </c>
      <c r="D6" s="732">
        <v>714</v>
      </c>
      <c r="E6" s="697">
        <v>0.32692307692307693</v>
      </c>
      <c r="F6" s="732">
        <v>136</v>
      </c>
      <c r="G6" s="702">
        <v>6.2271062271062272E-2</v>
      </c>
      <c r="H6" s="732"/>
      <c r="I6" s="697"/>
      <c r="J6" s="732"/>
      <c r="K6" s="697"/>
      <c r="L6" s="732"/>
      <c r="M6" s="702"/>
      <c r="N6" s="732"/>
      <c r="O6" s="697"/>
      <c r="P6" s="732"/>
      <c r="Q6" s="697"/>
      <c r="R6" s="732"/>
      <c r="S6" s="241"/>
    </row>
    <row r="7" spans="1:19" ht="14.4" customHeight="1" x14ac:dyDescent="0.3">
      <c r="A7" s="717" t="s">
        <v>2820</v>
      </c>
      <c r="B7" s="733"/>
      <c r="C7" s="671"/>
      <c r="D7" s="733">
        <v>1571</v>
      </c>
      <c r="E7" s="671"/>
      <c r="F7" s="733">
        <v>4707</v>
      </c>
      <c r="G7" s="682"/>
      <c r="H7" s="733"/>
      <c r="I7" s="671"/>
      <c r="J7" s="733"/>
      <c r="K7" s="671"/>
      <c r="L7" s="733"/>
      <c r="M7" s="682"/>
      <c r="N7" s="733"/>
      <c r="O7" s="671"/>
      <c r="P7" s="733"/>
      <c r="Q7" s="671"/>
      <c r="R7" s="733"/>
      <c r="S7" s="242"/>
    </row>
    <row r="8" spans="1:19" ht="14.4" customHeight="1" x14ac:dyDescent="0.3">
      <c r="A8" s="717" t="s">
        <v>2821</v>
      </c>
      <c r="B8" s="733">
        <v>2611</v>
      </c>
      <c r="C8" s="671">
        <v>1</v>
      </c>
      <c r="D8" s="733">
        <v>8626</v>
      </c>
      <c r="E8" s="671">
        <v>3.3037150517043279</v>
      </c>
      <c r="F8" s="733">
        <v>4656</v>
      </c>
      <c r="G8" s="682">
        <v>1.7832248180773651</v>
      </c>
      <c r="H8" s="733"/>
      <c r="I8" s="671"/>
      <c r="J8" s="733"/>
      <c r="K8" s="671"/>
      <c r="L8" s="733"/>
      <c r="M8" s="682"/>
      <c r="N8" s="733"/>
      <c r="O8" s="671"/>
      <c r="P8" s="733"/>
      <c r="Q8" s="671"/>
      <c r="R8" s="733"/>
      <c r="S8" s="242"/>
    </row>
    <row r="9" spans="1:19" ht="14.4" customHeight="1" x14ac:dyDescent="0.3">
      <c r="A9" s="717" t="s">
        <v>2822</v>
      </c>
      <c r="B9" s="733">
        <v>2243</v>
      </c>
      <c r="C9" s="671">
        <v>1</v>
      </c>
      <c r="D9" s="733">
        <v>4792</v>
      </c>
      <c r="E9" s="671">
        <v>2.1364244315648686</v>
      </c>
      <c r="F9" s="733">
        <v>2296</v>
      </c>
      <c r="G9" s="682">
        <v>1.0236290682122158</v>
      </c>
      <c r="H9" s="733">
        <v>202.4</v>
      </c>
      <c r="I9" s="671">
        <v>1</v>
      </c>
      <c r="J9" s="733">
        <v>1294.5600000000002</v>
      </c>
      <c r="K9" s="671">
        <v>6.3960474308300403</v>
      </c>
      <c r="L9" s="733"/>
      <c r="M9" s="682"/>
      <c r="N9" s="733"/>
      <c r="O9" s="671"/>
      <c r="P9" s="733"/>
      <c r="Q9" s="671"/>
      <c r="R9" s="733"/>
      <c r="S9" s="242"/>
    </row>
    <row r="10" spans="1:19" ht="14.4" customHeight="1" x14ac:dyDescent="0.3">
      <c r="A10" s="717" t="s">
        <v>2823</v>
      </c>
      <c r="B10" s="733">
        <v>234</v>
      </c>
      <c r="C10" s="671">
        <v>1</v>
      </c>
      <c r="D10" s="733">
        <v>1285</v>
      </c>
      <c r="E10" s="671">
        <v>5.4914529914529915</v>
      </c>
      <c r="F10" s="733">
        <v>4227</v>
      </c>
      <c r="G10" s="682">
        <v>18.064102564102566</v>
      </c>
      <c r="H10" s="733"/>
      <c r="I10" s="671"/>
      <c r="J10" s="733"/>
      <c r="K10" s="671"/>
      <c r="L10" s="733"/>
      <c r="M10" s="682"/>
      <c r="N10" s="733"/>
      <c r="O10" s="671"/>
      <c r="P10" s="733"/>
      <c r="Q10" s="671"/>
      <c r="R10" s="733"/>
      <c r="S10" s="242"/>
    </row>
    <row r="11" spans="1:19" ht="14.4" customHeight="1" x14ac:dyDescent="0.3">
      <c r="A11" s="717" t="s">
        <v>2824</v>
      </c>
      <c r="B11" s="733"/>
      <c r="C11" s="671"/>
      <c r="D11" s="733">
        <v>441</v>
      </c>
      <c r="E11" s="671"/>
      <c r="F11" s="733"/>
      <c r="G11" s="682"/>
      <c r="H11" s="733"/>
      <c r="I11" s="671"/>
      <c r="J11" s="733"/>
      <c r="K11" s="671"/>
      <c r="L11" s="733"/>
      <c r="M11" s="682"/>
      <c r="N11" s="733"/>
      <c r="O11" s="671"/>
      <c r="P11" s="733"/>
      <c r="Q11" s="671"/>
      <c r="R11" s="733"/>
      <c r="S11" s="242"/>
    </row>
    <row r="12" spans="1:19" ht="14.4" customHeight="1" x14ac:dyDescent="0.3">
      <c r="A12" s="717" t="s">
        <v>2825</v>
      </c>
      <c r="B12" s="733">
        <v>234</v>
      </c>
      <c r="C12" s="671">
        <v>1</v>
      </c>
      <c r="D12" s="733">
        <v>34</v>
      </c>
      <c r="E12" s="671">
        <v>0.14529914529914531</v>
      </c>
      <c r="F12" s="733"/>
      <c r="G12" s="682"/>
      <c r="H12" s="733"/>
      <c r="I12" s="671"/>
      <c r="J12" s="733"/>
      <c r="K12" s="671"/>
      <c r="L12" s="733"/>
      <c r="M12" s="682"/>
      <c r="N12" s="733"/>
      <c r="O12" s="671"/>
      <c r="P12" s="733"/>
      <c r="Q12" s="671"/>
      <c r="R12" s="733"/>
      <c r="S12" s="242"/>
    </row>
    <row r="13" spans="1:19" ht="14.4" customHeight="1" x14ac:dyDescent="0.3">
      <c r="A13" s="717" t="s">
        <v>2826</v>
      </c>
      <c r="B13" s="733"/>
      <c r="C13" s="671"/>
      <c r="D13" s="733">
        <v>2750</v>
      </c>
      <c r="E13" s="671"/>
      <c r="F13" s="733">
        <v>68</v>
      </c>
      <c r="G13" s="682"/>
      <c r="H13" s="733"/>
      <c r="I13" s="671"/>
      <c r="J13" s="733">
        <v>2844.74</v>
      </c>
      <c r="K13" s="671"/>
      <c r="L13" s="733"/>
      <c r="M13" s="682"/>
      <c r="N13" s="733"/>
      <c r="O13" s="671"/>
      <c r="P13" s="733"/>
      <c r="Q13" s="671"/>
      <c r="R13" s="733"/>
      <c r="S13" s="242"/>
    </row>
    <row r="14" spans="1:19" ht="14.4" customHeight="1" x14ac:dyDescent="0.3">
      <c r="A14" s="717" t="s">
        <v>2827</v>
      </c>
      <c r="B14" s="733">
        <v>570</v>
      </c>
      <c r="C14" s="671">
        <v>1</v>
      </c>
      <c r="D14" s="733"/>
      <c r="E14" s="671"/>
      <c r="F14" s="733"/>
      <c r="G14" s="682"/>
      <c r="H14" s="733"/>
      <c r="I14" s="671"/>
      <c r="J14" s="733"/>
      <c r="K14" s="671"/>
      <c r="L14" s="733"/>
      <c r="M14" s="682"/>
      <c r="N14" s="733"/>
      <c r="O14" s="671"/>
      <c r="P14" s="733"/>
      <c r="Q14" s="671"/>
      <c r="R14" s="733"/>
      <c r="S14" s="242"/>
    </row>
    <row r="15" spans="1:19" ht="14.4" customHeight="1" x14ac:dyDescent="0.3">
      <c r="A15" s="717" t="s">
        <v>2828</v>
      </c>
      <c r="B15" s="733">
        <v>1964</v>
      </c>
      <c r="C15" s="671">
        <v>1</v>
      </c>
      <c r="D15" s="733">
        <v>6804</v>
      </c>
      <c r="E15" s="671">
        <v>3.4643584521384927</v>
      </c>
      <c r="F15" s="733">
        <v>984</v>
      </c>
      <c r="G15" s="682">
        <v>0.50101832993890016</v>
      </c>
      <c r="H15" s="733"/>
      <c r="I15" s="671"/>
      <c r="J15" s="733"/>
      <c r="K15" s="671"/>
      <c r="L15" s="733"/>
      <c r="M15" s="682"/>
      <c r="N15" s="733"/>
      <c r="O15" s="671"/>
      <c r="P15" s="733"/>
      <c r="Q15" s="671"/>
      <c r="R15" s="733"/>
      <c r="S15" s="242"/>
    </row>
    <row r="16" spans="1:19" ht="14.4" customHeight="1" x14ac:dyDescent="0.3">
      <c r="A16" s="717" t="s">
        <v>2829</v>
      </c>
      <c r="B16" s="733"/>
      <c r="C16" s="671"/>
      <c r="D16" s="733"/>
      <c r="E16" s="671"/>
      <c r="F16" s="733">
        <v>34</v>
      </c>
      <c r="G16" s="682"/>
      <c r="H16" s="733"/>
      <c r="I16" s="671"/>
      <c r="J16" s="733"/>
      <c r="K16" s="671"/>
      <c r="L16" s="733"/>
      <c r="M16" s="682"/>
      <c r="N16" s="733"/>
      <c r="O16" s="671"/>
      <c r="P16" s="733"/>
      <c r="Q16" s="671"/>
      <c r="R16" s="733"/>
      <c r="S16" s="242"/>
    </row>
    <row r="17" spans="1:19" ht="14.4" customHeight="1" x14ac:dyDescent="0.3">
      <c r="A17" s="717" t="s">
        <v>2830</v>
      </c>
      <c r="B17" s="733">
        <v>2086726</v>
      </c>
      <c r="C17" s="671">
        <v>1</v>
      </c>
      <c r="D17" s="733">
        <v>2068174</v>
      </c>
      <c r="E17" s="671">
        <v>0.99110951797217273</v>
      </c>
      <c r="F17" s="733">
        <v>2355113</v>
      </c>
      <c r="G17" s="682">
        <v>1.1286163109100094</v>
      </c>
      <c r="H17" s="733">
        <v>400474.25000000012</v>
      </c>
      <c r="I17" s="671">
        <v>1</v>
      </c>
      <c r="J17" s="733">
        <v>449427.41999999993</v>
      </c>
      <c r="K17" s="671">
        <v>1.12223799657531</v>
      </c>
      <c r="L17" s="733">
        <v>2335974.9799999995</v>
      </c>
      <c r="M17" s="682">
        <v>5.8330216736781422</v>
      </c>
      <c r="N17" s="733"/>
      <c r="O17" s="671"/>
      <c r="P17" s="733"/>
      <c r="Q17" s="671"/>
      <c r="R17" s="733"/>
      <c r="S17" s="242"/>
    </row>
    <row r="18" spans="1:19" ht="14.4" customHeight="1" x14ac:dyDescent="0.3">
      <c r="A18" s="717" t="s">
        <v>2831</v>
      </c>
      <c r="B18" s="733">
        <v>1437</v>
      </c>
      <c r="C18" s="671">
        <v>1</v>
      </c>
      <c r="D18" s="733">
        <v>170</v>
      </c>
      <c r="E18" s="671">
        <v>0.11830201809324982</v>
      </c>
      <c r="F18" s="733">
        <v>498</v>
      </c>
      <c r="G18" s="682">
        <v>0.3465553235908142</v>
      </c>
      <c r="H18" s="733"/>
      <c r="I18" s="671"/>
      <c r="J18" s="733"/>
      <c r="K18" s="671"/>
      <c r="L18" s="733"/>
      <c r="M18" s="682"/>
      <c r="N18" s="733"/>
      <c r="O18" s="671"/>
      <c r="P18" s="733"/>
      <c r="Q18" s="671"/>
      <c r="R18" s="733"/>
      <c r="S18" s="242"/>
    </row>
    <row r="19" spans="1:19" ht="14.4" customHeight="1" x14ac:dyDescent="0.3">
      <c r="A19" s="717" t="s">
        <v>2832</v>
      </c>
      <c r="B19" s="733">
        <v>34</v>
      </c>
      <c r="C19" s="671">
        <v>1</v>
      </c>
      <c r="D19" s="733">
        <v>1202</v>
      </c>
      <c r="E19" s="671">
        <v>35.352941176470587</v>
      </c>
      <c r="F19" s="733">
        <v>412</v>
      </c>
      <c r="G19" s="682">
        <v>12.117647058823529</v>
      </c>
      <c r="H19" s="733"/>
      <c r="I19" s="671"/>
      <c r="J19" s="733"/>
      <c r="K19" s="671"/>
      <c r="L19" s="733"/>
      <c r="M19" s="682"/>
      <c r="N19" s="733"/>
      <c r="O19" s="671"/>
      <c r="P19" s="733"/>
      <c r="Q19" s="671"/>
      <c r="R19" s="733"/>
      <c r="S19" s="242"/>
    </row>
    <row r="20" spans="1:19" ht="14.4" customHeight="1" x14ac:dyDescent="0.3">
      <c r="A20" s="717" t="s">
        <v>2833</v>
      </c>
      <c r="B20" s="733">
        <v>234</v>
      </c>
      <c r="C20" s="671">
        <v>1</v>
      </c>
      <c r="D20" s="733">
        <v>1014</v>
      </c>
      <c r="E20" s="671">
        <v>4.333333333333333</v>
      </c>
      <c r="F20" s="733">
        <v>34</v>
      </c>
      <c r="G20" s="682">
        <v>0.14529914529914531</v>
      </c>
      <c r="H20" s="733"/>
      <c r="I20" s="671"/>
      <c r="J20" s="733"/>
      <c r="K20" s="671"/>
      <c r="L20" s="733"/>
      <c r="M20" s="682"/>
      <c r="N20" s="733"/>
      <c r="O20" s="671"/>
      <c r="P20" s="733"/>
      <c r="Q20" s="671"/>
      <c r="R20" s="733"/>
      <c r="S20" s="242"/>
    </row>
    <row r="21" spans="1:19" ht="14.4" customHeight="1" x14ac:dyDescent="0.3">
      <c r="A21" s="717" t="s">
        <v>2834</v>
      </c>
      <c r="B21" s="733">
        <v>234</v>
      </c>
      <c r="C21" s="671">
        <v>1</v>
      </c>
      <c r="D21" s="733"/>
      <c r="E21" s="671"/>
      <c r="F21" s="733"/>
      <c r="G21" s="682"/>
      <c r="H21" s="733"/>
      <c r="I21" s="671"/>
      <c r="J21" s="733"/>
      <c r="K21" s="671"/>
      <c r="L21" s="733"/>
      <c r="M21" s="682"/>
      <c r="N21" s="733"/>
      <c r="O21" s="671"/>
      <c r="P21" s="733"/>
      <c r="Q21" s="671"/>
      <c r="R21" s="733"/>
      <c r="S21" s="242"/>
    </row>
    <row r="22" spans="1:19" ht="14.4" customHeight="1" x14ac:dyDescent="0.3">
      <c r="A22" s="717" t="s">
        <v>2835</v>
      </c>
      <c r="B22" s="733"/>
      <c r="C22" s="671"/>
      <c r="D22" s="733">
        <v>68</v>
      </c>
      <c r="E22" s="671"/>
      <c r="F22" s="733">
        <v>684</v>
      </c>
      <c r="G22" s="682"/>
      <c r="H22" s="733"/>
      <c r="I22" s="671"/>
      <c r="J22" s="733"/>
      <c r="K22" s="671"/>
      <c r="L22" s="733"/>
      <c r="M22" s="682"/>
      <c r="N22" s="733"/>
      <c r="O22" s="671"/>
      <c r="P22" s="733"/>
      <c r="Q22" s="671"/>
      <c r="R22" s="733"/>
      <c r="S22" s="242"/>
    </row>
    <row r="23" spans="1:19" ht="14.4" customHeight="1" x14ac:dyDescent="0.3">
      <c r="A23" s="717" t="s">
        <v>2836</v>
      </c>
      <c r="B23" s="733"/>
      <c r="C23" s="671"/>
      <c r="D23" s="733">
        <v>34</v>
      </c>
      <c r="E23" s="671"/>
      <c r="F23" s="733">
        <v>2336</v>
      </c>
      <c r="G23" s="682"/>
      <c r="H23" s="733"/>
      <c r="I23" s="671"/>
      <c r="J23" s="733"/>
      <c r="K23" s="671"/>
      <c r="L23" s="733">
        <v>4016.3199999999997</v>
      </c>
      <c r="M23" s="682"/>
      <c r="N23" s="733"/>
      <c r="O23" s="671"/>
      <c r="P23" s="733"/>
      <c r="Q23" s="671"/>
      <c r="R23" s="733"/>
      <c r="S23" s="242"/>
    </row>
    <row r="24" spans="1:19" ht="14.4" customHeight="1" x14ac:dyDescent="0.3">
      <c r="A24" s="717" t="s">
        <v>2837</v>
      </c>
      <c r="B24" s="733">
        <v>694</v>
      </c>
      <c r="C24" s="671">
        <v>1</v>
      </c>
      <c r="D24" s="733"/>
      <c r="E24" s="671"/>
      <c r="F24" s="733">
        <v>1508</v>
      </c>
      <c r="G24" s="682">
        <v>2.1729106628242074</v>
      </c>
      <c r="H24" s="733"/>
      <c r="I24" s="671"/>
      <c r="J24" s="733"/>
      <c r="K24" s="671"/>
      <c r="L24" s="733"/>
      <c r="M24" s="682"/>
      <c r="N24" s="733"/>
      <c r="O24" s="671"/>
      <c r="P24" s="733"/>
      <c r="Q24" s="671"/>
      <c r="R24" s="733"/>
      <c r="S24" s="242"/>
    </row>
    <row r="25" spans="1:19" ht="14.4" customHeight="1" x14ac:dyDescent="0.3">
      <c r="A25" s="717" t="s">
        <v>2838</v>
      </c>
      <c r="B25" s="733"/>
      <c r="C25" s="671"/>
      <c r="D25" s="733"/>
      <c r="E25" s="671"/>
      <c r="F25" s="733">
        <v>344</v>
      </c>
      <c r="G25" s="682"/>
      <c r="H25" s="733"/>
      <c r="I25" s="671"/>
      <c r="J25" s="733"/>
      <c r="K25" s="671"/>
      <c r="L25" s="733"/>
      <c r="M25" s="682"/>
      <c r="N25" s="733"/>
      <c r="O25" s="671"/>
      <c r="P25" s="733"/>
      <c r="Q25" s="671"/>
      <c r="R25" s="733"/>
      <c r="S25" s="242"/>
    </row>
    <row r="26" spans="1:19" ht="14.4" customHeight="1" x14ac:dyDescent="0.3">
      <c r="A26" s="717" t="s">
        <v>2839</v>
      </c>
      <c r="B26" s="733">
        <v>352</v>
      </c>
      <c r="C26" s="671">
        <v>1</v>
      </c>
      <c r="D26" s="733">
        <v>34</v>
      </c>
      <c r="E26" s="671">
        <v>9.6590909090909088E-2</v>
      </c>
      <c r="F26" s="733">
        <v>34</v>
      </c>
      <c r="G26" s="682">
        <v>9.6590909090909088E-2</v>
      </c>
      <c r="H26" s="733"/>
      <c r="I26" s="671"/>
      <c r="J26" s="733"/>
      <c r="K26" s="671"/>
      <c r="L26" s="733"/>
      <c r="M26" s="682"/>
      <c r="N26" s="733"/>
      <c r="O26" s="671"/>
      <c r="P26" s="733"/>
      <c r="Q26" s="671"/>
      <c r="R26" s="733"/>
      <c r="S26" s="242"/>
    </row>
    <row r="27" spans="1:19" ht="14.4" customHeight="1" x14ac:dyDescent="0.3">
      <c r="A27" s="717" t="s">
        <v>2840</v>
      </c>
      <c r="B27" s="733">
        <v>1600</v>
      </c>
      <c r="C27" s="671">
        <v>1</v>
      </c>
      <c r="D27" s="733">
        <v>728</v>
      </c>
      <c r="E27" s="671">
        <v>0.45500000000000002</v>
      </c>
      <c r="F27" s="733">
        <v>1050</v>
      </c>
      <c r="G27" s="682">
        <v>0.65625</v>
      </c>
      <c r="H27" s="733"/>
      <c r="I27" s="671"/>
      <c r="J27" s="733"/>
      <c r="K27" s="671"/>
      <c r="L27" s="733"/>
      <c r="M27" s="682"/>
      <c r="N27" s="733"/>
      <c r="O27" s="671"/>
      <c r="P27" s="733"/>
      <c r="Q27" s="671"/>
      <c r="R27" s="733"/>
      <c r="S27" s="242"/>
    </row>
    <row r="28" spans="1:19" ht="14.4" customHeight="1" x14ac:dyDescent="0.3">
      <c r="A28" s="717" t="s">
        <v>2841</v>
      </c>
      <c r="B28" s="733">
        <v>676</v>
      </c>
      <c r="C28" s="671">
        <v>1</v>
      </c>
      <c r="D28" s="733"/>
      <c r="E28" s="671"/>
      <c r="F28" s="733"/>
      <c r="G28" s="682"/>
      <c r="H28" s="733"/>
      <c r="I28" s="671"/>
      <c r="J28" s="733"/>
      <c r="K28" s="671"/>
      <c r="L28" s="733"/>
      <c r="M28" s="682"/>
      <c r="N28" s="733"/>
      <c r="O28" s="671"/>
      <c r="P28" s="733"/>
      <c r="Q28" s="671"/>
      <c r="R28" s="733"/>
      <c r="S28" s="242"/>
    </row>
    <row r="29" spans="1:19" ht="14.4" customHeight="1" x14ac:dyDescent="0.3">
      <c r="A29" s="717" t="s">
        <v>2842</v>
      </c>
      <c r="B29" s="733">
        <v>234</v>
      </c>
      <c r="C29" s="671">
        <v>1</v>
      </c>
      <c r="D29" s="733"/>
      <c r="E29" s="671"/>
      <c r="F29" s="733">
        <v>610</v>
      </c>
      <c r="G29" s="682">
        <v>2.6068376068376069</v>
      </c>
      <c r="H29" s="733"/>
      <c r="I29" s="671"/>
      <c r="J29" s="733"/>
      <c r="K29" s="671"/>
      <c r="L29" s="733"/>
      <c r="M29" s="682"/>
      <c r="N29" s="733"/>
      <c r="O29" s="671"/>
      <c r="P29" s="733"/>
      <c r="Q29" s="671"/>
      <c r="R29" s="733"/>
      <c r="S29" s="242"/>
    </row>
    <row r="30" spans="1:19" ht="14.4" customHeight="1" x14ac:dyDescent="0.3">
      <c r="A30" s="717" t="s">
        <v>2843</v>
      </c>
      <c r="B30" s="733"/>
      <c r="C30" s="671"/>
      <c r="D30" s="733">
        <v>68</v>
      </c>
      <c r="E30" s="671"/>
      <c r="F30" s="733">
        <v>68</v>
      </c>
      <c r="G30" s="682"/>
      <c r="H30" s="733"/>
      <c r="I30" s="671"/>
      <c r="J30" s="733"/>
      <c r="K30" s="671"/>
      <c r="L30" s="733"/>
      <c r="M30" s="682"/>
      <c r="N30" s="733"/>
      <c r="O30" s="671"/>
      <c r="P30" s="733"/>
      <c r="Q30" s="671"/>
      <c r="R30" s="733"/>
      <c r="S30" s="242"/>
    </row>
    <row r="31" spans="1:19" ht="14.4" customHeight="1" thickBot="1" x14ac:dyDescent="0.35">
      <c r="A31" s="735" t="s">
        <v>2844</v>
      </c>
      <c r="B31" s="734">
        <v>944</v>
      </c>
      <c r="C31" s="673">
        <v>1</v>
      </c>
      <c r="D31" s="734">
        <v>2554</v>
      </c>
      <c r="E31" s="673">
        <v>2.7055084745762712</v>
      </c>
      <c r="F31" s="734">
        <v>7264</v>
      </c>
      <c r="G31" s="683">
        <v>7.6949152542372881</v>
      </c>
      <c r="H31" s="734"/>
      <c r="I31" s="673"/>
      <c r="J31" s="734"/>
      <c r="K31" s="673"/>
      <c r="L31" s="734">
        <v>5716.43</v>
      </c>
      <c r="M31" s="683"/>
      <c r="N31" s="734"/>
      <c r="O31" s="673"/>
      <c r="P31" s="734"/>
      <c r="Q31" s="673"/>
      <c r="R31" s="734"/>
      <c r="S31" s="6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4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62" t="s">
        <v>3141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61"/>
      <c r="C2" s="261"/>
      <c r="D2" s="261"/>
      <c r="E2" s="261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5"/>
      <c r="Q2" s="364"/>
    </row>
    <row r="3" spans="1:17" ht="14.4" customHeight="1" thickBot="1" x14ac:dyDescent="0.35">
      <c r="E3" s="112" t="s">
        <v>163</v>
      </c>
      <c r="F3" s="217">
        <f t="shared" ref="F3:O3" si="0">SUBTOTAL(9,F6:F1048576)</f>
        <v>3790.9</v>
      </c>
      <c r="G3" s="218">
        <f t="shared" si="0"/>
        <v>2503881.65</v>
      </c>
      <c r="H3" s="218"/>
      <c r="I3" s="218"/>
      <c r="J3" s="218">
        <f t="shared" si="0"/>
        <v>3812.8599999999997</v>
      </c>
      <c r="K3" s="218">
        <f t="shared" si="0"/>
        <v>2554629.7199999997</v>
      </c>
      <c r="L3" s="218"/>
      <c r="M3" s="218"/>
      <c r="N3" s="218">
        <f t="shared" si="0"/>
        <v>3219.58</v>
      </c>
      <c r="O3" s="218">
        <f t="shared" si="0"/>
        <v>4732770.7300000004</v>
      </c>
      <c r="P3" s="79">
        <f>IF(G3=0,0,O3/G3)</f>
        <v>1.8901734952209106</v>
      </c>
      <c r="Q3" s="219">
        <f>IF(N3=0,0,O3/N3)</f>
        <v>1469.9963131837073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124</v>
      </c>
      <c r="E4" s="536" t="s">
        <v>84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39"/>
      <c r="B5" s="738"/>
      <c r="C5" s="739"/>
      <c r="D5" s="740"/>
      <c r="E5" s="741"/>
      <c r="F5" s="747" t="s">
        <v>94</v>
      </c>
      <c r="G5" s="748" t="s">
        <v>17</v>
      </c>
      <c r="H5" s="749"/>
      <c r="I5" s="749"/>
      <c r="J5" s="747" t="s">
        <v>94</v>
      </c>
      <c r="K5" s="748" t="s">
        <v>17</v>
      </c>
      <c r="L5" s="749"/>
      <c r="M5" s="749"/>
      <c r="N5" s="747" t="s">
        <v>94</v>
      </c>
      <c r="O5" s="748" t="s">
        <v>17</v>
      </c>
      <c r="P5" s="750"/>
      <c r="Q5" s="746"/>
    </row>
    <row r="6" spans="1:17" ht="14.4" customHeight="1" x14ac:dyDescent="0.3">
      <c r="A6" s="696" t="s">
        <v>2845</v>
      </c>
      <c r="B6" s="697" t="s">
        <v>2655</v>
      </c>
      <c r="C6" s="697" t="s">
        <v>2694</v>
      </c>
      <c r="D6" s="697" t="s">
        <v>2703</v>
      </c>
      <c r="E6" s="697" t="s">
        <v>2704</v>
      </c>
      <c r="F6" s="235"/>
      <c r="G6" s="235"/>
      <c r="H6" s="235"/>
      <c r="I6" s="235"/>
      <c r="J6" s="235">
        <v>4</v>
      </c>
      <c r="K6" s="235">
        <v>136</v>
      </c>
      <c r="L6" s="235"/>
      <c r="M6" s="235">
        <v>34</v>
      </c>
      <c r="N6" s="235">
        <v>4</v>
      </c>
      <c r="O6" s="235">
        <v>136</v>
      </c>
      <c r="P6" s="702"/>
      <c r="Q6" s="712">
        <v>34</v>
      </c>
    </row>
    <row r="7" spans="1:17" ht="14.4" customHeight="1" x14ac:dyDescent="0.3">
      <c r="A7" s="680" t="s">
        <v>2845</v>
      </c>
      <c r="B7" s="671" t="s">
        <v>2655</v>
      </c>
      <c r="C7" s="671" t="s">
        <v>2694</v>
      </c>
      <c r="D7" s="671" t="s">
        <v>2708</v>
      </c>
      <c r="E7" s="671" t="s">
        <v>2709</v>
      </c>
      <c r="F7" s="238">
        <v>5</v>
      </c>
      <c r="G7" s="238">
        <v>1170</v>
      </c>
      <c r="H7" s="238">
        <v>1</v>
      </c>
      <c r="I7" s="238">
        <v>234</v>
      </c>
      <c r="J7" s="238"/>
      <c r="K7" s="238"/>
      <c r="L7" s="238"/>
      <c r="M7" s="238"/>
      <c r="N7" s="238"/>
      <c r="O7" s="238"/>
      <c r="P7" s="682"/>
      <c r="Q7" s="713"/>
    </row>
    <row r="8" spans="1:17" ht="14.4" customHeight="1" x14ac:dyDescent="0.3">
      <c r="A8" s="680" t="s">
        <v>2845</v>
      </c>
      <c r="B8" s="671" t="s">
        <v>2655</v>
      </c>
      <c r="C8" s="671" t="s">
        <v>2694</v>
      </c>
      <c r="D8" s="671" t="s">
        <v>2720</v>
      </c>
      <c r="E8" s="671" t="s">
        <v>2721</v>
      </c>
      <c r="F8" s="238">
        <v>1</v>
      </c>
      <c r="G8" s="238">
        <v>324</v>
      </c>
      <c r="H8" s="238">
        <v>1</v>
      </c>
      <c r="I8" s="238">
        <v>324</v>
      </c>
      <c r="J8" s="238"/>
      <c r="K8" s="238"/>
      <c r="L8" s="238"/>
      <c r="M8" s="238"/>
      <c r="N8" s="238"/>
      <c r="O8" s="238"/>
      <c r="P8" s="682"/>
      <c r="Q8" s="713"/>
    </row>
    <row r="9" spans="1:17" ht="14.4" customHeight="1" x14ac:dyDescent="0.3">
      <c r="A9" s="680" t="s">
        <v>2845</v>
      </c>
      <c r="B9" s="671" t="s">
        <v>2655</v>
      </c>
      <c r="C9" s="671" t="s">
        <v>2694</v>
      </c>
      <c r="D9" s="671" t="s">
        <v>2794</v>
      </c>
      <c r="E9" s="671" t="s">
        <v>2795</v>
      </c>
      <c r="F9" s="238">
        <v>2</v>
      </c>
      <c r="G9" s="238">
        <v>690</v>
      </c>
      <c r="H9" s="238">
        <v>1</v>
      </c>
      <c r="I9" s="238">
        <v>345</v>
      </c>
      <c r="J9" s="238"/>
      <c r="K9" s="238"/>
      <c r="L9" s="238"/>
      <c r="M9" s="238"/>
      <c r="N9" s="238"/>
      <c r="O9" s="238"/>
      <c r="P9" s="682"/>
      <c r="Q9" s="713"/>
    </row>
    <row r="10" spans="1:17" ht="14.4" customHeight="1" x14ac:dyDescent="0.3">
      <c r="A10" s="680" t="s">
        <v>2845</v>
      </c>
      <c r="B10" s="671" t="s">
        <v>2815</v>
      </c>
      <c r="C10" s="671" t="s">
        <v>2694</v>
      </c>
      <c r="D10" s="671" t="s">
        <v>2780</v>
      </c>
      <c r="E10" s="671" t="s">
        <v>2781</v>
      </c>
      <c r="F10" s="238"/>
      <c r="G10" s="238"/>
      <c r="H10" s="238"/>
      <c r="I10" s="238"/>
      <c r="J10" s="238">
        <v>1</v>
      </c>
      <c r="K10" s="238">
        <v>578</v>
      </c>
      <c r="L10" s="238"/>
      <c r="M10" s="238">
        <v>578</v>
      </c>
      <c r="N10" s="238"/>
      <c r="O10" s="238"/>
      <c r="P10" s="682"/>
      <c r="Q10" s="713"/>
    </row>
    <row r="11" spans="1:17" ht="14.4" customHeight="1" x14ac:dyDescent="0.3">
      <c r="A11" s="680" t="s">
        <v>2846</v>
      </c>
      <c r="B11" s="671" t="s">
        <v>2655</v>
      </c>
      <c r="C11" s="671" t="s">
        <v>2694</v>
      </c>
      <c r="D11" s="671" t="s">
        <v>2703</v>
      </c>
      <c r="E11" s="671" t="s">
        <v>2704</v>
      </c>
      <c r="F11" s="238"/>
      <c r="G11" s="238"/>
      <c r="H11" s="238"/>
      <c r="I11" s="238"/>
      <c r="J11" s="238">
        <v>4</v>
      </c>
      <c r="K11" s="238">
        <v>136</v>
      </c>
      <c r="L11" s="238"/>
      <c r="M11" s="238">
        <v>34</v>
      </c>
      <c r="N11" s="238">
        <v>1</v>
      </c>
      <c r="O11" s="238">
        <v>34</v>
      </c>
      <c r="P11" s="682"/>
      <c r="Q11" s="713">
        <v>34</v>
      </c>
    </row>
    <row r="12" spans="1:17" ht="14.4" customHeight="1" x14ac:dyDescent="0.3">
      <c r="A12" s="680" t="s">
        <v>2846</v>
      </c>
      <c r="B12" s="671" t="s">
        <v>2655</v>
      </c>
      <c r="C12" s="671" t="s">
        <v>2694</v>
      </c>
      <c r="D12" s="671" t="s">
        <v>2708</v>
      </c>
      <c r="E12" s="671" t="s">
        <v>2709</v>
      </c>
      <c r="F12" s="238"/>
      <c r="G12" s="238"/>
      <c r="H12" s="238"/>
      <c r="I12" s="238"/>
      <c r="J12" s="238"/>
      <c r="K12" s="238"/>
      <c r="L12" s="238"/>
      <c r="M12" s="238"/>
      <c r="N12" s="238">
        <v>1</v>
      </c>
      <c r="O12" s="238">
        <v>232</v>
      </c>
      <c r="P12" s="682"/>
      <c r="Q12" s="713">
        <v>232</v>
      </c>
    </row>
    <row r="13" spans="1:17" ht="14.4" customHeight="1" x14ac:dyDescent="0.3">
      <c r="A13" s="680" t="s">
        <v>2846</v>
      </c>
      <c r="B13" s="671" t="s">
        <v>2655</v>
      </c>
      <c r="C13" s="671" t="s">
        <v>2694</v>
      </c>
      <c r="D13" s="671" t="s">
        <v>2710</v>
      </c>
      <c r="E13" s="671" t="s">
        <v>2711</v>
      </c>
      <c r="F13" s="238"/>
      <c r="G13" s="238"/>
      <c r="H13" s="238"/>
      <c r="I13" s="238"/>
      <c r="J13" s="238">
        <v>1</v>
      </c>
      <c r="K13" s="238">
        <v>116</v>
      </c>
      <c r="L13" s="238"/>
      <c r="M13" s="238">
        <v>116</v>
      </c>
      <c r="N13" s="238">
        <v>1</v>
      </c>
      <c r="O13" s="238">
        <v>116</v>
      </c>
      <c r="P13" s="682"/>
      <c r="Q13" s="713">
        <v>116</v>
      </c>
    </row>
    <row r="14" spans="1:17" ht="14.4" customHeight="1" x14ac:dyDescent="0.3">
      <c r="A14" s="680" t="s">
        <v>2846</v>
      </c>
      <c r="B14" s="671" t="s">
        <v>2655</v>
      </c>
      <c r="C14" s="671" t="s">
        <v>2694</v>
      </c>
      <c r="D14" s="671" t="s">
        <v>2722</v>
      </c>
      <c r="E14" s="671" t="s">
        <v>2723</v>
      </c>
      <c r="F14" s="238"/>
      <c r="G14" s="238"/>
      <c r="H14" s="238"/>
      <c r="I14" s="238"/>
      <c r="J14" s="238">
        <v>1</v>
      </c>
      <c r="K14" s="238">
        <v>163</v>
      </c>
      <c r="L14" s="238"/>
      <c r="M14" s="238">
        <v>163</v>
      </c>
      <c r="N14" s="238"/>
      <c r="O14" s="238"/>
      <c r="P14" s="682"/>
      <c r="Q14" s="713"/>
    </row>
    <row r="15" spans="1:17" ht="14.4" customHeight="1" x14ac:dyDescent="0.3">
      <c r="A15" s="680" t="s">
        <v>2846</v>
      </c>
      <c r="B15" s="671" t="s">
        <v>2655</v>
      </c>
      <c r="C15" s="671" t="s">
        <v>2694</v>
      </c>
      <c r="D15" s="671" t="s">
        <v>2780</v>
      </c>
      <c r="E15" s="671" t="s">
        <v>2781</v>
      </c>
      <c r="F15" s="238"/>
      <c r="G15" s="238"/>
      <c r="H15" s="238"/>
      <c r="I15" s="238"/>
      <c r="J15" s="238">
        <v>1</v>
      </c>
      <c r="K15" s="238">
        <v>578</v>
      </c>
      <c r="L15" s="238"/>
      <c r="M15" s="238">
        <v>578</v>
      </c>
      <c r="N15" s="238"/>
      <c r="O15" s="238"/>
      <c r="P15" s="682"/>
      <c r="Q15" s="713"/>
    </row>
    <row r="16" spans="1:17" ht="14.4" customHeight="1" x14ac:dyDescent="0.3">
      <c r="A16" s="680" t="s">
        <v>2846</v>
      </c>
      <c r="B16" s="671" t="s">
        <v>2655</v>
      </c>
      <c r="C16" s="671" t="s">
        <v>2694</v>
      </c>
      <c r="D16" s="671" t="s">
        <v>2786</v>
      </c>
      <c r="E16" s="671" t="s">
        <v>2787</v>
      </c>
      <c r="F16" s="238"/>
      <c r="G16" s="238"/>
      <c r="H16" s="238"/>
      <c r="I16" s="238"/>
      <c r="J16" s="238"/>
      <c r="K16" s="238"/>
      <c r="L16" s="238"/>
      <c r="M16" s="238"/>
      <c r="N16" s="238">
        <v>1</v>
      </c>
      <c r="O16" s="238">
        <v>4325</v>
      </c>
      <c r="P16" s="682"/>
      <c r="Q16" s="713">
        <v>4325</v>
      </c>
    </row>
    <row r="17" spans="1:17" ht="14.4" customHeight="1" x14ac:dyDescent="0.3">
      <c r="A17" s="680" t="s">
        <v>2846</v>
      </c>
      <c r="B17" s="671" t="s">
        <v>2815</v>
      </c>
      <c r="C17" s="671" t="s">
        <v>2694</v>
      </c>
      <c r="D17" s="671" t="s">
        <v>2780</v>
      </c>
      <c r="E17" s="671" t="s">
        <v>2781</v>
      </c>
      <c r="F17" s="238"/>
      <c r="G17" s="238"/>
      <c r="H17" s="238"/>
      <c r="I17" s="238"/>
      <c r="J17" s="238">
        <v>1</v>
      </c>
      <c r="K17" s="238">
        <v>578</v>
      </c>
      <c r="L17" s="238"/>
      <c r="M17" s="238">
        <v>578</v>
      </c>
      <c r="N17" s="238"/>
      <c r="O17" s="238"/>
      <c r="P17" s="682"/>
      <c r="Q17" s="713"/>
    </row>
    <row r="18" spans="1:17" ht="14.4" customHeight="1" x14ac:dyDescent="0.3">
      <c r="A18" s="680" t="s">
        <v>2847</v>
      </c>
      <c r="B18" s="671" t="s">
        <v>2655</v>
      </c>
      <c r="C18" s="671" t="s">
        <v>2694</v>
      </c>
      <c r="D18" s="671" t="s">
        <v>2703</v>
      </c>
      <c r="E18" s="671" t="s">
        <v>2704</v>
      </c>
      <c r="F18" s="238">
        <v>1</v>
      </c>
      <c r="G18" s="238">
        <v>34</v>
      </c>
      <c r="H18" s="238">
        <v>1</v>
      </c>
      <c r="I18" s="238">
        <v>34</v>
      </c>
      <c r="J18" s="238">
        <v>13</v>
      </c>
      <c r="K18" s="238">
        <v>442</v>
      </c>
      <c r="L18" s="238">
        <v>13</v>
      </c>
      <c r="M18" s="238">
        <v>34</v>
      </c>
      <c r="N18" s="238">
        <v>7</v>
      </c>
      <c r="O18" s="238">
        <v>238</v>
      </c>
      <c r="P18" s="682">
        <v>7</v>
      </c>
      <c r="Q18" s="713">
        <v>34</v>
      </c>
    </row>
    <row r="19" spans="1:17" ht="14.4" customHeight="1" x14ac:dyDescent="0.3">
      <c r="A19" s="680" t="s">
        <v>2847</v>
      </c>
      <c r="B19" s="671" t="s">
        <v>2655</v>
      </c>
      <c r="C19" s="671" t="s">
        <v>2694</v>
      </c>
      <c r="D19" s="671" t="s">
        <v>2708</v>
      </c>
      <c r="E19" s="671" t="s">
        <v>2709</v>
      </c>
      <c r="F19" s="238">
        <v>3</v>
      </c>
      <c r="G19" s="238">
        <v>702</v>
      </c>
      <c r="H19" s="238">
        <v>1</v>
      </c>
      <c r="I19" s="238">
        <v>234</v>
      </c>
      <c r="J19" s="238"/>
      <c r="K19" s="238"/>
      <c r="L19" s="238"/>
      <c r="M19" s="238"/>
      <c r="N19" s="238">
        <v>4</v>
      </c>
      <c r="O19" s="238">
        <v>928</v>
      </c>
      <c r="P19" s="682">
        <v>1.3219373219373218</v>
      </c>
      <c r="Q19" s="713">
        <v>232</v>
      </c>
    </row>
    <row r="20" spans="1:17" ht="14.4" customHeight="1" x14ac:dyDescent="0.3">
      <c r="A20" s="680" t="s">
        <v>2847</v>
      </c>
      <c r="B20" s="671" t="s">
        <v>2655</v>
      </c>
      <c r="C20" s="671" t="s">
        <v>2694</v>
      </c>
      <c r="D20" s="671" t="s">
        <v>2710</v>
      </c>
      <c r="E20" s="671" t="s">
        <v>2711</v>
      </c>
      <c r="F20" s="238">
        <v>1</v>
      </c>
      <c r="G20" s="238">
        <v>118</v>
      </c>
      <c r="H20" s="238">
        <v>1</v>
      </c>
      <c r="I20" s="238">
        <v>118</v>
      </c>
      <c r="J20" s="238">
        <v>5</v>
      </c>
      <c r="K20" s="238">
        <v>580</v>
      </c>
      <c r="L20" s="238">
        <v>4.9152542372881358</v>
      </c>
      <c r="M20" s="238">
        <v>116</v>
      </c>
      <c r="N20" s="238"/>
      <c r="O20" s="238"/>
      <c r="P20" s="682"/>
      <c r="Q20" s="713"/>
    </row>
    <row r="21" spans="1:17" ht="14.4" customHeight="1" x14ac:dyDescent="0.3">
      <c r="A21" s="680" t="s">
        <v>2847</v>
      </c>
      <c r="B21" s="671" t="s">
        <v>2655</v>
      </c>
      <c r="C21" s="671" t="s">
        <v>2694</v>
      </c>
      <c r="D21" s="671" t="s">
        <v>2720</v>
      </c>
      <c r="E21" s="671" t="s">
        <v>2721</v>
      </c>
      <c r="F21" s="238">
        <v>2</v>
      </c>
      <c r="G21" s="238">
        <v>648</v>
      </c>
      <c r="H21" s="238">
        <v>1</v>
      </c>
      <c r="I21" s="238">
        <v>324</v>
      </c>
      <c r="J21" s="238">
        <v>1</v>
      </c>
      <c r="K21" s="238">
        <v>325</v>
      </c>
      <c r="L21" s="238">
        <v>0.50154320987654322</v>
      </c>
      <c r="M21" s="238">
        <v>325</v>
      </c>
      <c r="N21" s="238"/>
      <c r="O21" s="238"/>
      <c r="P21" s="682"/>
      <c r="Q21" s="713"/>
    </row>
    <row r="22" spans="1:17" ht="14.4" customHeight="1" x14ac:dyDescent="0.3">
      <c r="A22" s="680" t="s">
        <v>2847</v>
      </c>
      <c r="B22" s="671" t="s">
        <v>2655</v>
      </c>
      <c r="C22" s="671" t="s">
        <v>2694</v>
      </c>
      <c r="D22" s="671" t="s">
        <v>2722</v>
      </c>
      <c r="E22" s="671" t="s">
        <v>2723</v>
      </c>
      <c r="F22" s="238"/>
      <c r="G22" s="238"/>
      <c r="H22" s="238"/>
      <c r="I22" s="238"/>
      <c r="J22" s="238">
        <v>1</v>
      </c>
      <c r="K22" s="238">
        <v>163</v>
      </c>
      <c r="L22" s="238"/>
      <c r="M22" s="238">
        <v>163</v>
      </c>
      <c r="N22" s="238"/>
      <c r="O22" s="238"/>
      <c r="P22" s="682"/>
      <c r="Q22" s="713"/>
    </row>
    <row r="23" spans="1:17" ht="14.4" customHeight="1" x14ac:dyDescent="0.3">
      <c r="A23" s="680" t="s">
        <v>2847</v>
      </c>
      <c r="B23" s="671" t="s">
        <v>2655</v>
      </c>
      <c r="C23" s="671" t="s">
        <v>2694</v>
      </c>
      <c r="D23" s="671" t="s">
        <v>2724</v>
      </c>
      <c r="E23" s="671" t="s">
        <v>2725</v>
      </c>
      <c r="F23" s="238">
        <v>1</v>
      </c>
      <c r="G23" s="238">
        <v>328</v>
      </c>
      <c r="H23" s="238">
        <v>1</v>
      </c>
      <c r="I23" s="238">
        <v>328</v>
      </c>
      <c r="J23" s="238"/>
      <c r="K23" s="238"/>
      <c r="L23" s="238"/>
      <c r="M23" s="238"/>
      <c r="N23" s="238"/>
      <c r="O23" s="238"/>
      <c r="P23" s="682"/>
      <c r="Q23" s="713"/>
    </row>
    <row r="24" spans="1:17" ht="14.4" customHeight="1" x14ac:dyDescent="0.3">
      <c r="A24" s="680" t="s">
        <v>2847</v>
      </c>
      <c r="B24" s="671" t="s">
        <v>2655</v>
      </c>
      <c r="C24" s="671" t="s">
        <v>2694</v>
      </c>
      <c r="D24" s="671" t="s">
        <v>2738</v>
      </c>
      <c r="E24" s="671" t="s">
        <v>2739</v>
      </c>
      <c r="F24" s="238">
        <v>2</v>
      </c>
      <c r="G24" s="238">
        <v>436</v>
      </c>
      <c r="H24" s="238">
        <v>1</v>
      </c>
      <c r="I24" s="238">
        <v>218</v>
      </c>
      <c r="J24" s="238"/>
      <c r="K24" s="238"/>
      <c r="L24" s="238"/>
      <c r="M24" s="238"/>
      <c r="N24" s="238"/>
      <c r="O24" s="238"/>
      <c r="P24" s="682"/>
      <c r="Q24" s="713"/>
    </row>
    <row r="25" spans="1:17" ht="14.4" customHeight="1" x14ac:dyDescent="0.3">
      <c r="A25" s="680" t="s">
        <v>2847</v>
      </c>
      <c r="B25" s="671" t="s">
        <v>2655</v>
      </c>
      <c r="C25" s="671" t="s">
        <v>2694</v>
      </c>
      <c r="D25" s="671" t="s">
        <v>2752</v>
      </c>
      <c r="E25" s="671" t="s">
        <v>2753</v>
      </c>
      <c r="F25" s="238">
        <v>1</v>
      </c>
      <c r="G25" s="238">
        <v>0</v>
      </c>
      <c r="H25" s="238"/>
      <c r="I25" s="238">
        <v>0</v>
      </c>
      <c r="J25" s="238"/>
      <c r="K25" s="238"/>
      <c r="L25" s="238"/>
      <c r="M25" s="238"/>
      <c r="N25" s="238"/>
      <c r="O25" s="238"/>
      <c r="P25" s="682"/>
      <c r="Q25" s="713"/>
    </row>
    <row r="26" spans="1:17" ht="14.4" customHeight="1" x14ac:dyDescent="0.3">
      <c r="A26" s="680" t="s">
        <v>2847</v>
      </c>
      <c r="B26" s="671" t="s">
        <v>2655</v>
      </c>
      <c r="C26" s="671" t="s">
        <v>2694</v>
      </c>
      <c r="D26" s="671" t="s">
        <v>2780</v>
      </c>
      <c r="E26" s="671" t="s">
        <v>2781</v>
      </c>
      <c r="F26" s="238"/>
      <c r="G26" s="238"/>
      <c r="H26" s="238"/>
      <c r="I26" s="238"/>
      <c r="J26" s="238">
        <v>5</v>
      </c>
      <c r="K26" s="238">
        <v>2890</v>
      </c>
      <c r="L26" s="238"/>
      <c r="M26" s="238">
        <v>578</v>
      </c>
      <c r="N26" s="238">
        <v>3</v>
      </c>
      <c r="O26" s="238">
        <v>1734</v>
      </c>
      <c r="P26" s="682"/>
      <c r="Q26" s="713">
        <v>578</v>
      </c>
    </row>
    <row r="27" spans="1:17" ht="14.4" customHeight="1" x14ac:dyDescent="0.3">
      <c r="A27" s="680" t="s">
        <v>2847</v>
      </c>
      <c r="B27" s="671" t="s">
        <v>2655</v>
      </c>
      <c r="C27" s="671" t="s">
        <v>2694</v>
      </c>
      <c r="D27" s="671" t="s">
        <v>2794</v>
      </c>
      <c r="E27" s="671" t="s">
        <v>2795</v>
      </c>
      <c r="F27" s="238">
        <v>1</v>
      </c>
      <c r="G27" s="238">
        <v>345</v>
      </c>
      <c r="H27" s="238">
        <v>1</v>
      </c>
      <c r="I27" s="238">
        <v>345</v>
      </c>
      <c r="J27" s="238"/>
      <c r="K27" s="238"/>
      <c r="L27" s="238"/>
      <c r="M27" s="238"/>
      <c r="N27" s="238">
        <v>2</v>
      </c>
      <c r="O27" s="238">
        <v>688</v>
      </c>
      <c r="P27" s="682">
        <v>1.9942028985507247</v>
      </c>
      <c r="Q27" s="713">
        <v>344</v>
      </c>
    </row>
    <row r="28" spans="1:17" ht="14.4" customHeight="1" x14ac:dyDescent="0.3">
      <c r="A28" s="680" t="s">
        <v>2847</v>
      </c>
      <c r="B28" s="671" t="s">
        <v>2655</v>
      </c>
      <c r="C28" s="671" t="s">
        <v>2694</v>
      </c>
      <c r="D28" s="671" t="s">
        <v>2798</v>
      </c>
      <c r="E28" s="671" t="s">
        <v>2799</v>
      </c>
      <c r="F28" s="238"/>
      <c r="G28" s="238"/>
      <c r="H28" s="238"/>
      <c r="I28" s="238"/>
      <c r="J28" s="238">
        <v>4</v>
      </c>
      <c r="K28" s="238">
        <v>1424</v>
      </c>
      <c r="L28" s="238"/>
      <c r="M28" s="238">
        <v>356</v>
      </c>
      <c r="N28" s="238">
        <v>3</v>
      </c>
      <c r="O28" s="238">
        <v>1068</v>
      </c>
      <c r="P28" s="682"/>
      <c r="Q28" s="713">
        <v>356</v>
      </c>
    </row>
    <row r="29" spans="1:17" ht="14.4" customHeight="1" x14ac:dyDescent="0.3">
      <c r="A29" s="680" t="s">
        <v>2847</v>
      </c>
      <c r="B29" s="671" t="s">
        <v>2815</v>
      </c>
      <c r="C29" s="671" t="s">
        <v>2694</v>
      </c>
      <c r="D29" s="671" t="s">
        <v>2780</v>
      </c>
      <c r="E29" s="671" t="s">
        <v>2781</v>
      </c>
      <c r="F29" s="238"/>
      <c r="G29" s="238"/>
      <c r="H29" s="238"/>
      <c r="I29" s="238"/>
      <c r="J29" s="238">
        <v>3</v>
      </c>
      <c r="K29" s="238">
        <v>1734</v>
      </c>
      <c r="L29" s="238"/>
      <c r="M29" s="238">
        <v>578</v>
      </c>
      <c r="N29" s="238"/>
      <c r="O29" s="238"/>
      <c r="P29" s="682"/>
      <c r="Q29" s="713"/>
    </row>
    <row r="30" spans="1:17" ht="14.4" customHeight="1" x14ac:dyDescent="0.3">
      <c r="A30" s="680" t="s">
        <v>2847</v>
      </c>
      <c r="B30" s="671" t="s">
        <v>2815</v>
      </c>
      <c r="C30" s="671" t="s">
        <v>2694</v>
      </c>
      <c r="D30" s="671" t="s">
        <v>2798</v>
      </c>
      <c r="E30" s="671" t="s">
        <v>2799</v>
      </c>
      <c r="F30" s="238"/>
      <c r="G30" s="238"/>
      <c r="H30" s="238"/>
      <c r="I30" s="238"/>
      <c r="J30" s="238">
        <v>3</v>
      </c>
      <c r="K30" s="238">
        <v>1068</v>
      </c>
      <c r="L30" s="238"/>
      <c r="M30" s="238">
        <v>356</v>
      </c>
      <c r="N30" s="238"/>
      <c r="O30" s="238"/>
      <c r="P30" s="682"/>
      <c r="Q30" s="713"/>
    </row>
    <row r="31" spans="1:17" ht="14.4" customHeight="1" x14ac:dyDescent="0.3">
      <c r="A31" s="680" t="s">
        <v>2848</v>
      </c>
      <c r="B31" s="671" t="s">
        <v>2655</v>
      </c>
      <c r="C31" s="671" t="s">
        <v>2669</v>
      </c>
      <c r="D31" s="671" t="s">
        <v>2682</v>
      </c>
      <c r="E31" s="671" t="s">
        <v>2683</v>
      </c>
      <c r="F31" s="238">
        <v>1</v>
      </c>
      <c r="G31" s="238">
        <v>202.4</v>
      </c>
      <c r="H31" s="238">
        <v>1</v>
      </c>
      <c r="I31" s="238">
        <v>202.4</v>
      </c>
      <c r="J31" s="238">
        <v>1</v>
      </c>
      <c r="K31" s="238">
        <v>202.4</v>
      </c>
      <c r="L31" s="238">
        <v>1</v>
      </c>
      <c r="M31" s="238">
        <v>202.4</v>
      </c>
      <c r="N31" s="238"/>
      <c r="O31" s="238"/>
      <c r="P31" s="682"/>
      <c r="Q31" s="713"/>
    </row>
    <row r="32" spans="1:17" ht="14.4" customHeight="1" x14ac:dyDescent="0.3">
      <c r="A32" s="680" t="s">
        <v>2848</v>
      </c>
      <c r="B32" s="671" t="s">
        <v>2655</v>
      </c>
      <c r="C32" s="671" t="s">
        <v>2694</v>
      </c>
      <c r="D32" s="671" t="s">
        <v>2703</v>
      </c>
      <c r="E32" s="671" t="s">
        <v>2704</v>
      </c>
      <c r="F32" s="238"/>
      <c r="G32" s="238"/>
      <c r="H32" s="238"/>
      <c r="I32" s="238"/>
      <c r="J32" s="238"/>
      <c r="K32" s="238"/>
      <c r="L32" s="238"/>
      <c r="M32" s="238"/>
      <c r="N32" s="238">
        <v>6</v>
      </c>
      <c r="O32" s="238">
        <v>204</v>
      </c>
      <c r="P32" s="682"/>
      <c r="Q32" s="713">
        <v>34</v>
      </c>
    </row>
    <row r="33" spans="1:17" ht="14.4" customHeight="1" x14ac:dyDescent="0.3">
      <c r="A33" s="680" t="s">
        <v>2848</v>
      </c>
      <c r="B33" s="671" t="s">
        <v>2655</v>
      </c>
      <c r="C33" s="671" t="s">
        <v>2694</v>
      </c>
      <c r="D33" s="671" t="s">
        <v>2708</v>
      </c>
      <c r="E33" s="671" t="s">
        <v>2709</v>
      </c>
      <c r="F33" s="238"/>
      <c r="G33" s="238"/>
      <c r="H33" s="238"/>
      <c r="I33" s="238"/>
      <c r="J33" s="238">
        <v>2</v>
      </c>
      <c r="K33" s="238">
        <v>464</v>
      </c>
      <c r="L33" s="238"/>
      <c r="M33" s="238">
        <v>232</v>
      </c>
      <c r="N33" s="238">
        <v>1</v>
      </c>
      <c r="O33" s="238">
        <v>232</v>
      </c>
      <c r="P33" s="682"/>
      <c r="Q33" s="713">
        <v>232</v>
      </c>
    </row>
    <row r="34" spans="1:17" ht="14.4" customHeight="1" x14ac:dyDescent="0.3">
      <c r="A34" s="680" t="s">
        <v>2848</v>
      </c>
      <c r="B34" s="671" t="s">
        <v>2655</v>
      </c>
      <c r="C34" s="671" t="s">
        <v>2694</v>
      </c>
      <c r="D34" s="671" t="s">
        <v>2710</v>
      </c>
      <c r="E34" s="671" t="s">
        <v>2711</v>
      </c>
      <c r="F34" s="238">
        <v>1</v>
      </c>
      <c r="G34" s="238">
        <v>118</v>
      </c>
      <c r="H34" s="238">
        <v>1</v>
      </c>
      <c r="I34" s="238">
        <v>118</v>
      </c>
      <c r="J34" s="238">
        <v>1</v>
      </c>
      <c r="K34" s="238">
        <v>116</v>
      </c>
      <c r="L34" s="238">
        <v>0.98305084745762716</v>
      </c>
      <c r="M34" s="238">
        <v>116</v>
      </c>
      <c r="N34" s="238">
        <v>3</v>
      </c>
      <c r="O34" s="238">
        <v>348</v>
      </c>
      <c r="P34" s="682">
        <v>2.9491525423728815</v>
      </c>
      <c r="Q34" s="713">
        <v>116</v>
      </c>
    </row>
    <row r="35" spans="1:17" ht="14.4" customHeight="1" x14ac:dyDescent="0.3">
      <c r="A35" s="680" t="s">
        <v>2848</v>
      </c>
      <c r="B35" s="671" t="s">
        <v>2655</v>
      </c>
      <c r="C35" s="671" t="s">
        <v>2694</v>
      </c>
      <c r="D35" s="671" t="s">
        <v>2712</v>
      </c>
      <c r="E35" s="671" t="s">
        <v>2713</v>
      </c>
      <c r="F35" s="238"/>
      <c r="G35" s="238"/>
      <c r="H35" s="238"/>
      <c r="I35" s="238"/>
      <c r="J35" s="238">
        <v>1</v>
      </c>
      <c r="K35" s="238">
        <v>293</v>
      </c>
      <c r="L35" s="238"/>
      <c r="M35" s="238">
        <v>293</v>
      </c>
      <c r="N35" s="238"/>
      <c r="O35" s="238"/>
      <c r="P35" s="682"/>
      <c r="Q35" s="713"/>
    </row>
    <row r="36" spans="1:17" ht="14.4" customHeight="1" x14ac:dyDescent="0.3">
      <c r="A36" s="680" t="s">
        <v>2848</v>
      </c>
      <c r="B36" s="671" t="s">
        <v>2655</v>
      </c>
      <c r="C36" s="671" t="s">
        <v>2694</v>
      </c>
      <c r="D36" s="671" t="s">
        <v>2738</v>
      </c>
      <c r="E36" s="671" t="s">
        <v>2739</v>
      </c>
      <c r="F36" s="238">
        <v>1</v>
      </c>
      <c r="G36" s="238">
        <v>218</v>
      </c>
      <c r="H36" s="238">
        <v>1</v>
      </c>
      <c r="I36" s="238">
        <v>218</v>
      </c>
      <c r="J36" s="238"/>
      <c r="K36" s="238"/>
      <c r="L36" s="238"/>
      <c r="M36" s="238"/>
      <c r="N36" s="238"/>
      <c r="O36" s="238"/>
      <c r="P36" s="682"/>
      <c r="Q36" s="713"/>
    </row>
    <row r="37" spans="1:17" ht="14.4" customHeight="1" x14ac:dyDescent="0.3">
      <c r="A37" s="680" t="s">
        <v>2848</v>
      </c>
      <c r="B37" s="671" t="s">
        <v>2655</v>
      </c>
      <c r="C37" s="671" t="s">
        <v>2694</v>
      </c>
      <c r="D37" s="671" t="s">
        <v>2780</v>
      </c>
      <c r="E37" s="671" t="s">
        <v>2781</v>
      </c>
      <c r="F37" s="238">
        <v>2</v>
      </c>
      <c r="G37" s="238">
        <v>1152</v>
      </c>
      <c r="H37" s="238">
        <v>1</v>
      </c>
      <c r="I37" s="238">
        <v>576</v>
      </c>
      <c r="J37" s="238">
        <v>2</v>
      </c>
      <c r="K37" s="238">
        <v>1156</v>
      </c>
      <c r="L37" s="238">
        <v>1.0034722222222223</v>
      </c>
      <c r="M37" s="238">
        <v>578</v>
      </c>
      <c r="N37" s="238">
        <v>2</v>
      </c>
      <c r="O37" s="238">
        <v>1156</v>
      </c>
      <c r="P37" s="682">
        <v>1.0034722222222223</v>
      </c>
      <c r="Q37" s="713">
        <v>578</v>
      </c>
    </row>
    <row r="38" spans="1:17" ht="14.4" customHeight="1" x14ac:dyDescent="0.3">
      <c r="A38" s="680" t="s">
        <v>2848</v>
      </c>
      <c r="B38" s="671" t="s">
        <v>2655</v>
      </c>
      <c r="C38" s="671" t="s">
        <v>2694</v>
      </c>
      <c r="D38" s="671" t="s">
        <v>2782</v>
      </c>
      <c r="E38" s="671" t="s">
        <v>2783</v>
      </c>
      <c r="F38" s="238">
        <v>1</v>
      </c>
      <c r="G38" s="238">
        <v>755</v>
      </c>
      <c r="H38" s="238">
        <v>1</v>
      </c>
      <c r="I38" s="238">
        <v>755</v>
      </c>
      <c r="J38" s="238">
        <v>1</v>
      </c>
      <c r="K38" s="238">
        <v>756</v>
      </c>
      <c r="L38" s="238">
        <v>1.0013245033112583</v>
      </c>
      <c r="M38" s="238">
        <v>756</v>
      </c>
      <c r="N38" s="238"/>
      <c r="O38" s="238"/>
      <c r="P38" s="682"/>
      <c r="Q38" s="713"/>
    </row>
    <row r="39" spans="1:17" ht="14.4" customHeight="1" x14ac:dyDescent="0.3">
      <c r="A39" s="680" t="s">
        <v>2848</v>
      </c>
      <c r="B39" s="671" t="s">
        <v>2655</v>
      </c>
      <c r="C39" s="671" t="s">
        <v>2694</v>
      </c>
      <c r="D39" s="671" t="s">
        <v>2798</v>
      </c>
      <c r="E39" s="671" t="s">
        <v>2799</v>
      </c>
      <c r="F39" s="238"/>
      <c r="G39" s="238"/>
      <c r="H39" s="238"/>
      <c r="I39" s="238"/>
      <c r="J39" s="238"/>
      <c r="K39" s="238"/>
      <c r="L39" s="238"/>
      <c r="M39" s="238"/>
      <c r="N39" s="238">
        <v>1</v>
      </c>
      <c r="O39" s="238">
        <v>356</v>
      </c>
      <c r="P39" s="682"/>
      <c r="Q39" s="713">
        <v>356</v>
      </c>
    </row>
    <row r="40" spans="1:17" ht="14.4" customHeight="1" x14ac:dyDescent="0.3">
      <c r="A40" s="680" t="s">
        <v>2848</v>
      </c>
      <c r="B40" s="671" t="s">
        <v>2817</v>
      </c>
      <c r="C40" s="671" t="s">
        <v>2656</v>
      </c>
      <c r="D40" s="671" t="s">
        <v>2664</v>
      </c>
      <c r="E40" s="671" t="s">
        <v>1252</v>
      </c>
      <c r="F40" s="238"/>
      <c r="G40" s="238"/>
      <c r="H40" s="238"/>
      <c r="I40" s="238"/>
      <c r="J40" s="238">
        <v>0.2</v>
      </c>
      <c r="K40" s="238">
        <v>1092.1600000000001</v>
      </c>
      <c r="L40" s="238"/>
      <c r="M40" s="238">
        <v>5460.8</v>
      </c>
      <c r="N40" s="238"/>
      <c r="O40" s="238"/>
      <c r="P40" s="682"/>
      <c r="Q40" s="713"/>
    </row>
    <row r="41" spans="1:17" ht="14.4" customHeight="1" x14ac:dyDescent="0.3">
      <c r="A41" s="680" t="s">
        <v>2848</v>
      </c>
      <c r="B41" s="671" t="s">
        <v>2817</v>
      </c>
      <c r="C41" s="671" t="s">
        <v>2694</v>
      </c>
      <c r="D41" s="671" t="s">
        <v>2738</v>
      </c>
      <c r="E41" s="671" t="s">
        <v>2739</v>
      </c>
      <c r="F41" s="238"/>
      <c r="G41" s="238"/>
      <c r="H41" s="238"/>
      <c r="I41" s="238"/>
      <c r="J41" s="238">
        <v>2</v>
      </c>
      <c r="K41" s="238">
        <v>438</v>
      </c>
      <c r="L41" s="238"/>
      <c r="M41" s="238">
        <v>219</v>
      </c>
      <c r="N41" s="238"/>
      <c r="O41" s="238"/>
      <c r="P41" s="682"/>
      <c r="Q41" s="713"/>
    </row>
    <row r="42" spans="1:17" ht="14.4" customHeight="1" x14ac:dyDescent="0.3">
      <c r="A42" s="680" t="s">
        <v>2848</v>
      </c>
      <c r="B42" s="671" t="s">
        <v>2817</v>
      </c>
      <c r="C42" s="671" t="s">
        <v>2694</v>
      </c>
      <c r="D42" s="671" t="s">
        <v>2740</v>
      </c>
      <c r="E42" s="671" t="s">
        <v>2741</v>
      </c>
      <c r="F42" s="238"/>
      <c r="G42" s="238"/>
      <c r="H42" s="238"/>
      <c r="I42" s="238"/>
      <c r="J42" s="238">
        <v>1</v>
      </c>
      <c r="K42" s="238">
        <v>1014</v>
      </c>
      <c r="L42" s="238"/>
      <c r="M42" s="238">
        <v>1014</v>
      </c>
      <c r="N42" s="238"/>
      <c r="O42" s="238"/>
      <c r="P42" s="682"/>
      <c r="Q42" s="713"/>
    </row>
    <row r="43" spans="1:17" ht="14.4" customHeight="1" x14ac:dyDescent="0.3">
      <c r="A43" s="680" t="s">
        <v>2848</v>
      </c>
      <c r="B43" s="671" t="s">
        <v>2817</v>
      </c>
      <c r="C43" s="671" t="s">
        <v>2694</v>
      </c>
      <c r="D43" s="671" t="s">
        <v>2770</v>
      </c>
      <c r="E43" s="671" t="s">
        <v>2771</v>
      </c>
      <c r="F43" s="238"/>
      <c r="G43" s="238"/>
      <c r="H43" s="238"/>
      <c r="I43" s="238"/>
      <c r="J43" s="238">
        <v>1</v>
      </c>
      <c r="K43" s="238">
        <v>555</v>
      </c>
      <c r="L43" s="238"/>
      <c r="M43" s="238">
        <v>555</v>
      </c>
      <c r="N43" s="238"/>
      <c r="O43" s="238"/>
      <c r="P43" s="682"/>
      <c r="Q43" s="713"/>
    </row>
    <row r="44" spans="1:17" ht="14.4" customHeight="1" x14ac:dyDescent="0.3">
      <c r="A44" s="680" t="s">
        <v>2849</v>
      </c>
      <c r="B44" s="671" t="s">
        <v>2655</v>
      </c>
      <c r="C44" s="671" t="s">
        <v>2694</v>
      </c>
      <c r="D44" s="671" t="s">
        <v>2703</v>
      </c>
      <c r="E44" s="671" t="s">
        <v>2704</v>
      </c>
      <c r="F44" s="238"/>
      <c r="G44" s="238"/>
      <c r="H44" s="238"/>
      <c r="I44" s="238"/>
      <c r="J44" s="238">
        <v>1</v>
      </c>
      <c r="K44" s="238">
        <v>34</v>
      </c>
      <c r="L44" s="238"/>
      <c r="M44" s="238">
        <v>34</v>
      </c>
      <c r="N44" s="238"/>
      <c r="O44" s="238"/>
      <c r="P44" s="682"/>
      <c r="Q44" s="713"/>
    </row>
    <row r="45" spans="1:17" ht="14.4" customHeight="1" x14ac:dyDescent="0.3">
      <c r="A45" s="680" t="s">
        <v>2849</v>
      </c>
      <c r="B45" s="671" t="s">
        <v>2655</v>
      </c>
      <c r="C45" s="671" t="s">
        <v>2694</v>
      </c>
      <c r="D45" s="671" t="s">
        <v>2708</v>
      </c>
      <c r="E45" s="671" t="s">
        <v>2709</v>
      </c>
      <c r="F45" s="238">
        <v>1</v>
      </c>
      <c r="G45" s="238">
        <v>234</v>
      </c>
      <c r="H45" s="238">
        <v>1</v>
      </c>
      <c r="I45" s="238">
        <v>234</v>
      </c>
      <c r="J45" s="238">
        <v>1</v>
      </c>
      <c r="K45" s="238">
        <v>232</v>
      </c>
      <c r="L45" s="238">
        <v>0.99145299145299148</v>
      </c>
      <c r="M45" s="238">
        <v>232</v>
      </c>
      <c r="N45" s="238"/>
      <c r="O45" s="238"/>
      <c r="P45" s="682"/>
      <c r="Q45" s="713"/>
    </row>
    <row r="46" spans="1:17" ht="14.4" customHeight="1" x14ac:dyDescent="0.3">
      <c r="A46" s="680" t="s">
        <v>2849</v>
      </c>
      <c r="B46" s="671" t="s">
        <v>2655</v>
      </c>
      <c r="C46" s="671" t="s">
        <v>2694</v>
      </c>
      <c r="D46" s="671" t="s">
        <v>2710</v>
      </c>
      <c r="E46" s="671" t="s">
        <v>2711</v>
      </c>
      <c r="F46" s="238"/>
      <c r="G46" s="238"/>
      <c r="H46" s="238"/>
      <c r="I46" s="238"/>
      <c r="J46" s="238">
        <v>1</v>
      </c>
      <c r="K46" s="238">
        <v>116</v>
      </c>
      <c r="L46" s="238"/>
      <c r="M46" s="238">
        <v>116</v>
      </c>
      <c r="N46" s="238"/>
      <c r="O46" s="238"/>
      <c r="P46" s="682"/>
      <c r="Q46" s="713"/>
    </row>
    <row r="47" spans="1:17" ht="14.4" customHeight="1" x14ac:dyDescent="0.3">
      <c r="A47" s="680" t="s">
        <v>2849</v>
      </c>
      <c r="B47" s="671" t="s">
        <v>2655</v>
      </c>
      <c r="C47" s="671" t="s">
        <v>2694</v>
      </c>
      <c r="D47" s="671" t="s">
        <v>2720</v>
      </c>
      <c r="E47" s="671" t="s">
        <v>2721</v>
      </c>
      <c r="F47" s="238"/>
      <c r="G47" s="238"/>
      <c r="H47" s="238"/>
      <c r="I47" s="238"/>
      <c r="J47" s="238">
        <v>1</v>
      </c>
      <c r="K47" s="238">
        <v>325</v>
      </c>
      <c r="L47" s="238"/>
      <c r="M47" s="238">
        <v>325</v>
      </c>
      <c r="N47" s="238"/>
      <c r="O47" s="238"/>
      <c r="P47" s="682"/>
      <c r="Q47" s="713"/>
    </row>
    <row r="48" spans="1:17" ht="14.4" customHeight="1" x14ac:dyDescent="0.3">
      <c r="A48" s="680" t="s">
        <v>2849</v>
      </c>
      <c r="B48" s="671" t="s">
        <v>2655</v>
      </c>
      <c r="C48" s="671" t="s">
        <v>2694</v>
      </c>
      <c r="D48" s="671" t="s">
        <v>2780</v>
      </c>
      <c r="E48" s="671" t="s">
        <v>2781</v>
      </c>
      <c r="F48" s="238"/>
      <c r="G48" s="238"/>
      <c r="H48" s="238"/>
      <c r="I48" s="238"/>
      <c r="J48" s="238">
        <v>1</v>
      </c>
      <c r="K48" s="238">
        <v>578</v>
      </c>
      <c r="L48" s="238"/>
      <c r="M48" s="238">
        <v>578</v>
      </c>
      <c r="N48" s="238"/>
      <c r="O48" s="238"/>
      <c r="P48" s="682"/>
      <c r="Q48" s="713"/>
    </row>
    <row r="49" spans="1:17" ht="14.4" customHeight="1" x14ac:dyDescent="0.3">
      <c r="A49" s="680" t="s">
        <v>2849</v>
      </c>
      <c r="B49" s="671" t="s">
        <v>2815</v>
      </c>
      <c r="C49" s="671" t="s">
        <v>2694</v>
      </c>
      <c r="D49" s="671" t="s">
        <v>2850</v>
      </c>
      <c r="E49" s="671" t="s">
        <v>2851</v>
      </c>
      <c r="F49" s="238"/>
      <c r="G49" s="238"/>
      <c r="H49" s="238"/>
      <c r="I49" s="238"/>
      <c r="J49" s="238"/>
      <c r="K49" s="238"/>
      <c r="L49" s="238"/>
      <c r="M49" s="238"/>
      <c r="N49" s="238">
        <v>1</v>
      </c>
      <c r="O49" s="238">
        <v>4227</v>
      </c>
      <c r="P49" s="682"/>
      <c r="Q49" s="713">
        <v>4227</v>
      </c>
    </row>
    <row r="50" spans="1:17" ht="14.4" customHeight="1" x14ac:dyDescent="0.3">
      <c r="A50" s="680" t="s">
        <v>2852</v>
      </c>
      <c r="B50" s="671" t="s">
        <v>2655</v>
      </c>
      <c r="C50" s="671" t="s">
        <v>2694</v>
      </c>
      <c r="D50" s="671" t="s">
        <v>2710</v>
      </c>
      <c r="E50" s="671" t="s">
        <v>2711</v>
      </c>
      <c r="F50" s="238"/>
      <c r="G50" s="238"/>
      <c r="H50" s="238"/>
      <c r="I50" s="238"/>
      <c r="J50" s="238">
        <v>1</v>
      </c>
      <c r="K50" s="238">
        <v>116</v>
      </c>
      <c r="L50" s="238"/>
      <c r="M50" s="238">
        <v>116</v>
      </c>
      <c r="N50" s="238"/>
      <c r="O50" s="238"/>
      <c r="P50" s="682"/>
      <c r="Q50" s="713"/>
    </row>
    <row r="51" spans="1:17" ht="14.4" customHeight="1" x14ac:dyDescent="0.3">
      <c r="A51" s="680" t="s">
        <v>2852</v>
      </c>
      <c r="B51" s="671" t="s">
        <v>2655</v>
      </c>
      <c r="C51" s="671" t="s">
        <v>2694</v>
      </c>
      <c r="D51" s="671" t="s">
        <v>2720</v>
      </c>
      <c r="E51" s="671" t="s">
        <v>2721</v>
      </c>
      <c r="F51" s="238"/>
      <c r="G51" s="238"/>
      <c r="H51" s="238"/>
      <c r="I51" s="238"/>
      <c r="J51" s="238">
        <v>1</v>
      </c>
      <c r="K51" s="238">
        <v>325</v>
      </c>
      <c r="L51" s="238"/>
      <c r="M51" s="238">
        <v>325</v>
      </c>
      <c r="N51" s="238"/>
      <c r="O51" s="238"/>
      <c r="P51" s="682"/>
      <c r="Q51" s="713"/>
    </row>
    <row r="52" spans="1:17" ht="14.4" customHeight="1" x14ac:dyDescent="0.3">
      <c r="A52" s="680" t="s">
        <v>2853</v>
      </c>
      <c r="B52" s="671" t="s">
        <v>2655</v>
      </c>
      <c r="C52" s="671" t="s">
        <v>2694</v>
      </c>
      <c r="D52" s="671" t="s">
        <v>2703</v>
      </c>
      <c r="E52" s="671" t="s">
        <v>2704</v>
      </c>
      <c r="F52" s="238"/>
      <c r="G52" s="238"/>
      <c r="H52" s="238"/>
      <c r="I52" s="238"/>
      <c r="J52" s="238">
        <v>1</v>
      </c>
      <c r="K52" s="238">
        <v>34</v>
      </c>
      <c r="L52" s="238"/>
      <c r="M52" s="238">
        <v>34</v>
      </c>
      <c r="N52" s="238"/>
      <c r="O52" s="238"/>
      <c r="P52" s="682"/>
      <c r="Q52" s="713"/>
    </row>
    <row r="53" spans="1:17" ht="14.4" customHeight="1" x14ac:dyDescent="0.3">
      <c r="A53" s="680" t="s">
        <v>2853</v>
      </c>
      <c r="B53" s="671" t="s">
        <v>2655</v>
      </c>
      <c r="C53" s="671" t="s">
        <v>2694</v>
      </c>
      <c r="D53" s="671" t="s">
        <v>2708</v>
      </c>
      <c r="E53" s="671" t="s">
        <v>2709</v>
      </c>
      <c r="F53" s="238">
        <v>1</v>
      </c>
      <c r="G53" s="238">
        <v>234</v>
      </c>
      <c r="H53" s="238">
        <v>1</v>
      </c>
      <c r="I53" s="238">
        <v>234</v>
      </c>
      <c r="J53" s="238"/>
      <c r="K53" s="238"/>
      <c r="L53" s="238"/>
      <c r="M53" s="238"/>
      <c r="N53" s="238"/>
      <c r="O53" s="238"/>
      <c r="P53" s="682"/>
      <c r="Q53" s="713"/>
    </row>
    <row r="54" spans="1:17" ht="14.4" customHeight="1" x14ac:dyDescent="0.3">
      <c r="A54" s="680" t="s">
        <v>2854</v>
      </c>
      <c r="B54" s="671" t="s">
        <v>2655</v>
      </c>
      <c r="C54" s="671" t="s">
        <v>2669</v>
      </c>
      <c r="D54" s="671" t="s">
        <v>2680</v>
      </c>
      <c r="E54" s="671" t="s">
        <v>2681</v>
      </c>
      <c r="F54" s="238"/>
      <c r="G54" s="238"/>
      <c r="H54" s="238"/>
      <c r="I54" s="238"/>
      <c r="J54" s="238">
        <v>1</v>
      </c>
      <c r="K54" s="238">
        <v>408.74</v>
      </c>
      <c r="L54" s="238"/>
      <c r="M54" s="238">
        <v>408.74</v>
      </c>
      <c r="N54" s="238"/>
      <c r="O54" s="238"/>
      <c r="P54" s="682"/>
      <c r="Q54" s="713"/>
    </row>
    <row r="55" spans="1:17" ht="14.4" customHeight="1" x14ac:dyDescent="0.3">
      <c r="A55" s="680" t="s">
        <v>2854</v>
      </c>
      <c r="B55" s="671" t="s">
        <v>2655</v>
      </c>
      <c r="C55" s="671" t="s">
        <v>2669</v>
      </c>
      <c r="D55" s="671" t="s">
        <v>2688</v>
      </c>
      <c r="E55" s="671" t="s">
        <v>2689</v>
      </c>
      <c r="F55" s="238"/>
      <c r="G55" s="238"/>
      <c r="H55" s="238"/>
      <c r="I55" s="238"/>
      <c r="J55" s="238">
        <v>1</v>
      </c>
      <c r="K55" s="238">
        <v>2436</v>
      </c>
      <c r="L55" s="238"/>
      <c r="M55" s="238">
        <v>2436</v>
      </c>
      <c r="N55" s="238"/>
      <c r="O55" s="238"/>
      <c r="P55" s="682"/>
      <c r="Q55" s="713"/>
    </row>
    <row r="56" spans="1:17" ht="14.4" customHeight="1" x14ac:dyDescent="0.3">
      <c r="A56" s="680" t="s">
        <v>2854</v>
      </c>
      <c r="B56" s="671" t="s">
        <v>2655</v>
      </c>
      <c r="C56" s="671" t="s">
        <v>2694</v>
      </c>
      <c r="D56" s="671" t="s">
        <v>2703</v>
      </c>
      <c r="E56" s="671" t="s">
        <v>2704</v>
      </c>
      <c r="F56" s="238"/>
      <c r="G56" s="238"/>
      <c r="H56" s="238"/>
      <c r="I56" s="238"/>
      <c r="J56" s="238">
        <v>2</v>
      </c>
      <c r="K56" s="238">
        <v>68</v>
      </c>
      <c r="L56" s="238"/>
      <c r="M56" s="238">
        <v>34</v>
      </c>
      <c r="N56" s="238">
        <v>2</v>
      </c>
      <c r="O56" s="238">
        <v>68</v>
      </c>
      <c r="P56" s="682"/>
      <c r="Q56" s="713">
        <v>34</v>
      </c>
    </row>
    <row r="57" spans="1:17" ht="14.4" customHeight="1" x14ac:dyDescent="0.3">
      <c r="A57" s="680" t="s">
        <v>2854</v>
      </c>
      <c r="B57" s="671" t="s">
        <v>2655</v>
      </c>
      <c r="C57" s="671" t="s">
        <v>2694</v>
      </c>
      <c r="D57" s="671" t="s">
        <v>2710</v>
      </c>
      <c r="E57" s="671" t="s">
        <v>2711</v>
      </c>
      <c r="F57" s="238"/>
      <c r="G57" s="238"/>
      <c r="H57" s="238"/>
      <c r="I57" s="238"/>
      <c r="J57" s="238">
        <v>1</v>
      </c>
      <c r="K57" s="238">
        <v>116</v>
      </c>
      <c r="L57" s="238"/>
      <c r="M57" s="238">
        <v>116</v>
      </c>
      <c r="N57" s="238"/>
      <c r="O57" s="238"/>
      <c r="P57" s="682"/>
      <c r="Q57" s="713"/>
    </row>
    <row r="58" spans="1:17" ht="14.4" customHeight="1" x14ac:dyDescent="0.3">
      <c r="A58" s="680" t="s">
        <v>2854</v>
      </c>
      <c r="B58" s="671" t="s">
        <v>2655</v>
      </c>
      <c r="C58" s="671" t="s">
        <v>2694</v>
      </c>
      <c r="D58" s="671" t="s">
        <v>2738</v>
      </c>
      <c r="E58" s="671" t="s">
        <v>2739</v>
      </c>
      <c r="F58" s="238"/>
      <c r="G58" s="238"/>
      <c r="H58" s="238"/>
      <c r="I58" s="238"/>
      <c r="J58" s="238">
        <v>1</v>
      </c>
      <c r="K58" s="238">
        <v>219</v>
      </c>
      <c r="L58" s="238"/>
      <c r="M58" s="238">
        <v>219</v>
      </c>
      <c r="N58" s="238"/>
      <c r="O58" s="238"/>
      <c r="P58" s="682"/>
      <c r="Q58" s="713"/>
    </row>
    <row r="59" spans="1:17" ht="14.4" customHeight="1" x14ac:dyDescent="0.3">
      <c r="A59" s="680" t="s">
        <v>2854</v>
      </c>
      <c r="B59" s="671" t="s">
        <v>2655</v>
      </c>
      <c r="C59" s="671" t="s">
        <v>2694</v>
      </c>
      <c r="D59" s="671" t="s">
        <v>2746</v>
      </c>
      <c r="E59" s="671" t="s">
        <v>2747</v>
      </c>
      <c r="F59" s="238"/>
      <c r="G59" s="238"/>
      <c r="H59" s="238"/>
      <c r="I59" s="238"/>
      <c r="J59" s="238">
        <v>1</v>
      </c>
      <c r="K59" s="238">
        <v>257</v>
      </c>
      <c r="L59" s="238"/>
      <c r="M59" s="238">
        <v>257</v>
      </c>
      <c r="N59" s="238"/>
      <c r="O59" s="238"/>
      <c r="P59" s="682"/>
      <c r="Q59" s="713"/>
    </row>
    <row r="60" spans="1:17" ht="14.4" customHeight="1" x14ac:dyDescent="0.3">
      <c r="A60" s="680" t="s">
        <v>2854</v>
      </c>
      <c r="B60" s="671" t="s">
        <v>2655</v>
      </c>
      <c r="C60" s="671" t="s">
        <v>2694</v>
      </c>
      <c r="D60" s="671" t="s">
        <v>2780</v>
      </c>
      <c r="E60" s="671" t="s">
        <v>2781</v>
      </c>
      <c r="F60" s="238"/>
      <c r="G60" s="238"/>
      <c r="H60" s="238"/>
      <c r="I60" s="238"/>
      <c r="J60" s="238">
        <v>1</v>
      </c>
      <c r="K60" s="238">
        <v>578</v>
      </c>
      <c r="L60" s="238"/>
      <c r="M60" s="238">
        <v>578</v>
      </c>
      <c r="N60" s="238"/>
      <c r="O60" s="238"/>
      <c r="P60" s="682"/>
      <c r="Q60" s="713"/>
    </row>
    <row r="61" spans="1:17" ht="14.4" customHeight="1" x14ac:dyDescent="0.3">
      <c r="A61" s="680" t="s">
        <v>2854</v>
      </c>
      <c r="B61" s="671" t="s">
        <v>2655</v>
      </c>
      <c r="C61" s="671" t="s">
        <v>2694</v>
      </c>
      <c r="D61" s="671" t="s">
        <v>2782</v>
      </c>
      <c r="E61" s="671" t="s">
        <v>2783</v>
      </c>
      <c r="F61" s="238"/>
      <c r="G61" s="238"/>
      <c r="H61" s="238"/>
      <c r="I61" s="238"/>
      <c r="J61" s="238">
        <v>2</v>
      </c>
      <c r="K61" s="238">
        <v>1512</v>
      </c>
      <c r="L61" s="238"/>
      <c r="M61" s="238">
        <v>756</v>
      </c>
      <c r="N61" s="238"/>
      <c r="O61" s="238"/>
      <c r="P61" s="682"/>
      <c r="Q61" s="713"/>
    </row>
    <row r="62" spans="1:17" ht="14.4" customHeight="1" x14ac:dyDescent="0.3">
      <c r="A62" s="680" t="s">
        <v>2855</v>
      </c>
      <c r="B62" s="671" t="s">
        <v>2655</v>
      </c>
      <c r="C62" s="671" t="s">
        <v>2694</v>
      </c>
      <c r="D62" s="671" t="s">
        <v>2736</v>
      </c>
      <c r="E62" s="671" t="s">
        <v>2737</v>
      </c>
      <c r="F62" s="238">
        <v>1</v>
      </c>
      <c r="G62" s="238">
        <v>172</v>
      </c>
      <c r="H62" s="238">
        <v>1</v>
      </c>
      <c r="I62" s="238">
        <v>172</v>
      </c>
      <c r="J62" s="238"/>
      <c r="K62" s="238"/>
      <c r="L62" s="238"/>
      <c r="M62" s="238"/>
      <c r="N62" s="238"/>
      <c r="O62" s="238"/>
      <c r="P62" s="682"/>
      <c r="Q62" s="713"/>
    </row>
    <row r="63" spans="1:17" ht="14.4" customHeight="1" x14ac:dyDescent="0.3">
      <c r="A63" s="680" t="s">
        <v>2855</v>
      </c>
      <c r="B63" s="671" t="s">
        <v>2810</v>
      </c>
      <c r="C63" s="671" t="s">
        <v>2694</v>
      </c>
      <c r="D63" s="671" t="s">
        <v>2766</v>
      </c>
      <c r="E63" s="671" t="s">
        <v>2767</v>
      </c>
      <c r="F63" s="238">
        <v>1</v>
      </c>
      <c r="G63" s="238">
        <v>398</v>
      </c>
      <c r="H63" s="238">
        <v>1</v>
      </c>
      <c r="I63" s="238">
        <v>398</v>
      </c>
      <c r="J63" s="238"/>
      <c r="K63" s="238"/>
      <c r="L63" s="238"/>
      <c r="M63" s="238"/>
      <c r="N63" s="238"/>
      <c r="O63" s="238"/>
      <c r="P63" s="682"/>
      <c r="Q63" s="713"/>
    </row>
    <row r="64" spans="1:17" ht="14.4" customHeight="1" x14ac:dyDescent="0.3">
      <c r="A64" s="680" t="s">
        <v>2856</v>
      </c>
      <c r="B64" s="671" t="s">
        <v>2655</v>
      </c>
      <c r="C64" s="671" t="s">
        <v>2694</v>
      </c>
      <c r="D64" s="671" t="s">
        <v>2703</v>
      </c>
      <c r="E64" s="671" t="s">
        <v>2704</v>
      </c>
      <c r="F64" s="238"/>
      <c r="G64" s="238"/>
      <c r="H64" s="238"/>
      <c r="I64" s="238"/>
      <c r="J64" s="238"/>
      <c r="K64" s="238"/>
      <c r="L64" s="238"/>
      <c r="M64" s="238"/>
      <c r="N64" s="238">
        <v>3</v>
      </c>
      <c r="O64" s="238">
        <v>102</v>
      </c>
      <c r="P64" s="682"/>
      <c r="Q64" s="713">
        <v>34</v>
      </c>
    </row>
    <row r="65" spans="1:17" ht="14.4" customHeight="1" x14ac:dyDescent="0.3">
      <c r="A65" s="680" t="s">
        <v>2856</v>
      </c>
      <c r="B65" s="671" t="s">
        <v>2655</v>
      </c>
      <c r="C65" s="671" t="s">
        <v>2694</v>
      </c>
      <c r="D65" s="671" t="s">
        <v>2710</v>
      </c>
      <c r="E65" s="671" t="s">
        <v>2711</v>
      </c>
      <c r="F65" s="238"/>
      <c r="G65" s="238"/>
      <c r="H65" s="238"/>
      <c r="I65" s="238"/>
      <c r="J65" s="238">
        <v>2</v>
      </c>
      <c r="K65" s="238">
        <v>232</v>
      </c>
      <c r="L65" s="238"/>
      <c r="M65" s="238">
        <v>116</v>
      </c>
      <c r="N65" s="238">
        <v>1</v>
      </c>
      <c r="O65" s="238">
        <v>116</v>
      </c>
      <c r="P65" s="682"/>
      <c r="Q65" s="713">
        <v>116</v>
      </c>
    </row>
    <row r="66" spans="1:17" ht="14.4" customHeight="1" x14ac:dyDescent="0.3">
      <c r="A66" s="680" t="s">
        <v>2856</v>
      </c>
      <c r="B66" s="671" t="s">
        <v>2655</v>
      </c>
      <c r="C66" s="671" t="s">
        <v>2694</v>
      </c>
      <c r="D66" s="671" t="s">
        <v>2734</v>
      </c>
      <c r="E66" s="671" t="s">
        <v>2735</v>
      </c>
      <c r="F66" s="238"/>
      <c r="G66" s="238"/>
      <c r="H66" s="238"/>
      <c r="I66" s="238"/>
      <c r="J66" s="238">
        <v>2</v>
      </c>
      <c r="K66" s="238">
        <v>464</v>
      </c>
      <c r="L66" s="238"/>
      <c r="M66" s="238">
        <v>232</v>
      </c>
      <c r="N66" s="238">
        <v>1</v>
      </c>
      <c r="O66" s="238">
        <v>232</v>
      </c>
      <c r="P66" s="682"/>
      <c r="Q66" s="713">
        <v>232</v>
      </c>
    </row>
    <row r="67" spans="1:17" ht="14.4" customHeight="1" x14ac:dyDescent="0.3">
      <c r="A67" s="680" t="s">
        <v>2856</v>
      </c>
      <c r="B67" s="671" t="s">
        <v>2655</v>
      </c>
      <c r="C67" s="671" t="s">
        <v>2694</v>
      </c>
      <c r="D67" s="671" t="s">
        <v>2736</v>
      </c>
      <c r="E67" s="671" t="s">
        <v>2737</v>
      </c>
      <c r="F67" s="238"/>
      <c r="G67" s="238"/>
      <c r="H67" s="238"/>
      <c r="I67" s="238"/>
      <c r="J67" s="238">
        <v>2</v>
      </c>
      <c r="K67" s="238">
        <v>232</v>
      </c>
      <c r="L67" s="238"/>
      <c r="M67" s="238">
        <v>116</v>
      </c>
      <c r="N67" s="238"/>
      <c r="O67" s="238"/>
      <c r="P67" s="682"/>
      <c r="Q67" s="713"/>
    </row>
    <row r="68" spans="1:17" ht="14.4" customHeight="1" x14ac:dyDescent="0.3">
      <c r="A68" s="680" t="s">
        <v>2856</v>
      </c>
      <c r="B68" s="671" t="s">
        <v>2655</v>
      </c>
      <c r="C68" s="671" t="s">
        <v>2694</v>
      </c>
      <c r="D68" s="671" t="s">
        <v>2766</v>
      </c>
      <c r="E68" s="671" t="s">
        <v>2767</v>
      </c>
      <c r="F68" s="238"/>
      <c r="G68" s="238"/>
      <c r="H68" s="238"/>
      <c r="I68" s="238"/>
      <c r="J68" s="238">
        <v>2</v>
      </c>
      <c r="K68" s="238">
        <v>688</v>
      </c>
      <c r="L68" s="238"/>
      <c r="M68" s="238">
        <v>344</v>
      </c>
      <c r="N68" s="238"/>
      <c r="O68" s="238"/>
      <c r="P68" s="682"/>
      <c r="Q68" s="713"/>
    </row>
    <row r="69" spans="1:17" ht="14.4" customHeight="1" x14ac:dyDescent="0.3">
      <c r="A69" s="680" t="s">
        <v>2856</v>
      </c>
      <c r="B69" s="671" t="s">
        <v>2655</v>
      </c>
      <c r="C69" s="671" t="s">
        <v>2694</v>
      </c>
      <c r="D69" s="671" t="s">
        <v>2794</v>
      </c>
      <c r="E69" s="671" t="s">
        <v>2795</v>
      </c>
      <c r="F69" s="238"/>
      <c r="G69" s="238"/>
      <c r="H69" s="238"/>
      <c r="I69" s="238"/>
      <c r="J69" s="238">
        <v>1</v>
      </c>
      <c r="K69" s="238">
        <v>344</v>
      </c>
      <c r="L69" s="238"/>
      <c r="M69" s="238">
        <v>344</v>
      </c>
      <c r="N69" s="238"/>
      <c r="O69" s="238"/>
      <c r="P69" s="682"/>
      <c r="Q69" s="713"/>
    </row>
    <row r="70" spans="1:17" ht="14.4" customHeight="1" x14ac:dyDescent="0.3">
      <c r="A70" s="680" t="s">
        <v>2856</v>
      </c>
      <c r="B70" s="671" t="s">
        <v>2810</v>
      </c>
      <c r="C70" s="671" t="s">
        <v>2694</v>
      </c>
      <c r="D70" s="671" t="s">
        <v>2703</v>
      </c>
      <c r="E70" s="671" t="s">
        <v>2704</v>
      </c>
      <c r="F70" s="238">
        <v>4</v>
      </c>
      <c r="G70" s="238">
        <v>136</v>
      </c>
      <c r="H70" s="238">
        <v>1</v>
      </c>
      <c r="I70" s="238">
        <v>34</v>
      </c>
      <c r="J70" s="238">
        <v>2</v>
      </c>
      <c r="K70" s="238">
        <v>68</v>
      </c>
      <c r="L70" s="238">
        <v>0.5</v>
      </c>
      <c r="M70" s="238">
        <v>34</v>
      </c>
      <c r="N70" s="238">
        <v>1</v>
      </c>
      <c r="O70" s="238">
        <v>34</v>
      </c>
      <c r="P70" s="682">
        <v>0.25</v>
      </c>
      <c r="Q70" s="713">
        <v>34</v>
      </c>
    </row>
    <row r="71" spans="1:17" ht="14.4" customHeight="1" x14ac:dyDescent="0.3">
      <c r="A71" s="680" t="s">
        <v>2856</v>
      </c>
      <c r="B71" s="671" t="s">
        <v>2810</v>
      </c>
      <c r="C71" s="671" t="s">
        <v>2694</v>
      </c>
      <c r="D71" s="671" t="s">
        <v>2736</v>
      </c>
      <c r="E71" s="671" t="s">
        <v>2737</v>
      </c>
      <c r="F71" s="238">
        <v>6</v>
      </c>
      <c r="G71" s="238">
        <v>1032</v>
      </c>
      <c r="H71" s="238">
        <v>1</v>
      </c>
      <c r="I71" s="238">
        <v>172</v>
      </c>
      <c r="J71" s="238">
        <v>2</v>
      </c>
      <c r="K71" s="238">
        <v>232</v>
      </c>
      <c r="L71" s="238">
        <v>0.22480620155038761</v>
      </c>
      <c r="M71" s="238">
        <v>116</v>
      </c>
      <c r="N71" s="238">
        <v>3</v>
      </c>
      <c r="O71" s="238">
        <v>348</v>
      </c>
      <c r="P71" s="682">
        <v>0.33720930232558138</v>
      </c>
      <c r="Q71" s="713">
        <v>116</v>
      </c>
    </row>
    <row r="72" spans="1:17" ht="14.4" customHeight="1" x14ac:dyDescent="0.3">
      <c r="A72" s="680" t="s">
        <v>2856</v>
      </c>
      <c r="B72" s="671" t="s">
        <v>2810</v>
      </c>
      <c r="C72" s="671" t="s">
        <v>2694</v>
      </c>
      <c r="D72" s="671" t="s">
        <v>2738</v>
      </c>
      <c r="E72" s="671" t="s">
        <v>2739</v>
      </c>
      <c r="F72" s="238"/>
      <c r="G72" s="238"/>
      <c r="H72" s="238"/>
      <c r="I72" s="238"/>
      <c r="J72" s="238">
        <v>1</v>
      </c>
      <c r="K72" s="238">
        <v>219</v>
      </c>
      <c r="L72" s="238"/>
      <c r="M72" s="238">
        <v>219</v>
      </c>
      <c r="N72" s="238"/>
      <c r="O72" s="238"/>
      <c r="P72" s="682"/>
      <c r="Q72" s="713"/>
    </row>
    <row r="73" spans="1:17" ht="14.4" customHeight="1" x14ac:dyDescent="0.3">
      <c r="A73" s="680" t="s">
        <v>2856</v>
      </c>
      <c r="B73" s="671" t="s">
        <v>2810</v>
      </c>
      <c r="C73" s="671" t="s">
        <v>2694</v>
      </c>
      <c r="D73" s="671" t="s">
        <v>2766</v>
      </c>
      <c r="E73" s="671" t="s">
        <v>2767</v>
      </c>
      <c r="F73" s="238">
        <v>2</v>
      </c>
      <c r="G73" s="238">
        <v>796</v>
      </c>
      <c r="H73" s="238">
        <v>1</v>
      </c>
      <c r="I73" s="238">
        <v>398</v>
      </c>
      <c r="J73" s="238"/>
      <c r="K73" s="238"/>
      <c r="L73" s="238"/>
      <c r="M73" s="238"/>
      <c r="N73" s="238"/>
      <c r="O73" s="238"/>
      <c r="P73" s="682"/>
      <c r="Q73" s="713"/>
    </row>
    <row r="74" spans="1:17" ht="14.4" customHeight="1" x14ac:dyDescent="0.3">
      <c r="A74" s="680" t="s">
        <v>2856</v>
      </c>
      <c r="B74" s="671" t="s">
        <v>2810</v>
      </c>
      <c r="C74" s="671" t="s">
        <v>2694</v>
      </c>
      <c r="D74" s="671" t="s">
        <v>2786</v>
      </c>
      <c r="E74" s="671" t="s">
        <v>2787</v>
      </c>
      <c r="F74" s="238"/>
      <c r="G74" s="238"/>
      <c r="H74" s="238"/>
      <c r="I74" s="238"/>
      <c r="J74" s="238">
        <v>1</v>
      </c>
      <c r="K74" s="238">
        <v>4325</v>
      </c>
      <c r="L74" s="238"/>
      <c r="M74" s="238">
        <v>4325</v>
      </c>
      <c r="N74" s="238"/>
      <c r="O74" s="238"/>
      <c r="P74" s="682"/>
      <c r="Q74" s="713"/>
    </row>
    <row r="75" spans="1:17" ht="14.4" customHeight="1" x14ac:dyDescent="0.3">
      <c r="A75" s="680" t="s">
        <v>2856</v>
      </c>
      <c r="B75" s="671" t="s">
        <v>2810</v>
      </c>
      <c r="C75" s="671" t="s">
        <v>2694</v>
      </c>
      <c r="D75" s="671" t="s">
        <v>2788</v>
      </c>
      <c r="E75" s="671" t="s">
        <v>2789</v>
      </c>
      <c r="F75" s="238"/>
      <c r="G75" s="238"/>
      <c r="H75" s="238"/>
      <c r="I75" s="238"/>
      <c r="J75" s="238"/>
      <c r="K75" s="238"/>
      <c r="L75" s="238"/>
      <c r="M75" s="238"/>
      <c r="N75" s="238">
        <v>1</v>
      </c>
      <c r="O75" s="238">
        <v>152</v>
      </c>
      <c r="P75" s="682"/>
      <c r="Q75" s="713">
        <v>152</v>
      </c>
    </row>
    <row r="76" spans="1:17" ht="14.4" customHeight="1" x14ac:dyDescent="0.3">
      <c r="A76" s="680" t="s">
        <v>2857</v>
      </c>
      <c r="B76" s="671" t="s">
        <v>2655</v>
      </c>
      <c r="C76" s="671" t="s">
        <v>2694</v>
      </c>
      <c r="D76" s="671" t="s">
        <v>2703</v>
      </c>
      <c r="E76" s="671" t="s">
        <v>2704</v>
      </c>
      <c r="F76" s="238"/>
      <c r="G76" s="238"/>
      <c r="H76" s="238"/>
      <c r="I76" s="238"/>
      <c r="J76" s="238"/>
      <c r="K76" s="238"/>
      <c r="L76" s="238"/>
      <c r="M76" s="238"/>
      <c r="N76" s="238">
        <v>1</v>
      </c>
      <c r="O76" s="238">
        <v>34</v>
      </c>
      <c r="P76" s="682"/>
      <c r="Q76" s="713">
        <v>34</v>
      </c>
    </row>
    <row r="77" spans="1:17" ht="14.4" customHeight="1" x14ac:dyDescent="0.3">
      <c r="A77" s="680" t="s">
        <v>505</v>
      </c>
      <c r="B77" s="671" t="s">
        <v>2858</v>
      </c>
      <c r="C77" s="671" t="s">
        <v>2694</v>
      </c>
      <c r="D77" s="671" t="s">
        <v>2859</v>
      </c>
      <c r="E77" s="671" t="s">
        <v>2860</v>
      </c>
      <c r="F77" s="238"/>
      <c r="G77" s="238"/>
      <c r="H77" s="238"/>
      <c r="I77" s="238"/>
      <c r="J77" s="238">
        <v>1</v>
      </c>
      <c r="K77" s="238">
        <v>2702</v>
      </c>
      <c r="L77" s="238"/>
      <c r="M77" s="238">
        <v>2702</v>
      </c>
      <c r="N77" s="238"/>
      <c r="O77" s="238"/>
      <c r="P77" s="682"/>
      <c r="Q77" s="713"/>
    </row>
    <row r="78" spans="1:17" ht="14.4" customHeight="1" x14ac:dyDescent="0.3">
      <c r="A78" s="680" t="s">
        <v>505</v>
      </c>
      <c r="B78" s="671" t="s">
        <v>2861</v>
      </c>
      <c r="C78" s="671" t="s">
        <v>2694</v>
      </c>
      <c r="D78" s="671" t="s">
        <v>2862</v>
      </c>
      <c r="E78" s="671" t="s">
        <v>2863</v>
      </c>
      <c r="F78" s="238"/>
      <c r="G78" s="238"/>
      <c r="H78" s="238"/>
      <c r="I78" s="238"/>
      <c r="J78" s="238"/>
      <c r="K78" s="238"/>
      <c r="L78" s="238"/>
      <c r="M78" s="238"/>
      <c r="N78" s="238">
        <v>1</v>
      </c>
      <c r="O78" s="238">
        <v>2678</v>
      </c>
      <c r="P78" s="682"/>
      <c r="Q78" s="713">
        <v>2678</v>
      </c>
    </row>
    <row r="79" spans="1:17" ht="14.4" customHeight="1" x14ac:dyDescent="0.3">
      <c r="A79" s="680" t="s">
        <v>505</v>
      </c>
      <c r="B79" s="671" t="s">
        <v>2861</v>
      </c>
      <c r="C79" s="671" t="s">
        <v>2694</v>
      </c>
      <c r="D79" s="671" t="s">
        <v>2864</v>
      </c>
      <c r="E79" s="671" t="s">
        <v>2865</v>
      </c>
      <c r="F79" s="238"/>
      <c r="G79" s="238"/>
      <c r="H79" s="238"/>
      <c r="I79" s="238"/>
      <c r="J79" s="238"/>
      <c r="K79" s="238"/>
      <c r="L79" s="238"/>
      <c r="M79" s="238"/>
      <c r="N79" s="238">
        <v>1</v>
      </c>
      <c r="O79" s="238">
        <v>2367</v>
      </c>
      <c r="P79" s="682"/>
      <c r="Q79" s="713">
        <v>2367</v>
      </c>
    </row>
    <row r="80" spans="1:17" ht="14.4" customHeight="1" x14ac:dyDescent="0.3">
      <c r="A80" s="680" t="s">
        <v>505</v>
      </c>
      <c r="B80" s="671" t="s">
        <v>2861</v>
      </c>
      <c r="C80" s="671" t="s">
        <v>2694</v>
      </c>
      <c r="D80" s="671" t="s">
        <v>2866</v>
      </c>
      <c r="E80" s="671" t="s">
        <v>2867</v>
      </c>
      <c r="F80" s="238"/>
      <c r="G80" s="238"/>
      <c r="H80" s="238"/>
      <c r="I80" s="238"/>
      <c r="J80" s="238">
        <v>2</v>
      </c>
      <c r="K80" s="238">
        <v>0</v>
      </c>
      <c r="L80" s="238"/>
      <c r="M80" s="238">
        <v>0</v>
      </c>
      <c r="N80" s="238"/>
      <c r="O80" s="238"/>
      <c r="P80" s="682"/>
      <c r="Q80" s="713"/>
    </row>
    <row r="81" spans="1:17" ht="14.4" customHeight="1" x14ac:dyDescent="0.3">
      <c r="A81" s="680" t="s">
        <v>505</v>
      </c>
      <c r="B81" s="671" t="s">
        <v>2861</v>
      </c>
      <c r="C81" s="671" t="s">
        <v>2694</v>
      </c>
      <c r="D81" s="671" t="s">
        <v>2868</v>
      </c>
      <c r="E81" s="671" t="s">
        <v>2869</v>
      </c>
      <c r="F81" s="238"/>
      <c r="G81" s="238"/>
      <c r="H81" s="238"/>
      <c r="I81" s="238"/>
      <c r="J81" s="238">
        <v>2</v>
      </c>
      <c r="K81" s="238">
        <v>0</v>
      </c>
      <c r="L81" s="238"/>
      <c r="M81" s="238">
        <v>0</v>
      </c>
      <c r="N81" s="238"/>
      <c r="O81" s="238"/>
      <c r="P81" s="682"/>
      <c r="Q81" s="713"/>
    </row>
    <row r="82" spans="1:17" ht="14.4" customHeight="1" x14ac:dyDescent="0.3">
      <c r="A82" s="680" t="s">
        <v>505</v>
      </c>
      <c r="B82" s="671" t="s">
        <v>2861</v>
      </c>
      <c r="C82" s="671" t="s">
        <v>2694</v>
      </c>
      <c r="D82" s="671" t="s">
        <v>2870</v>
      </c>
      <c r="E82" s="671" t="s">
        <v>2871</v>
      </c>
      <c r="F82" s="238"/>
      <c r="G82" s="238"/>
      <c r="H82" s="238"/>
      <c r="I82" s="238"/>
      <c r="J82" s="238">
        <v>2</v>
      </c>
      <c r="K82" s="238">
        <v>0</v>
      </c>
      <c r="L82" s="238"/>
      <c r="M82" s="238">
        <v>0</v>
      </c>
      <c r="N82" s="238"/>
      <c r="O82" s="238"/>
      <c r="P82" s="682"/>
      <c r="Q82" s="713"/>
    </row>
    <row r="83" spans="1:17" ht="14.4" customHeight="1" x14ac:dyDescent="0.3">
      <c r="A83" s="680" t="s">
        <v>505</v>
      </c>
      <c r="B83" s="671" t="s">
        <v>2861</v>
      </c>
      <c r="C83" s="671" t="s">
        <v>2694</v>
      </c>
      <c r="D83" s="671" t="s">
        <v>2859</v>
      </c>
      <c r="E83" s="671" t="s">
        <v>2860</v>
      </c>
      <c r="F83" s="238">
        <v>1</v>
      </c>
      <c r="G83" s="238">
        <v>2693</v>
      </c>
      <c r="H83" s="238">
        <v>1</v>
      </c>
      <c r="I83" s="238">
        <v>2693</v>
      </c>
      <c r="J83" s="238">
        <v>1</v>
      </c>
      <c r="K83" s="238">
        <v>2702</v>
      </c>
      <c r="L83" s="238">
        <v>1.0033419977720015</v>
      </c>
      <c r="M83" s="238">
        <v>2702</v>
      </c>
      <c r="N83" s="238">
        <v>1</v>
      </c>
      <c r="O83" s="238">
        <v>2702</v>
      </c>
      <c r="P83" s="682">
        <v>1.0033419977720015</v>
      </c>
      <c r="Q83" s="713">
        <v>2702</v>
      </c>
    </row>
    <row r="84" spans="1:17" ht="14.4" customHeight="1" x14ac:dyDescent="0.3">
      <c r="A84" s="680" t="s">
        <v>505</v>
      </c>
      <c r="B84" s="671" t="s">
        <v>2861</v>
      </c>
      <c r="C84" s="671" t="s">
        <v>2694</v>
      </c>
      <c r="D84" s="671" t="s">
        <v>2872</v>
      </c>
      <c r="E84" s="671" t="s">
        <v>2873</v>
      </c>
      <c r="F84" s="238"/>
      <c r="G84" s="238"/>
      <c r="H84" s="238"/>
      <c r="I84" s="238"/>
      <c r="J84" s="238">
        <v>2</v>
      </c>
      <c r="K84" s="238">
        <v>18068</v>
      </c>
      <c r="L84" s="238"/>
      <c r="M84" s="238">
        <v>9034</v>
      </c>
      <c r="N84" s="238"/>
      <c r="O84" s="238"/>
      <c r="P84" s="682"/>
      <c r="Q84" s="713"/>
    </row>
    <row r="85" spans="1:17" ht="14.4" customHeight="1" x14ac:dyDescent="0.3">
      <c r="A85" s="680" t="s">
        <v>505</v>
      </c>
      <c r="B85" s="671" t="s">
        <v>2861</v>
      </c>
      <c r="C85" s="671" t="s">
        <v>2694</v>
      </c>
      <c r="D85" s="671" t="s">
        <v>2874</v>
      </c>
      <c r="E85" s="671" t="s">
        <v>2875</v>
      </c>
      <c r="F85" s="238"/>
      <c r="G85" s="238"/>
      <c r="H85" s="238"/>
      <c r="I85" s="238"/>
      <c r="J85" s="238">
        <v>2</v>
      </c>
      <c r="K85" s="238">
        <v>0</v>
      </c>
      <c r="L85" s="238"/>
      <c r="M85" s="238">
        <v>0</v>
      </c>
      <c r="N85" s="238"/>
      <c r="O85" s="238"/>
      <c r="P85" s="682"/>
      <c r="Q85" s="713"/>
    </row>
    <row r="86" spans="1:17" ht="14.4" customHeight="1" x14ac:dyDescent="0.3">
      <c r="A86" s="680" t="s">
        <v>505</v>
      </c>
      <c r="B86" s="671" t="s">
        <v>2861</v>
      </c>
      <c r="C86" s="671" t="s">
        <v>2694</v>
      </c>
      <c r="D86" s="671" t="s">
        <v>2876</v>
      </c>
      <c r="E86" s="671" t="s">
        <v>2877</v>
      </c>
      <c r="F86" s="238"/>
      <c r="G86" s="238"/>
      <c r="H86" s="238"/>
      <c r="I86" s="238"/>
      <c r="J86" s="238">
        <v>2</v>
      </c>
      <c r="K86" s="238">
        <v>0</v>
      </c>
      <c r="L86" s="238"/>
      <c r="M86" s="238">
        <v>0</v>
      </c>
      <c r="N86" s="238"/>
      <c r="O86" s="238"/>
      <c r="P86" s="682"/>
      <c r="Q86" s="713"/>
    </row>
    <row r="87" spans="1:17" ht="14.4" customHeight="1" x14ac:dyDescent="0.3">
      <c r="A87" s="680" t="s">
        <v>505</v>
      </c>
      <c r="B87" s="671" t="s">
        <v>2655</v>
      </c>
      <c r="C87" s="671" t="s">
        <v>2656</v>
      </c>
      <c r="D87" s="671" t="s">
        <v>2664</v>
      </c>
      <c r="E87" s="671" t="s">
        <v>1252</v>
      </c>
      <c r="F87" s="238">
        <v>0.2</v>
      </c>
      <c r="G87" s="238">
        <v>1082.6600000000001</v>
      </c>
      <c r="H87" s="238">
        <v>1</v>
      </c>
      <c r="I87" s="238">
        <v>5413.3</v>
      </c>
      <c r="J87" s="238">
        <v>0.30000000000000004</v>
      </c>
      <c r="K87" s="238">
        <v>1638.2400000000002</v>
      </c>
      <c r="L87" s="238">
        <v>1.5131620268597714</v>
      </c>
      <c r="M87" s="238">
        <v>5460.8</v>
      </c>
      <c r="N87" s="238">
        <v>1.1000000000000001</v>
      </c>
      <c r="O87" s="238">
        <v>6006.88</v>
      </c>
      <c r="P87" s="682">
        <v>5.5482607651524942</v>
      </c>
      <c r="Q87" s="713">
        <v>5460.7999999999993</v>
      </c>
    </row>
    <row r="88" spans="1:17" ht="14.4" customHeight="1" x14ac:dyDescent="0.3">
      <c r="A88" s="680" t="s">
        <v>505</v>
      </c>
      <c r="B88" s="671" t="s">
        <v>2655</v>
      </c>
      <c r="C88" s="671" t="s">
        <v>2669</v>
      </c>
      <c r="D88" s="671" t="s">
        <v>2680</v>
      </c>
      <c r="E88" s="671" t="s">
        <v>2681</v>
      </c>
      <c r="F88" s="238"/>
      <c r="G88" s="238"/>
      <c r="H88" s="238"/>
      <c r="I88" s="238"/>
      <c r="J88" s="238"/>
      <c r="K88" s="238"/>
      <c r="L88" s="238"/>
      <c r="M88" s="238"/>
      <c r="N88" s="238">
        <v>1</v>
      </c>
      <c r="O88" s="238">
        <v>408.74</v>
      </c>
      <c r="P88" s="682"/>
      <c r="Q88" s="713">
        <v>408.74</v>
      </c>
    </row>
    <row r="89" spans="1:17" ht="14.4" customHeight="1" x14ac:dyDescent="0.3">
      <c r="A89" s="680" t="s">
        <v>505</v>
      </c>
      <c r="B89" s="671" t="s">
        <v>2655</v>
      </c>
      <c r="C89" s="671" t="s">
        <v>2669</v>
      </c>
      <c r="D89" s="671" t="s">
        <v>2682</v>
      </c>
      <c r="E89" s="671" t="s">
        <v>2683</v>
      </c>
      <c r="F89" s="238"/>
      <c r="G89" s="238"/>
      <c r="H89" s="238"/>
      <c r="I89" s="238"/>
      <c r="J89" s="238"/>
      <c r="K89" s="238"/>
      <c r="L89" s="238"/>
      <c r="M89" s="238"/>
      <c r="N89" s="238">
        <v>1</v>
      </c>
      <c r="O89" s="238">
        <v>202.4</v>
      </c>
      <c r="P89" s="682"/>
      <c r="Q89" s="713">
        <v>202.4</v>
      </c>
    </row>
    <row r="90" spans="1:17" ht="14.4" customHeight="1" x14ac:dyDescent="0.3">
      <c r="A90" s="680" t="s">
        <v>505</v>
      </c>
      <c r="B90" s="671" t="s">
        <v>2655</v>
      </c>
      <c r="C90" s="671" t="s">
        <v>2669</v>
      </c>
      <c r="D90" s="671" t="s">
        <v>2690</v>
      </c>
      <c r="E90" s="671" t="s">
        <v>2691</v>
      </c>
      <c r="F90" s="238"/>
      <c r="G90" s="238"/>
      <c r="H90" s="238"/>
      <c r="I90" s="238"/>
      <c r="J90" s="238"/>
      <c r="K90" s="238"/>
      <c r="L90" s="238"/>
      <c r="M90" s="238"/>
      <c r="N90" s="238">
        <v>1</v>
      </c>
      <c r="O90" s="238">
        <v>740</v>
      </c>
      <c r="P90" s="682"/>
      <c r="Q90" s="713">
        <v>740</v>
      </c>
    </row>
    <row r="91" spans="1:17" ht="14.4" customHeight="1" x14ac:dyDescent="0.3">
      <c r="A91" s="680" t="s">
        <v>505</v>
      </c>
      <c r="B91" s="671" t="s">
        <v>2655</v>
      </c>
      <c r="C91" s="671" t="s">
        <v>2669</v>
      </c>
      <c r="D91" s="671" t="s">
        <v>2692</v>
      </c>
      <c r="E91" s="671" t="s">
        <v>2693</v>
      </c>
      <c r="F91" s="238"/>
      <c r="G91" s="238"/>
      <c r="H91" s="238"/>
      <c r="I91" s="238"/>
      <c r="J91" s="238"/>
      <c r="K91" s="238"/>
      <c r="L91" s="238"/>
      <c r="M91" s="238"/>
      <c r="N91" s="238">
        <v>1</v>
      </c>
      <c r="O91" s="238">
        <v>2932.91</v>
      </c>
      <c r="P91" s="682"/>
      <c r="Q91" s="713">
        <v>2932.91</v>
      </c>
    </row>
    <row r="92" spans="1:17" ht="14.4" customHeight="1" x14ac:dyDescent="0.3">
      <c r="A92" s="680" t="s">
        <v>505</v>
      </c>
      <c r="B92" s="671" t="s">
        <v>2655</v>
      </c>
      <c r="C92" s="671" t="s">
        <v>2669</v>
      </c>
      <c r="D92" s="671" t="s">
        <v>2878</v>
      </c>
      <c r="E92" s="671" t="s">
        <v>2879</v>
      </c>
      <c r="F92" s="238"/>
      <c r="G92" s="238"/>
      <c r="H92" s="238"/>
      <c r="I92" s="238"/>
      <c r="J92" s="238"/>
      <c r="K92" s="238"/>
      <c r="L92" s="238"/>
      <c r="M92" s="238"/>
      <c r="N92" s="238">
        <v>1</v>
      </c>
      <c r="O92" s="238">
        <v>1396.5</v>
      </c>
      <c r="P92" s="682"/>
      <c r="Q92" s="713">
        <v>1396.5</v>
      </c>
    </row>
    <row r="93" spans="1:17" ht="14.4" customHeight="1" x14ac:dyDescent="0.3">
      <c r="A93" s="680" t="s">
        <v>505</v>
      </c>
      <c r="B93" s="671" t="s">
        <v>2655</v>
      </c>
      <c r="C93" s="671" t="s">
        <v>2669</v>
      </c>
      <c r="D93" s="671" t="s">
        <v>2664</v>
      </c>
      <c r="E93" s="671" t="s">
        <v>2880</v>
      </c>
      <c r="F93" s="238"/>
      <c r="G93" s="238"/>
      <c r="H93" s="238"/>
      <c r="I93" s="238"/>
      <c r="J93" s="238"/>
      <c r="K93" s="238"/>
      <c r="L93" s="238"/>
      <c r="M93" s="238"/>
      <c r="N93" s="238">
        <v>1</v>
      </c>
      <c r="O93" s="238">
        <v>26116.36</v>
      </c>
      <c r="P93" s="682"/>
      <c r="Q93" s="713">
        <v>26116.36</v>
      </c>
    </row>
    <row r="94" spans="1:17" ht="14.4" customHeight="1" x14ac:dyDescent="0.3">
      <c r="A94" s="680" t="s">
        <v>505</v>
      </c>
      <c r="B94" s="671" t="s">
        <v>2655</v>
      </c>
      <c r="C94" s="671" t="s">
        <v>2694</v>
      </c>
      <c r="D94" s="671" t="s">
        <v>2703</v>
      </c>
      <c r="E94" s="671" t="s">
        <v>2704</v>
      </c>
      <c r="F94" s="238">
        <v>26</v>
      </c>
      <c r="G94" s="238">
        <v>884</v>
      </c>
      <c r="H94" s="238">
        <v>1</v>
      </c>
      <c r="I94" s="238">
        <v>34</v>
      </c>
      <c r="J94" s="238">
        <v>54</v>
      </c>
      <c r="K94" s="238">
        <v>1836</v>
      </c>
      <c r="L94" s="238">
        <v>2.0769230769230771</v>
      </c>
      <c r="M94" s="238">
        <v>34</v>
      </c>
      <c r="N94" s="238">
        <v>17</v>
      </c>
      <c r="O94" s="238">
        <v>578</v>
      </c>
      <c r="P94" s="682">
        <v>0.65384615384615385</v>
      </c>
      <c r="Q94" s="713">
        <v>34</v>
      </c>
    </row>
    <row r="95" spans="1:17" ht="14.4" customHeight="1" x14ac:dyDescent="0.3">
      <c r="A95" s="680" t="s">
        <v>505</v>
      </c>
      <c r="B95" s="671" t="s">
        <v>2655</v>
      </c>
      <c r="C95" s="671" t="s">
        <v>2694</v>
      </c>
      <c r="D95" s="671" t="s">
        <v>2708</v>
      </c>
      <c r="E95" s="671" t="s">
        <v>2709</v>
      </c>
      <c r="F95" s="238"/>
      <c r="G95" s="238"/>
      <c r="H95" s="238"/>
      <c r="I95" s="238"/>
      <c r="J95" s="238">
        <v>2</v>
      </c>
      <c r="K95" s="238">
        <v>464</v>
      </c>
      <c r="L95" s="238"/>
      <c r="M95" s="238">
        <v>232</v>
      </c>
      <c r="N95" s="238">
        <v>1</v>
      </c>
      <c r="O95" s="238">
        <v>232</v>
      </c>
      <c r="P95" s="682"/>
      <c r="Q95" s="713">
        <v>232</v>
      </c>
    </row>
    <row r="96" spans="1:17" ht="14.4" customHeight="1" x14ac:dyDescent="0.3">
      <c r="A96" s="680" t="s">
        <v>505</v>
      </c>
      <c r="B96" s="671" t="s">
        <v>2655</v>
      </c>
      <c r="C96" s="671" t="s">
        <v>2694</v>
      </c>
      <c r="D96" s="671" t="s">
        <v>2710</v>
      </c>
      <c r="E96" s="671" t="s">
        <v>2711</v>
      </c>
      <c r="F96" s="238"/>
      <c r="G96" s="238"/>
      <c r="H96" s="238"/>
      <c r="I96" s="238"/>
      <c r="J96" s="238">
        <v>4</v>
      </c>
      <c r="K96" s="238">
        <v>464</v>
      </c>
      <c r="L96" s="238"/>
      <c r="M96" s="238">
        <v>116</v>
      </c>
      <c r="N96" s="238">
        <v>1</v>
      </c>
      <c r="O96" s="238">
        <v>116</v>
      </c>
      <c r="P96" s="682"/>
      <c r="Q96" s="713">
        <v>116</v>
      </c>
    </row>
    <row r="97" spans="1:17" ht="14.4" customHeight="1" x14ac:dyDescent="0.3">
      <c r="A97" s="680" t="s">
        <v>505</v>
      </c>
      <c r="B97" s="671" t="s">
        <v>2655</v>
      </c>
      <c r="C97" s="671" t="s">
        <v>2694</v>
      </c>
      <c r="D97" s="671" t="s">
        <v>2732</v>
      </c>
      <c r="E97" s="671" t="s">
        <v>2733</v>
      </c>
      <c r="F97" s="238"/>
      <c r="G97" s="238"/>
      <c r="H97" s="238"/>
      <c r="I97" s="238"/>
      <c r="J97" s="238"/>
      <c r="K97" s="238"/>
      <c r="L97" s="238"/>
      <c r="M97" s="238"/>
      <c r="N97" s="238">
        <v>1</v>
      </c>
      <c r="O97" s="238">
        <v>1161</v>
      </c>
      <c r="P97" s="682"/>
      <c r="Q97" s="713">
        <v>1161</v>
      </c>
    </row>
    <row r="98" spans="1:17" ht="14.4" customHeight="1" x14ac:dyDescent="0.3">
      <c r="A98" s="680" t="s">
        <v>505</v>
      </c>
      <c r="B98" s="671" t="s">
        <v>2655</v>
      </c>
      <c r="C98" s="671" t="s">
        <v>2694</v>
      </c>
      <c r="D98" s="671" t="s">
        <v>2738</v>
      </c>
      <c r="E98" s="671" t="s">
        <v>2739</v>
      </c>
      <c r="F98" s="238">
        <v>19</v>
      </c>
      <c r="G98" s="238">
        <v>4142</v>
      </c>
      <c r="H98" s="238">
        <v>1</v>
      </c>
      <c r="I98" s="238">
        <v>218</v>
      </c>
      <c r="J98" s="238">
        <v>16</v>
      </c>
      <c r="K98" s="238">
        <v>3504</v>
      </c>
      <c r="L98" s="238">
        <v>0.84596813133751814</v>
      </c>
      <c r="M98" s="238">
        <v>219</v>
      </c>
      <c r="N98" s="238"/>
      <c r="O98" s="238"/>
      <c r="P98" s="682"/>
      <c r="Q98" s="713"/>
    </row>
    <row r="99" spans="1:17" ht="14.4" customHeight="1" x14ac:dyDescent="0.3">
      <c r="A99" s="680" t="s">
        <v>505</v>
      </c>
      <c r="B99" s="671" t="s">
        <v>2655</v>
      </c>
      <c r="C99" s="671" t="s">
        <v>2694</v>
      </c>
      <c r="D99" s="671" t="s">
        <v>2740</v>
      </c>
      <c r="E99" s="671" t="s">
        <v>2741</v>
      </c>
      <c r="F99" s="238"/>
      <c r="G99" s="238"/>
      <c r="H99" s="238"/>
      <c r="I99" s="238"/>
      <c r="J99" s="238">
        <v>1</v>
      </c>
      <c r="K99" s="238">
        <v>1014</v>
      </c>
      <c r="L99" s="238"/>
      <c r="M99" s="238">
        <v>1014</v>
      </c>
      <c r="N99" s="238"/>
      <c r="O99" s="238"/>
      <c r="P99" s="682"/>
      <c r="Q99" s="713"/>
    </row>
    <row r="100" spans="1:17" ht="14.4" customHeight="1" x14ac:dyDescent="0.3">
      <c r="A100" s="680" t="s">
        <v>505</v>
      </c>
      <c r="B100" s="671" t="s">
        <v>2655</v>
      </c>
      <c r="C100" s="671" t="s">
        <v>2694</v>
      </c>
      <c r="D100" s="671" t="s">
        <v>2744</v>
      </c>
      <c r="E100" s="671" t="s">
        <v>2745</v>
      </c>
      <c r="F100" s="238">
        <v>2</v>
      </c>
      <c r="G100" s="238">
        <v>2222</v>
      </c>
      <c r="H100" s="238">
        <v>1</v>
      </c>
      <c r="I100" s="238">
        <v>1111</v>
      </c>
      <c r="J100" s="238"/>
      <c r="K100" s="238"/>
      <c r="L100" s="238"/>
      <c r="M100" s="238"/>
      <c r="N100" s="238">
        <v>1</v>
      </c>
      <c r="O100" s="238">
        <v>1114</v>
      </c>
      <c r="P100" s="682">
        <v>0.50135013501350134</v>
      </c>
      <c r="Q100" s="713">
        <v>1114</v>
      </c>
    </row>
    <row r="101" spans="1:17" ht="14.4" customHeight="1" x14ac:dyDescent="0.3">
      <c r="A101" s="680" t="s">
        <v>505</v>
      </c>
      <c r="B101" s="671" t="s">
        <v>2655</v>
      </c>
      <c r="C101" s="671" t="s">
        <v>2694</v>
      </c>
      <c r="D101" s="671" t="s">
        <v>2746</v>
      </c>
      <c r="E101" s="671" t="s">
        <v>2747</v>
      </c>
      <c r="F101" s="238">
        <v>2</v>
      </c>
      <c r="G101" s="238">
        <v>512</v>
      </c>
      <c r="H101" s="238">
        <v>1</v>
      </c>
      <c r="I101" s="238">
        <v>256</v>
      </c>
      <c r="J101" s="238"/>
      <c r="K101" s="238"/>
      <c r="L101" s="238"/>
      <c r="M101" s="238"/>
      <c r="N101" s="238">
        <v>1</v>
      </c>
      <c r="O101" s="238">
        <v>257</v>
      </c>
      <c r="P101" s="682">
        <v>0.501953125</v>
      </c>
      <c r="Q101" s="713">
        <v>257</v>
      </c>
    </row>
    <row r="102" spans="1:17" ht="14.4" customHeight="1" x14ac:dyDescent="0.3">
      <c r="A102" s="680" t="s">
        <v>505</v>
      </c>
      <c r="B102" s="671" t="s">
        <v>2655</v>
      </c>
      <c r="C102" s="671" t="s">
        <v>2694</v>
      </c>
      <c r="D102" s="671" t="s">
        <v>2752</v>
      </c>
      <c r="E102" s="671" t="s">
        <v>2753</v>
      </c>
      <c r="F102" s="238"/>
      <c r="G102" s="238"/>
      <c r="H102" s="238"/>
      <c r="I102" s="238"/>
      <c r="J102" s="238">
        <v>5</v>
      </c>
      <c r="K102" s="238">
        <v>0</v>
      </c>
      <c r="L102" s="238"/>
      <c r="M102" s="238">
        <v>0</v>
      </c>
      <c r="N102" s="238">
        <v>3</v>
      </c>
      <c r="O102" s="238">
        <v>0</v>
      </c>
      <c r="P102" s="682"/>
      <c r="Q102" s="713">
        <v>0</v>
      </c>
    </row>
    <row r="103" spans="1:17" ht="14.4" customHeight="1" x14ac:dyDescent="0.3">
      <c r="A103" s="680" t="s">
        <v>505</v>
      </c>
      <c r="B103" s="671" t="s">
        <v>2655</v>
      </c>
      <c r="C103" s="671" t="s">
        <v>2694</v>
      </c>
      <c r="D103" s="671" t="s">
        <v>2756</v>
      </c>
      <c r="E103" s="671" t="s">
        <v>2757</v>
      </c>
      <c r="F103" s="238">
        <v>2</v>
      </c>
      <c r="G103" s="238">
        <v>480</v>
      </c>
      <c r="H103" s="238">
        <v>1</v>
      </c>
      <c r="I103" s="238">
        <v>240</v>
      </c>
      <c r="J103" s="238">
        <v>2</v>
      </c>
      <c r="K103" s="238">
        <v>484</v>
      </c>
      <c r="L103" s="238">
        <v>1.0083333333333333</v>
      </c>
      <c r="M103" s="238">
        <v>242</v>
      </c>
      <c r="N103" s="238">
        <v>2</v>
      </c>
      <c r="O103" s="238">
        <v>484</v>
      </c>
      <c r="P103" s="682">
        <v>1.0083333333333333</v>
      </c>
      <c r="Q103" s="713">
        <v>242</v>
      </c>
    </row>
    <row r="104" spans="1:17" ht="14.4" customHeight="1" x14ac:dyDescent="0.3">
      <c r="A104" s="680" t="s">
        <v>505</v>
      </c>
      <c r="B104" s="671" t="s">
        <v>2655</v>
      </c>
      <c r="C104" s="671" t="s">
        <v>2694</v>
      </c>
      <c r="D104" s="671" t="s">
        <v>2774</v>
      </c>
      <c r="E104" s="671" t="s">
        <v>2775</v>
      </c>
      <c r="F104" s="238">
        <v>1</v>
      </c>
      <c r="G104" s="238">
        <v>935</v>
      </c>
      <c r="H104" s="238">
        <v>1</v>
      </c>
      <c r="I104" s="238">
        <v>935</v>
      </c>
      <c r="J104" s="238">
        <v>3</v>
      </c>
      <c r="K104" s="238">
        <v>2814</v>
      </c>
      <c r="L104" s="238">
        <v>3.009625668449198</v>
      </c>
      <c r="M104" s="238">
        <v>938</v>
      </c>
      <c r="N104" s="238">
        <v>5</v>
      </c>
      <c r="O104" s="238">
        <v>4690</v>
      </c>
      <c r="P104" s="682">
        <v>5.0160427807486627</v>
      </c>
      <c r="Q104" s="713">
        <v>938</v>
      </c>
    </row>
    <row r="105" spans="1:17" ht="14.4" customHeight="1" x14ac:dyDescent="0.3">
      <c r="A105" s="680" t="s">
        <v>505</v>
      </c>
      <c r="B105" s="671" t="s">
        <v>2655</v>
      </c>
      <c r="C105" s="671" t="s">
        <v>2694</v>
      </c>
      <c r="D105" s="671" t="s">
        <v>2780</v>
      </c>
      <c r="E105" s="671" t="s">
        <v>2781</v>
      </c>
      <c r="F105" s="238"/>
      <c r="G105" s="238"/>
      <c r="H105" s="238"/>
      <c r="I105" s="238"/>
      <c r="J105" s="238">
        <v>2</v>
      </c>
      <c r="K105" s="238">
        <v>1156</v>
      </c>
      <c r="L105" s="238"/>
      <c r="M105" s="238">
        <v>578</v>
      </c>
      <c r="N105" s="238">
        <v>2</v>
      </c>
      <c r="O105" s="238">
        <v>1156</v>
      </c>
      <c r="P105" s="682"/>
      <c r="Q105" s="713">
        <v>578</v>
      </c>
    </row>
    <row r="106" spans="1:17" ht="14.4" customHeight="1" x14ac:dyDescent="0.3">
      <c r="A106" s="680" t="s">
        <v>505</v>
      </c>
      <c r="B106" s="671" t="s">
        <v>2655</v>
      </c>
      <c r="C106" s="671" t="s">
        <v>2694</v>
      </c>
      <c r="D106" s="671" t="s">
        <v>2782</v>
      </c>
      <c r="E106" s="671" t="s">
        <v>2783</v>
      </c>
      <c r="F106" s="238"/>
      <c r="G106" s="238"/>
      <c r="H106" s="238"/>
      <c r="I106" s="238"/>
      <c r="J106" s="238"/>
      <c r="K106" s="238"/>
      <c r="L106" s="238"/>
      <c r="M106" s="238"/>
      <c r="N106" s="238">
        <v>1</v>
      </c>
      <c r="O106" s="238">
        <v>756</v>
      </c>
      <c r="P106" s="682"/>
      <c r="Q106" s="713">
        <v>756</v>
      </c>
    </row>
    <row r="107" spans="1:17" ht="14.4" customHeight="1" x14ac:dyDescent="0.3">
      <c r="A107" s="680" t="s">
        <v>505</v>
      </c>
      <c r="B107" s="671" t="s">
        <v>2655</v>
      </c>
      <c r="C107" s="671" t="s">
        <v>2694</v>
      </c>
      <c r="D107" s="671" t="s">
        <v>2786</v>
      </c>
      <c r="E107" s="671" t="s">
        <v>2787</v>
      </c>
      <c r="F107" s="238"/>
      <c r="G107" s="238"/>
      <c r="H107" s="238"/>
      <c r="I107" s="238"/>
      <c r="J107" s="238">
        <v>2</v>
      </c>
      <c r="K107" s="238">
        <v>8650</v>
      </c>
      <c r="L107" s="238"/>
      <c r="M107" s="238">
        <v>4325</v>
      </c>
      <c r="N107" s="238"/>
      <c r="O107" s="238"/>
      <c r="P107" s="682"/>
      <c r="Q107" s="713"/>
    </row>
    <row r="108" spans="1:17" ht="14.4" customHeight="1" x14ac:dyDescent="0.3">
      <c r="A108" s="680" t="s">
        <v>505</v>
      </c>
      <c r="B108" s="671" t="s">
        <v>2655</v>
      </c>
      <c r="C108" s="671" t="s">
        <v>2694</v>
      </c>
      <c r="D108" s="671" t="s">
        <v>2794</v>
      </c>
      <c r="E108" s="671" t="s">
        <v>2795</v>
      </c>
      <c r="F108" s="238">
        <v>1</v>
      </c>
      <c r="G108" s="238">
        <v>345</v>
      </c>
      <c r="H108" s="238">
        <v>1</v>
      </c>
      <c r="I108" s="238">
        <v>345</v>
      </c>
      <c r="J108" s="238">
        <v>1</v>
      </c>
      <c r="K108" s="238">
        <v>344</v>
      </c>
      <c r="L108" s="238">
        <v>0.99710144927536237</v>
      </c>
      <c r="M108" s="238">
        <v>344</v>
      </c>
      <c r="N108" s="238"/>
      <c r="O108" s="238"/>
      <c r="P108" s="682"/>
      <c r="Q108" s="713"/>
    </row>
    <row r="109" spans="1:17" ht="14.4" customHeight="1" x14ac:dyDescent="0.3">
      <c r="A109" s="680" t="s">
        <v>505</v>
      </c>
      <c r="B109" s="671" t="s">
        <v>2655</v>
      </c>
      <c r="C109" s="671" t="s">
        <v>2694</v>
      </c>
      <c r="D109" s="671" t="s">
        <v>2798</v>
      </c>
      <c r="E109" s="671" t="s">
        <v>2799</v>
      </c>
      <c r="F109" s="238"/>
      <c r="G109" s="238"/>
      <c r="H109" s="238"/>
      <c r="I109" s="238"/>
      <c r="J109" s="238"/>
      <c r="K109" s="238"/>
      <c r="L109" s="238"/>
      <c r="M109" s="238"/>
      <c r="N109" s="238">
        <v>1</v>
      </c>
      <c r="O109" s="238">
        <v>356</v>
      </c>
      <c r="P109" s="682"/>
      <c r="Q109" s="713">
        <v>356</v>
      </c>
    </row>
    <row r="110" spans="1:17" ht="14.4" customHeight="1" x14ac:dyDescent="0.3">
      <c r="A110" s="680" t="s">
        <v>505</v>
      </c>
      <c r="B110" s="671" t="s">
        <v>2810</v>
      </c>
      <c r="C110" s="671" t="s">
        <v>2694</v>
      </c>
      <c r="D110" s="671" t="s">
        <v>2752</v>
      </c>
      <c r="E110" s="671" t="s">
        <v>2753</v>
      </c>
      <c r="F110" s="238">
        <v>1</v>
      </c>
      <c r="G110" s="238">
        <v>0</v>
      </c>
      <c r="H110" s="238"/>
      <c r="I110" s="238">
        <v>0</v>
      </c>
      <c r="J110" s="238"/>
      <c r="K110" s="238"/>
      <c r="L110" s="238"/>
      <c r="M110" s="238"/>
      <c r="N110" s="238"/>
      <c r="O110" s="238"/>
      <c r="P110" s="682"/>
      <c r="Q110" s="713"/>
    </row>
    <row r="111" spans="1:17" ht="14.4" customHeight="1" x14ac:dyDescent="0.3">
      <c r="A111" s="680" t="s">
        <v>505</v>
      </c>
      <c r="B111" s="671" t="s">
        <v>2810</v>
      </c>
      <c r="C111" s="671" t="s">
        <v>2694</v>
      </c>
      <c r="D111" s="671" t="s">
        <v>2780</v>
      </c>
      <c r="E111" s="671" t="s">
        <v>2781</v>
      </c>
      <c r="F111" s="238">
        <v>1</v>
      </c>
      <c r="G111" s="238">
        <v>576</v>
      </c>
      <c r="H111" s="238">
        <v>1</v>
      </c>
      <c r="I111" s="238">
        <v>576</v>
      </c>
      <c r="J111" s="238"/>
      <c r="K111" s="238"/>
      <c r="L111" s="238"/>
      <c r="M111" s="238"/>
      <c r="N111" s="238"/>
      <c r="O111" s="238"/>
      <c r="P111" s="682"/>
      <c r="Q111" s="713"/>
    </row>
    <row r="112" spans="1:17" ht="14.4" customHeight="1" x14ac:dyDescent="0.3">
      <c r="A112" s="680" t="s">
        <v>505</v>
      </c>
      <c r="B112" s="671" t="s">
        <v>2815</v>
      </c>
      <c r="C112" s="671" t="s">
        <v>2656</v>
      </c>
      <c r="D112" s="671" t="s">
        <v>2881</v>
      </c>
      <c r="E112" s="671" t="s">
        <v>2882</v>
      </c>
      <c r="F112" s="238">
        <v>6</v>
      </c>
      <c r="G112" s="238">
        <v>977.44</v>
      </c>
      <c r="H112" s="238">
        <v>1</v>
      </c>
      <c r="I112" s="238">
        <v>162.90666666666667</v>
      </c>
      <c r="J112" s="238">
        <v>19</v>
      </c>
      <c r="K112" s="238">
        <v>1582.7</v>
      </c>
      <c r="L112" s="238">
        <v>1.6192298248485839</v>
      </c>
      <c r="M112" s="238">
        <v>83.3</v>
      </c>
      <c r="N112" s="238"/>
      <c r="O112" s="238"/>
      <c r="P112" s="682"/>
      <c r="Q112" s="713"/>
    </row>
    <row r="113" spans="1:17" ht="14.4" customHeight="1" x14ac:dyDescent="0.3">
      <c r="A113" s="680" t="s">
        <v>505</v>
      </c>
      <c r="B113" s="671" t="s">
        <v>2815</v>
      </c>
      <c r="C113" s="671" t="s">
        <v>2656</v>
      </c>
      <c r="D113" s="671" t="s">
        <v>2883</v>
      </c>
      <c r="E113" s="671" t="s">
        <v>2884</v>
      </c>
      <c r="F113" s="238">
        <v>19</v>
      </c>
      <c r="G113" s="238">
        <v>5736.48</v>
      </c>
      <c r="H113" s="238">
        <v>1</v>
      </c>
      <c r="I113" s="238">
        <v>301.91999999999996</v>
      </c>
      <c r="J113" s="238">
        <v>6</v>
      </c>
      <c r="K113" s="238">
        <v>504.48</v>
      </c>
      <c r="L113" s="238">
        <v>8.794243159568238E-2</v>
      </c>
      <c r="M113" s="238">
        <v>84.08</v>
      </c>
      <c r="N113" s="238">
        <v>17</v>
      </c>
      <c r="O113" s="238">
        <v>1429.36</v>
      </c>
      <c r="P113" s="682">
        <v>0.24917022285443338</v>
      </c>
      <c r="Q113" s="713">
        <v>84.08</v>
      </c>
    </row>
    <row r="114" spans="1:17" ht="14.4" customHeight="1" x14ac:dyDescent="0.3">
      <c r="A114" s="680" t="s">
        <v>505</v>
      </c>
      <c r="B114" s="671" t="s">
        <v>2815</v>
      </c>
      <c r="C114" s="671" t="s">
        <v>2656</v>
      </c>
      <c r="D114" s="671" t="s">
        <v>2885</v>
      </c>
      <c r="E114" s="671" t="s">
        <v>966</v>
      </c>
      <c r="F114" s="238"/>
      <c r="G114" s="238"/>
      <c r="H114" s="238"/>
      <c r="I114" s="238"/>
      <c r="J114" s="238"/>
      <c r="K114" s="238"/>
      <c r="L114" s="238"/>
      <c r="M114" s="238"/>
      <c r="N114" s="238">
        <v>16</v>
      </c>
      <c r="O114" s="238">
        <v>976.8</v>
      </c>
      <c r="P114" s="682"/>
      <c r="Q114" s="713">
        <v>61.05</v>
      </c>
    </row>
    <row r="115" spans="1:17" ht="14.4" customHeight="1" x14ac:dyDescent="0.3">
      <c r="A115" s="680" t="s">
        <v>505</v>
      </c>
      <c r="B115" s="671" t="s">
        <v>2815</v>
      </c>
      <c r="C115" s="671" t="s">
        <v>2656</v>
      </c>
      <c r="D115" s="671" t="s">
        <v>2886</v>
      </c>
      <c r="E115" s="671" t="s">
        <v>970</v>
      </c>
      <c r="F115" s="238">
        <v>4.4000000000000004</v>
      </c>
      <c r="G115" s="238">
        <v>5129.08</v>
      </c>
      <c r="H115" s="238">
        <v>1</v>
      </c>
      <c r="I115" s="238">
        <v>1165.6999999999998</v>
      </c>
      <c r="J115" s="238">
        <v>4.5</v>
      </c>
      <c r="K115" s="238">
        <v>3643.27</v>
      </c>
      <c r="L115" s="238">
        <v>0.71031647001021625</v>
      </c>
      <c r="M115" s="238">
        <v>809.6155555555556</v>
      </c>
      <c r="N115" s="238">
        <v>5.5</v>
      </c>
      <c r="O115" s="238">
        <v>3980.61</v>
      </c>
      <c r="P115" s="682">
        <v>0.77608654963463242</v>
      </c>
      <c r="Q115" s="713">
        <v>723.74727272727273</v>
      </c>
    </row>
    <row r="116" spans="1:17" ht="14.4" customHeight="1" x14ac:dyDescent="0.3">
      <c r="A116" s="680" t="s">
        <v>505</v>
      </c>
      <c r="B116" s="671" t="s">
        <v>2815</v>
      </c>
      <c r="C116" s="671" t="s">
        <v>2656</v>
      </c>
      <c r="D116" s="671" t="s">
        <v>2887</v>
      </c>
      <c r="E116" s="671" t="s">
        <v>848</v>
      </c>
      <c r="F116" s="238"/>
      <c r="G116" s="238"/>
      <c r="H116" s="238"/>
      <c r="I116" s="238"/>
      <c r="J116" s="238">
        <v>0.4</v>
      </c>
      <c r="K116" s="238">
        <v>360.11</v>
      </c>
      <c r="L116" s="238"/>
      <c r="M116" s="238">
        <v>900.27499999999998</v>
      </c>
      <c r="N116" s="238"/>
      <c r="O116" s="238"/>
      <c r="P116" s="682"/>
      <c r="Q116" s="713"/>
    </row>
    <row r="117" spans="1:17" ht="14.4" customHeight="1" x14ac:dyDescent="0.3">
      <c r="A117" s="680" t="s">
        <v>505</v>
      </c>
      <c r="B117" s="671" t="s">
        <v>2815</v>
      </c>
      <c r="C117" s="671" t="s">
        <v>2656</v>
      </c>
      <c r="D117" s="671" t="s">
        <v>2888</v>
      </c>
      <c r="E117" s="671" t="s">
        <v>848</v>
      </c>
      <c r="F117" s="238">
        <v>1.2000000000000002</v>
      </c>
      <c r="G117" s="238">
        <v>5856.82</v>
      </c>
      <c r="H117" s="238">
        <v>1</v>
      </c>
      <c r="I117" s="238">
        <v>4880.6833333333325</v>
      </c>
      <c r="J117" s="238">
        <v>1.2000000000000002</v>
      </c>
      <c r="K117" s="238">
        <v>5706.4800000000005</v>
      </c>
      <c r="L117" s="238">
        <v>0.97433078018446884</v>
      </c>
      <c r="M117" s="238">
        <v>4755.3999999999996</v>
      </c>
      <c r="N117" s="238">
        <v>2.8</v>
      </c>
      <c r="O117" s="238">
        <v>13315.12</v>
      </c>
      <c r="P117" s="682">
        <v>2.2734384870970938</v>
      </c>
      <c r="Q117" s="713">
        <v>4755.4000000000005</v>
      </c>
    </row>
    <row r="118" spans="1:17" ht="14.4" customHeight="1" x14ac:dyDescent="0.3">
      <c r="A118" s="680" t="s">
        <v>505</v>
      </c>
      <c r="B118" s="671" t="s">
        <v>2815</v>
      </c>
      <c r="C118" s="671" t="s">
        <v>2656</v>
      </c>
      <c r="D118" s="671" t="s">
        <v>2889</v>
      </c>
      <c r="E118" s="671" t="s">
        <v>2890</v>
      </c>
      <c r="F118" s="238">
        <v>10</v>
      </c>
      <c r="G118" s="238">
        <v>4943.2</v>
      </c>
      <c r="H118" s="238">
        <v>1</v>
      </c>
      <c r="I118" s="238">
        <v>494.32</v>
      </c>
      <c r="J118" s="238"/>
      <c r="K118" s="238"/>
      <c r="L118" s="238"/>
      <c r="M118" s="238"/>
      <c r="N118" s="238"/>
      <c r="O118" s="238"/>
      <c r="P118" s="682"/>
      <c r="Q118" s="713"/>
    </row>
    <row r="119" spans="1:17" ht="14.4" customHeight="1" x14ac:dyDescent="0.3">
      <c r="A119" s="680" t="s">
        <v>505</v>
      </c>
      <c r="B119" s="671" t="s">
        <v>2815</v>
      </c>
      <c r="C119" s="671" t="s">
        <v>2656</v>
      </c>
      <c r="D119" s="671" t="s">
        <v>2891</v>
      </c>
      <c r="E119" s="671" t="s">
        <v>2892</v>
      </c>
      <c r="F119" s="238"/>
      <c r="G119" s="238"/>
      <c r="H119" s="238"/>
      <c r="I119" s="238"/>
      <c r="J119" s="238">
        <v>0.2</v>
      </c>
      <c r="K119" s="238">
        <v>31.5</v>
      </c>
      <c r="L119" s="238"/>
      <c r="M119" s="238">
        <v>157.5</v>
      </c>
      <c r="N119" s="238"/>
      <c r="O119" s="238"/>
      <c r="P119" s="682"/>
      <c r="Q119" s="713"/>
    </row>
    <row r="120" spans="1:17" ht="14.4" customHeight="1" x14ac:dyDescent="0.3">
      <c r="A120" s="680" t="s">
        <v>505</v>
      </c>
      <c r="B120" s="671" t="s">
        <v>2815</v>
      </c>
      <c r="C120" s="671" t="s">
        <v>2656</v>
      </c>
      <c r="D120" s="671" t="s">
        <v>2893</v>
      </c>
      <c r="E120" s="671" t="s">
        <v>1218</v>
      </c>
      <c r="F120" s="238">
        <v>57.100000000000009</v>
      </c>
      <c r="G120" s="238">
        <v>33549.149999999994</v>
      </c>
      <c r="H120" s="238">
        <v>1</v>
      </c>
      <c r="I120" s="238">
        <v>587.55078809106806</v>
      </c>
      <c r="J120" s="238">
        <v>44.36</v>
      </c>
      <c r="K120" s="238">
        <v>16845.71</v>
      </c>
      <c r="L120" s="238">
        <v>0.50212032197537049</v>
      </c>
      <c r="M120" s="238">
        <v>379.75</v>
      </c>
      <c r="N120" s="238">
        <v>38.599999999999994</v>
      </c>
      <c r="O120" s="238">
        <v>14658.34</v>
      </c>
      <c r="P120" s="682">
        <v>0.43692135270193144</v>
      </c>
      <c r="Q120" s="713">
        <v>379.74974093264257</v>
      </c>
    </row>
    <row r="121" spans="1:17" ht="14.4" customHeight="1" x14ac:dyDescent="0.3">
      <c r="A121" s="680" t="s">
        <v>505</v>
      </c>
      <c r="B121" s="671" t="s">
        <v>2815</v>
      </c>
      <c r="C121" s="671" t="s">
        <v>2656</v>
      </c>
      <c r="D121" s="671" t="s">
        <v>2894</v>
      </c>
      <c r="E121" s="671" t="s">
        <v>2895</v>
      </c>
      <c r="F121" s="238">
        <v>2</v>
      </c>
      <c r="G121" s="238">
        <v>121.02</v>
      </c>
      <c r="H121" s="238">
        <v>1</v>
      </c>
      <c r="I121" s="238">
        <v>60.51</v>
      </c>
      <c r="J121" s="238"/>
      <c r="K121" s="238"/>
      <c r="L121" s="238"/>
      <c r="M121" s="238"/>
      <c r="N121" s="238"/>
      <c r="O121" s="238"/>
      <c r="P121" s="682"/>
      <c r="Q121" s="713"/>
    </row>
    <row r="122" spans="1:17" ht="14.4" customHeight="1" x14ac:dyDescent="0.3">
      <c r="A122" s="680" t="s">
        <v>505</v>
      </c>
      <c r="B122" s="671" t="s">
        <v>2815</v>
      </c>
      <c r="C122" s="671" t="s">
        <v>2656</v>
      </c>
      <c r="D122" s="671" t="s">
        <v>2896</v>
      </c>
      <c r="E122" s="671" t="s">
        <v>1224</v>
      </c>
      <c r="F122" s="238">
        <v>27</v>
      </c>
      <c r="G122" s="238">
        <v>1489.23</v>
      </c>
      <c r="H122" s="238">
        <v>1</v>
      </c>
      <c r="I122" s="238">
        <v>55.156666666666666</v>
      </c>
      <c r="J122" s="238">
        <v>9</v>
      </c>
      <c r="K122" s="238">
        <v>368.55</v>
      </c>
      <c r="L122" s="238">
        <v>0.24747688402731613</v>
      </c>
      <c r="M122" s="238">
        <v>40.950000000000003</v>
      </c>
      <c r="N122" s="238">
        <v>1</v>
      </c>
      <c r="O122" s="238">
        <v>71.22</v>
      </c>
      <c r="P122" s="682">
        <v>4.7823371809592875E-2</v>
      </c>
      <c r="Q122" s="713">
        <v>71.22</v>
      </c>
    </row>
    <row r="123" spans="1:17" ht="14.4" customHeight="1" x14ac:dyDescent="0.3">
      <c r="A123" s="680" t="s">
        <v>505</v>
      </c>
      <c r="B123" s="671" t="s">
        <v>2815</v>
      </c>
      <c r="C123" s="671" t="s">
        <v>2656</v>
      </c>
      <c r="D123" s="671" t="s">
        <v>2664</v>
      </c>
      <c r="E123" s="671" t="s">
        <v>1252</v>
      </c>
      <c r="F123" s="238">
        <v>2.9000000000000004</v>
      </c>
      <c r="G123" s="238">
        <v>15660.419999999998</v>
      </c>
      <c r="H123" s="238">
        <v>1</v>
      </c>
      <c r="I123" s="238">
        <v>5400.1448275862058</v>
      </c>
      <c r="J123" s="238">
        <v>1.7000000000000002</v>
      </c>
      <c r="K123" s="238">
        <v>9273.86</v>
      </c>
      <c r="L123" s="238">
        <v>0.59218462850932485</v>
      </c>
      <c r="M123" s="238">
        <v>5455.2117647058822</v>
      </c>
      <c r="N123" s="238">
        <v>2</v>
      </c>
      <c r="O123" s="238">
        <v>10921.600000000002</v>
      </c>
      <c r="P123" s="682">
        <v>0.69740147454538282</v>
      </c>
      <c r="Q123" s="713">
        <v>5460.8000000000011</v>
      </c>
    </row>
    <row r="124" spans="1:17" ht="14.4" customHeight="1" x14ac:dyDescent="0.3">
      <c r="A124" s="680" t="s">
        <v>505</v>
      </c>
      <c r="B124" s="671" t="s">
        <v>2815</v>
      </c>
      <c r="C124" s="671" t="s">
        <v>2656</v>
      </c>
      <c r="D124" s="671" t="s">
        <v>2897</v>
      </c>
      <c r="E124" s="671" t="s">
        <v>1225</v>
      </c>
      <c r="F124" s="238">
        <v>2</v>
      </c>
      <c r="G124" s="238">
        <v>104.88</v>
      </c>
      <c r="H124" s="238">
        <v>1</v>
      </c>
      <c r="I124" s="238">
        <v>52.44</v>
      </c>
      <c r="J124" s="238">
        <v>14</v>
      </c>
      <c r="K124" s="238">
        <v>286.71999999999997</v>
      </c>
      <c r="L124" s="238">
        <v>2.7337909992372231</v>
      </c>
      <c r="M124" s="238">
        <v>20.479999999999997</v>
      </c>
      <c r="N124" s="238">
        <v>17</v>
      </c>
      <c r="O124" s="238">
        <v>605.37</v>
      </c>
      <c r="P124" s="682">
        <v>5.7720251716247146</v>
      </c>
      <c r="Q124" s="713">
        <v>35.61</v>
      </c>
    </row>
    <row r="125" spans="1:17" ht="14.4" customHeight="1" x14ac:dyDescent="0.3">
      <c r="A125" s="680" t="s">
        <v>505</v>
      </c>
      <c r="B125" s="671" t="s">
        <v>2815</v>
      </c>
      <c r="C125" s="671" t="s">
        <v>2656</v>
      </c>
      <c r="D125" s="671" t="s">
        <v>2898</v>
      </c>
      <c r="E125" s="671" t="s">
        <v>2899</v>
      </c>
      <c r="F125" s="238">
        <v>2.9</v>
      </c>
      <c r="G125" s="238">
        <v>17928.38</v>
      </c>
      <c r="H125" s="238">
        <v>1</v>
      </c>
      <c r="I125" s="238">
        <v>6182.2000000000007</v>
      </c>
      <c r="J125" s="238"/>
      <c r="K125" s="238"/>
      <c r="L125" s="238"/>
      <c r="M125" s="238"/>
      <c r="N125" s="238"/>
      <c r="O125" s="238"/>
      <c r="P125" s="682"/>
      <c r="Q125" s="713"/>
    </row>
    <row r="126" spans="1:17" ht="14.4" customHeight="1" x14ac:dyDescent="0.3">
      <c r="A126" s="680" t="s">
        <v>505</v>
      </c>
      <c r="B126" s="671" t="s">
        <v>2815</v>
      </c>
      <c r="C126" s="671" t="s">
        <v>2656</v>
      </c>
      <c r="D126" s="671" t="s">
        <v>2900</v>
      </c>
      <c r="E126" s="671" t="s">
        <v>2901</v>
      </c>
      <c r="F126" s="238">
        <v>0.4</v>
      </c>
      <c r="G126" s="238">
        <v>1236.44</v>
      </c>
      <c r="H126" s="238">
        <v>1</v>
      </c>
      <c r="I126" s="238">
        <v>3091.1</v>
      </c>
      <c r="J126" s="238">
        <v>0.8</v>
      </c>
      <c r="K126" s="238">
        <v>1762.48</v>
      </c>
      <c r="L126" s="238">
        <v>1.4254472517873895</v>
      </c>
      <c r="M126" s="238">
        <v>2203.1</v>
      </c>
      <c r="N126" s="238"/>
      <c r="O126" s="238"/>
      <c r="P126" s="682"/>
      <c r="Q126" s="713"/>
    </row>
    <row r="127" spans="1:17" ht="14.4" customHeight="1" x14ac:dyDescent="0.3">
      <c r="A127" s="680" t="s">
        <v>505</v>
      </c>
      <c r="B127" s="671" t="s">
        <v>2815</v>
      </c>
      <c r="C127" s="671" t="s">
        <v>2656</v>
      </c>
      <c r="D127" s="671" t="s">
        <v>2902</v>
      </c>
      <c r="E127" s="671" t="s">
        <v>2903</v>
      </c>
      <c r="F127" s="238"/>
      <c r="G127" s="238"/>
      <c r="H127" s="238"/>
      <c r="I127" s="238"/>
      <c r="J127" s="238"/>
      <c r="K127" s="238"/>
      <c r="L127" s="238"/>
      <c r="M127" s="238"/>
      <c r="N127" s="238">
        <v>1</v>
      </c>
      <c r="O127" s="238">
        <v>4511.05</v>
      </c>
      <c r="P127" s="682"/>
      <c r="Q127" s="713">
        <v>4511.05</v>
      </c>
    </row>
    <row r="128" spans="1:17" ht="14.4" customHeight="1" x14ac:dyDescent="0.3">
      <c r="A128" s="680" t="s">
        <v>505</v>
      </c>
      <c r="B128" s="671" t="s">
        <v>2815</v>
      </c>
      <c r="C128" s="671" t="s">
        <v>2656</v>
      </c>
      <c r="D128" s="671" t="s">
        <v>2904</v>
      </c>
      <c r="E128" s="671" t="s">
        <v>2905</v>
      </c>
      <c r="F128" s="238">
        <v>8</v>
      </c>
      <c r="G128" s="238">
        <v>5018.96</v>
      </c>
      <c r="H128" s="238">
        <v>1</v>
      </c>
      <c r="I128" s="238">
        <v>627.37</v>
      </c>
      <c r="J128" s="238"/>
      <c r="K128" s="238"/>
      <c r="L128" s="238"/>
      <c r="M128" s="238"/>
      <c r="N128" s="238"/>
      <c r="O128" s="238"/>
      <c r="P128" s="682"/>
      <c r="Q128" s="713"/>
    </row>
    <row r="129" spans="1:17" ht="14.4" customHeight="1" x14ac:dyDescent="0.3">
      <c r="A129" s="680" t="s">
        <v>505</v>
      </c>
      <c r="B129" s="671" t="s">
        <v>2815</v>
      </c>
      <c r="C129" s="671" t="s">
        <v>2656</v>
      </c>
      <c r="D129" s="671" t="s">
        <v>2906</v>
      </c>
      <c r="E129" s="671" t="s">
        <v>2907</v>
      </c>
      <c r="F129" s="238"/>
      <c r="G129" s="238"/>
      <c r="H129" s="238"/>
      <c r="I129" s="238"/>
      <c r="J129" s="238">
        <v>0.9</v>
      </c>
      <c r="K129" s="238">
        <v>195.29999999999998</v>
      </c>
      <c r="L129" s="238"/>
      <c r="M129" s="238">
        <v>216.99999999999997</v>
      </c>
      <c r="N129" s="238"/>
      <c r="O129" s="238"/>
      <c r="P129" s="682"/>
      <c r="Q129" s="713"/>
    </row>
    <row r="130" spans="1:17" ht="14.4" customHeight="1" x14ac:dyDescent="0.3">
      <c r="A130" s="680" t="s">
        <v>505</v>
      </c>
      <c r="B130" s="671" t="s">
        <v>2815</v>
      </c>
      <c r="C130" s="671" t="s">
        <v>2656</v>
      </c>
      <c r="D130" s="671" t="s">
        <v>2908</v>
      </c>
      <c r="E130" s="671" t="s">
        <v>2909</v>
      </c>
      <c r="F130" s="238"/>
      <c r="G130" s="238"/>
      <c r="H130" s="238"/>
      <c r="I130" s="238"/>
      <c r="J130" s="238">
        <v>0.2</v>
      </c>
      <c r="K130" s="238">
        <v>9.68</v>
      </c>
      <c r="L130" s="238"/>
      <c r="M130" s="238">
        <v>48.4</v>
      </c>
      <c r="N130" s="238"/>
      <c r="O130" s="238"/>
      <c r="P130" s="682"/>
      <c r="Q130" s="713"/>
    </row>
    <row r="131" spans="1:17" ht="14.4" customHeight="1" x14ac:dyDescent="0.3">
      <c r="A131" s="680" t="s">
        <v>505</v>
      </c>
      <c r="B131" s="671" t="s">
        <v>2815</v>
      </c>
      <c r="C131" s="671" t="s">
        <v>2656</v>
      </c>
      <c r="D131" s="671" t="s">
        <v>2910</v>
      </c>
      <c r="E131" s="671" t="s">
        <v>950</v>
      </c>
      <c r="F131" s="238">
        <v>25.8</v>
      </c>
      <c r="G131" s="238">
        <v>2286</v>
      </c>
      <c r="H131" s="238">
        <v>1</v>
      </c>
      <c r="I131" s="238">
        <v>88.604651162790702</v>
      </c>
      <c r="J131" s="238">
        <v>13.1</v>
      </c>
      <c r="K131" s="238">
        <v>1270.2</v>
      </c>
      <c r="L131" s="238">
        <v>0.5556430446194226</v>
      </c>
      <c r="M131" s="238">
        <v>96.961832061068705</v>
      </c>
      <c r="N131" s="238">
        <v>16.8</v>
      </c>
      <c r="O131" s="238">
        <v>1629.03</v>
      </c>
      <c r="P131" s="682">
        <v>0.71261154855643039</v>
      </c>
      <c r="Q131" s="713">
        <v>96.966071428571425</v>
      </c>
    </row>
    <row r="132" spans="1:17" ht="14.4" customHeight="1" x14ac:dyDescent="0.3">
      <c r="A132" s="680" t="s">
        <v>505</v>
      </c>
      <c r="B132" s="671" t="s">
        <v>2815</v>
      </c>
      <c r="C132" s="671" t="s">
        <v>2656</v>
      </c>
      <c r="D132" s="671" t="s">
        <v>2911</v>
      </c>
      <c r="E132" s="671" t="s">
        <v>2912</v>
      </c>
      <c r="F132" s="238">
        <v>2</v>
      </c>
      <c r="G132" s="238">
        <v>115.28</v>
      </c>
      <c r="H132" s="238">
        <v>1</v>
      </c>
      <c r="I132" s="238">
        <v>57.64</v>
      </c>
      <c r="J132" s="238">
        <v>3</v>
      </c>
      <c r="K132" s="238">
        <v>192</v>
      </c>
      <c r="L132" s="238">
        <v>1.6655100624566272</v>
      </c>
      <c r="M132" s="238">
        <v>64</v>
      </c>
      <c r="N132" s="238">
        <v>5</v>
      </c>
      <c r="O132" s="238">
        <v>320</v>
      </c>
      <c r="P132" s="682">
        <v>2.775850104094379</v>
      </c>
      <c r="Q132" s="713">
        <v>64</v>
      </c>
    </row>
    <row r="133" spans="1:17" ht="14.4" customHeight="1" x14ac:dyDescent="0.3">
      <c r="A133" s="680" t="s">
        <v>505</v>
      </c>
      <c r="B133" s="671" t="s">
        <v>2815</v>
      </c>
      <c r="C133" s="671" t="s">
        <v>2656</v>
      </c>
      <c r="D133" s="671" t="s">
        <v>2913</v>
      </c>
      <c r="E133" s="671" t="s">
        <v>2652</v>
      </c>
      <c r="F133" s="238">
        <v>14</v>
      </c>
      <c r="G133" s="238">
        <v>7270.34</v>
      </c>
      <c r="H133" s="238">
        <v>1</v>
      </c>
      <c r="I133" s="238">
        <v>519.31000000000006</v>
      </c>
      <c r="J133" s="238"/>
      <c r="K133" s="238"/>
      <c r="L133" s="238"/>
      <c r="M133" s="238"/>
      <c r="N133" s="238"/>
      <c r="O133" s="238"/>
      <c r="P133" s="682"/>
      <c r="Q133" s="713"/>
    </row>
    <row r="134" spans="1:17" ht="14.4" customHeight="1" x14ac:dyDescent="0.3">
      <c r="A134" s="680" t="s">
        <v>505</v>
      </c>
      <c r="B134" s="671" t="s">
        <v>2815</v>
      </c>
      <c r="C134" s="671" t="s">
        <v>2656</v>
      </c>
      <c r="D134" s="671" t="s">
        <v>2914</v>
      </c>
      <c r="E134" s="671" t="s">
        <v>2915</v>
      </c>
      <c r="F134" s="238"/>
      <c r="G134" s="238"/>
      <c r="H134" s="238"/>
      <c r="I134" s="238"/>
      <c r="J134" s="238"/>
      <c r="K134" s="238"/>
      <c r="L134" s="238"/>
      <c r="M134" s="238"/>
      <c r="N134" s="238">
        <v>3</v>
      </c>
      <c r="O134" s="238">
        <v>6475.8</v>
      </c>
      <c r="P134" s="682"/>
      <c r="Q134" s="713">
        <v>2158.6</v>
      </c>
    </row>
    <row r="135" spans="1:17" ht="14.4" customHeight="1" x14ac:dyDescent="0.3">
      <c r="A135" s="680" t="s">
        <v>505</v>
      </c>
      <c r="B135" s="671" t="s">
        <v>2815</v>
      </c>
      <c r="C135" s="671" t="s">
        <v>2656</v>
      </c>
      <c r="D135" s="671" t="s">
        <v>2916</v>
      </c>
      <c r="E135" s="671" t="s">
        <v>2917</v>
      </c>
      <c r="F135" s="238"/>
      <c r="G135" s="238"/>
      <c r="H135" s="238"/>
      <c r="I135" s="238"/>
      <c r="J135" s="238"/>
      <c r="K135" s="238"/>
      <c r="L135" s="238"/>
      <c r="M135" s="238"/>
      <c r="N135" s="238">
        <v>0.08</v>
      </c>
      <c r="O135" s="238">
        <v>290.24</v>
      </c>
      <c r="P135" s="682"/>
      <c r="Q135" s="713">
        <v>3628</v>
      </c>
    </row>
    <row r="136" spans="1:17" ht="14.4" customHeight="1" x14ac:dyDescent="0.3">
      <c r="A136" s="680" t="s">
        <v>505</v>
      </c>
      <c r="B136" s="671" t="s">
        <v>2815</v>
      </c>
      <c r="C136" s="671" t="s">
        <v>2656</v>
      </c>
      <c r="D136" s="671" t="s">
        <v>2918</v>
      </c>
      <c r="E136" s="671" t="s">
        <v>2919</v>
      </c>
      <c r="F136" s="238"/>
      <c r="G136" s="238"/>
      <c r="H136" s="238"/>
      <c r="I136" s="238"/>
      <c r="J136" s="238"/>
      <c r="K136" s="238"/>
      <c r="L136" s="238"/>
      <c r="M136" s="238"/>
      <c r="N136" s="238">
        <v>0.5</v>
      </c>
      <c r="O136" s="238">
        <v>348.6</v>
      </c>
      <c r="P136" s="682"/>
      <c r="Q136" s="713">
        <v>697.2</v>
      </c>
    </row>
    <row r="137" spans="1:17" ht="14.4" customHeight="1" x14ac:dyDescent="0.3">
      <c r="A137" s="680" t="s">
        <v>505</v>
      </c>
      <c r="B137" s="671" t="s">
        <v>2815</v>
      </c>
      <c r="C137" s="671" t="s">
        <v>2920</v>
      </c>
      <c r="D137" s="671" t="s">
        <v>2921</v>
      </c>
      <c r="E137" s="671" t="s">
        <v>2922</v>
      </c>
      <c r="F137" s="238">
        <v>29</v>
      </c>
      <c r="G137" s="238">
        <v>51682.64</v>
      </c>
      <c r="H137" s="238">
        <v>1</v>
      </c>
      <c r="I137" s="238">
        <v>1782.16</v>
      </c>
      <c r="J137" s="238">
        <v>49</v>
      </c>
      <c r="K137" s="238">
        <v>89430.78</v>
      </c>
      <c r="L137" s="238">
        <v>1.7303833550298515</v>
      </c>
      <c r="M137" s="238">
        <v>1825.1179591836735</v>
      </c>
      <c r="N137" s="238">
        <v>26</v>
      </c>
      <c r="O137" s="238">
        <v>48505.08</v>
      </c>
      <c r="P137" s="682">
        <v>0.9385178466115508</v>
      </c>
      <c r="Q137" s="713">
        <v>1865.5800000000002</v>
      </c>
    </row>
    <row r="138" spans="1:17" ht="14.4" customHeight="1" x14ac:dyDescent="0.3">
      <c r="A138" s="680" t="s">
        <v>505</v>
      </c>
      <c r="B138" s="671" t="s">
        <v>2815</v>
      </c>
      <c r="C138" s="671" t="s">
        <v>2920</v>
      </c>
      <c r="D138" s="671" t="s">
        <v>2923</v>
      </c>
      <c r="E138" s="671" t="s">
        <v>2924</v>
      </c>
      <c r="F138" s="238">
        <v>15</v>
      </c>
      <c r="G138" s="238">
        <v>12895.8</v>
      </c>
      <c r="H138" s="238">
        <v>1</v>
      </c>
      <c r="I138" s="238">
        <v>859.71999999999991</v>
      </c>
      <c r="J138" s="238">
        <v>16</v>
      </c>
      <c r="K138" s="238">
        <v>14369.2</v>
      </c>
      <c r="L138" s="238">
        <v>1.1142542533227875</v>
      </c>
      <c r="M138" s="238">
        <v>898.07500000000005</v>
      </c>
      <c r="N138" s="238">
        <v>4</v>
      </c>
      <c r="O138" s="238">
        <v>3702.28</v>
      </c>
      <c r="P138" s="682">
        <v>0.28709192140076617</v>
      </c>
      <c r="Q138" s="713">
        <v>925.57</v>
      </c>
    </row>
    <row r="139" spans="1:17" ht="14.4" customHeight="1" x14ac:dyDescent="0.3">
      <c r="A139" s="680" t="s">
        <v>505</v>
      </c>
      <c r="B139" s="671" t="s">
        <v>2815</v>
      </c>
      <c r="C139" s="671" t="s">
        <v>2669</v>
      </c>
      <c r="D139" s="671" t="s">
        <v>2925</v>
      </c>
      <c r="E139" s="671" t="s">
        <v>2926</v>
      </c>
      <c r="F139" s="238">
        <v>4</v>
      </c>
      <c r="G139" s="238">
        <v>4315.3999999999996</v>
      </c>
      <c r="H139" s="238">
        <v>1</v>
      </c>
      <c r="I139" s="238">
        <v>1078.8499999999999</v>
      </c>
      <c r="J139" s="238">
        <v>3</v>
      </c>
      <c r="K139" s="238">
        <v>3236.5499999999997</v>
      </c>
      <c r="L139" s="238">
        <v>0.75</v>
      </c>
      <c r="M139" s="238">
        <v>1078.8499999999999</v>
      </c>
      <c r="N139" s="238">
        <v>30</v>
      </c>
      <c r="O139" s="238">
        <v>32365.5</v>
      </c>
      <c r="P139" s="682">
        <v>7.5000000000000009</v>
      </c>
      <c r="Q139" s="713">
        <v>1078.8499999999999</v>
      </c>
    </row>
    <row r="140" spans="1:17" ht="14.4" customHeight="1" x14ac:dyDescent="0.3">
      <c r="A140" s="680" t="s">
        <v>505</v>
      </c>
      <c r="B140" s="671" t="s">
        <v>2815</v>
      </c>
      <c r="C140" s="671" t="s">
        <v>2669</v>
      </c>
      <c r="D140" s="671" t="s">
        <v>2927</v>
      </c>
      <c r="E140" s="671" t="s">
        <v>2928</v>
      </c>
      <c r="F140" s="238">
        <v>4</v>
      </c>
      <c r="G140" s="238">
        <v>26207.56</v>
      </c>
      <c r="H140" s="238">
        <v>1</v>
      </c>
      <c r="I140" s="238">
        <v>6551.89</v>
      </c>
      <c r="J140" s="238">
        <v>3</v>
      </c>
      <c r="K140" s="238">
        <v>19655.670000000002</v>
      </c>
      <c r="L140" s="238">
        <v>0.75</v>
      </c>
      <c r="M140" s="238">
        <v>6551.89</v>
      </c>
      <c r="N140" s="238">
        <v>6</v>
      </c>
      <c r="O140" s="238">
        <v>39311.340000000004</v>
      </c>
      <c r="P140" s="682">
        <v>1.5</v>
      </c>
      <c r="Q140" s="713">
        <v>6551.89</v>
      </c>
    </row>
    <row r="141" spans="1:17" ht="14.4" customHeight="1" x14ac:dyDescent="0.3">
      <c r="A141" s="680" t="s">
        <v>505</v>
      </c>
      <c r="B141" s="671" t="s">
        <v>2815</v>
      </c>
      <c r="C141" s="671" t="s">
        <v>2669</v>
      </c>
      <c r="D141" s="671" t="s">
        <v>2929</v>
      </c>
      <c r="E141" s="671" t="s">
        <v>2930</v>
      </c>
      <c r="F141" s="238">
        <v>1</v>
      </c>
      <c r="G141" s="238">
        <v>1672</v>
      </c>
      <c r="H141" s="238">
        <v>1</v>
      </c>
      <c r="I141" s="238">
        <v>1672</v>
      </c>
      <c r="J141" s="238"/>
      <c r="K141" s="238"/>
      <c r="L141" s="238"/>
      <c r="M141" s="238"/>
      <c r="N141" s="238"/>
      <c r="O141" s="238"/>
      <c r="P141" s="682"/>
      <c r="Q141" s="713"/>
    </row>
    <row r="142" spans="1:17" ht="14.4" customHeight="1" x14ac:dyDescent="0.3">
      <c r="A142" s="680" t="s">
        <v>505</v>
      </c>
      <c r="B142" s="671" t="s">
        <v>2815</v>
      </c>
      <c r="C142" s="671" t="s">
        <v>2669</v>
      </c>
      <c r="D142" s="671" t="s">
        <v>2670</v>
      </c>
      <c r="E142" s="671" t="s">
        <v>2671</v>
      </c>
      <c r="F142" s="238"/>
      <c r="G142" s="238"/>
      <c r="H142" s="238"/>
      <c r="I142" s="238"/>
      <c r="J142" s="238"/>
      <c r="K142" s="238"/>
      <c r="L142" s="238"/>
      <c r="M142" s="238"/>
      <c r="N142" s="238">
        <v>2</v>
      </c>
      <c r="O142" s="238">
        <v>5250.22</v>
      </c>
      <c r="P142" s="682"/>
      <c r="Q142" s="713">
        <v>2625.11</v>
      </c>
    </row>
    <row r="143" spans="1:17" ht="14.4" customHeight="1" x14ac:dyDescent="0.3">
      <c r="A143" s="680" t="s">
        <v>505</v>
      </c>
      <c r="B143" s="671" t="s">
        <v>2815</v>
      </c>
      <c r="C143" s="671" t="s">
        <v>2669</v>
      </c>
      <c r="D143" s="671" t="s">
        <v>2672</v>
      </c>
      <c r="E143" s="671" t="s">
        <v>2673</v>
      </c>
      <c r="F143" s="238"/>
      <c r="G143" s="238"/>
      <c r="H143" s="238"/>
      <c r="I143" s="238"/>
      <c r="J143" s="238"/>
      <c r="K143" s="238"/>
      <c r="L143" s="238"/>
      <c r="M143" s="238"/>
      <c r="N143" s="238">
        <v>4</v>
      </c>
      <c r="O143" s="238">
        <v>4186.92</v>
      </c>
      <c r="P143" s="682"/>
      <c r="Q143" s="713">
        <v>1046.73</v>
      </c>
    </row>
    <row r="144" spans="1:17" ht="14.4" customHeight="1" x14ac:dyDescent="0.3">
      <c r="A144" s="680" t="s">
        <v>505</v>
      </c>
      <c r="B144" s="671" t="s">
        <v>2815</v>
      </c>
      <c r="C144" s="671" t="s">
        <v>2669</v>
      </c>
      <c r="D144" s="671" t="s">
        <v>2674</v>
      </c>
      <c r="E144" s="671" t="s">
        <v>2675</v>
      </c>
      <c r="F144" s="238">
        <v>1</v>
      </c>
      <c r="G144" s="238">
        <v>966</v>
      </c>
      <c r="H144" s="238">
        <v>1</v>
      </c>
      <c r="I144" s="238">
        <v>966</v>
      </c>
      <c r="J144" s="238">
        <v>3</v>
      </c>
      <c r="K144" s="238">
        <v>3003.39</v>
      </c>
      <c r="L144" s="238">
        <v>3.1090993788819876</v>
      </c>
      <c r="M144" s="238">
        <v>1001.13</v>
      </c>
      <c r="N144" s="238"/>
      <c r="O144" s="238"/>
      <c r="P144" s="682"/>
      <c r="Q144" s="713"/>
    </row>
    <row r="145" spans="1:17" ht="14.4" customHeight="1" x14ac:dyDescent="0.3">
      <c r="A145" s="680" t="s">
        <v>505</v>
      </c>
      <c r="B145" s="671" t="s">
        <v>2815</v>
      </c>
      <c r="C145" s="671" t="s">
        <v>2669</v>
      </c>
      <c r="D145" s="671" t="s">
        <v>2931</v>
      </c>
      <c r="E145" s="671" t="s">
        <v>2932</v>
      </c>
      <c r="F145" s="238">
        <v>3</v>
      </c>
      <c r="G145" s="238">
        <v>2097</v>
      </c>
      <c r="H145" s="238">
        <v>1</v>
      </c>
      <c r="I145" s="238">
        <v>699</v>
      </c>
      <c r="J145" s="238"/>
      <c r="K145" s="238"/>
      <c r="L145" s="238"/>
      <c r="M145" s="238"/>
      <c r="N145" s="238">
        <v>5</v>
      </c>
      <c r="O145" s="238">
        <v>3622.1</v>
      </c>
      <c r="P145" s="682">
        <v>1.7272770624701954</v>
      </c>
      <c r="Q145" s="713">
        <v>724.42</v>
      </c>
    </row>
    <row r="146" spans="1:17" ht="14.4" customHeight="1" x14ac:dyDescent="0.3">
      <c r="A146" s="680" t="s">
        <v>505</v>
      </c>
      <c r="B146" s="671" t="s">
        <v>2815</v>
      </c>
      <c r="C146" s="671" t="s">
        <v>2669</v>
      </c>
      <c r="D146" s="671" t="s">
        <v>2676</v>
      </c>
      <c r="E146" s="671" t="s">
        <v>2677</v>
      </c>
      <c r="F146" s="238"/>
      <c r="G146" s="238"/>
      <c r="H146" s="238"/>
      <c r="I146" s="238"/>
      <c r="J146" s="238"/>
      <c r="K146" s="238"/>
      <c r="L146" s="238"/>
      <c r="M146" s="238"/>
      <c r="N146" s="238">
        <v>4</v>
      </c>
      <c r="O146" s="238">
        <v>957.6</v>
      </c>
      <c r="P146" s="682"/>
      <c r="Q146" s="713">
        <v>239.4</v>
      </c>
    </row>
    <row r="147" spans="1:17" ht="14.4" customHeight="1" x14ac:dyDescent="0.3">
      <c r="A147" s="680" t="s">
        <v>505</v>
      </c>
      <c r="B147" s="671" t="s">
        <v>2815</v>
      </c>
      <c r="C147" s="671" t="s">
        <v>2669</v>
      </c>
      <c r="D147" s="671" t="s">
        <v>2933</v>
      </c>
      <c r="E147" s="671" t="s">
        <v>2934</v>
      </c>
      <c r="F147" s="238"/>
      <c r="G147" s="238"/>
      <c r="H147" s="238"/>
      <c r="I147" s="238"/>
      <c r="J147" s="238">
        <v>3</v>
      </c>
      <c r="K147" s="238">
        <v>7213.08</v>
      </c>
      <c r="L147" s="238"/>
      <c r="M147" s="238">
        <v>2404.36</v>
      </c>
      <c r="N147" s="238"/>
      <c r="O147" s="238"/>
      <c r="P147" s="682"/>
      <c r="Q147" s="713"/>
    </row>
    <row r="148" spans="1:17" ht="14.4" customHeight="1" x14ac:dyDescent="0.3">
      <c r="A148" s="680" t="s">
        <v>505</v>
      </c>
      <c r="B148" s="671" t="s">
        <v>2815</v>
      </c>
      <c r="C148" s="671" t="s">
        <v>2669</v>
      </c>
      <c r="D148" s="671" t="s">
        <v>2935</v>
      </c>
      <c r="E148" s="671" t="s">
        <v>2936</v>
      </c>
      <c r="F148" s="238">
        <v>1</v>
      </c>
      <c r="G148" s="238">
        <v>452.89</v>
      </c>
      <c r="H148" s="238">
        <v>1</v>
      </c>
      <c r="I148" s="238">
        <v>452.89</v>
      </c>
      <c r="J148" s="238">
        <v>2</v>
      </c>
      <c r="K148" s="238">
        <v>905.78</v>
      </c>
      <c r="L148" s="238">
        <v>2</v>
      </c>
      <c r="M148" s="238">
        <v>452.89</v>
      </c>
      <c r="N148" s="238"/>
      <c r="O148" s="238"/>
      <c r="P148" s="682"/>
      <c r="Q148" s="713"/>
    </row>
    <row r="149" spans="1:17" ht="14.4" customHeight="1" x14ac:dyDescent="0.3">
      <c r="A149" s="680" t="s">
        <v>505</v>
      </c>
      <c r="B149" s="671" t="s">
        <v>2815</v>
      </c>
      <c r="C149" s="671" t="s">
        <v>2669</v>
      </c>
      <c r="D149" s="671" t="s">
        <v>2937</v>
      </c>
      <c r="E149" s="671" t="s">
        <v>2938</v>
      </c>
      <c r="F149" s="238">
        <v>8</v>
      </c>
      <c r="G149" s="238">
        <v>10552.800000000001</v>
      </c>
      <c r="H149" s="238">
        <v>1</v>
      </c>
      <c r="I149" s="238">
        <v>1319.1000000000001</v>
      </c>
      <c r="J149" s="238">
        <v>3</v>
      </c>
      <c r="K149" s="238">
        <v>4101.21</v>
      </c>
      <c r="L149" s="238">
        <v>0.3886371389583807</v>
      </c>
      <c r="M149" s="238">
        <v>1367.07</v>
      </c>
      <c r="N149" s="238">
        <v>5</v>
      </c>
      <c r="O149" s="238">
        <v>6835.3499999999995</v>
      </c>
      <c r="P149" s="682">
        <v>0.64772856493063435</v>
      </c>
      <c r="Q149" s="713">
        <v>1367.07</v>
      </c>
    </row>
    <row r="150" spans="1:17" ht="14.4" customHeight="1" x14ac:dyDescent="0.3">
      <c r="A150" s="680" t="s">
        <v>505</v>
      </c>
      <c r="B150" s="671" t="s">
        <v>2815</v>
      </c>
      <c r="C150" s="671" t="s">
        <v>2669</v>
      </c>
      <c r="D150" s="671" t="s">
        <v>2939</v>
      </c>
      <c r="E150" s="671" t="s">
        <v>2940</v>
      </c>
      <c r="F150" s="238">
        <v>3</v>
      </c>
      <c r="G150" s="238">
        <v>5562.9</v>
      </c>
      <c r="H150" s="238">
        <v>1</v>
      </c>
      <c r="I150" s="238">
        <v>1854.3</v>
      </c>
      <c r="J150" s="238">
        <v>1</v>
      </c>
      <c r="K150" s="238">
        <v>1854.3</v>
      </c>
      <c r="L150" s="238">
        <v>0.33333333333333337</v>
      </c>
      <c r="M150" s="238">
        <v>1854.3</v>
      </c>
      <c r="N150" s="238">
        <v>5</v>
      </c>
      <c r="O150" s="238">
        <v>9271.5</v>
      </c>
      <c r="P150" s="682">
        <v>1.6666666666666667</v>
      </c>
      <c r="Q150" s="713">
        <v>1854.3</v>
      </c>
    </row>
    <row r="151" spans="1:17" ht="14.4" customHeight="1" x14ac:dyDescent="0.3">
      <c r="A151" s="680" t="s">
        <v>505</v>
      </c>
      <c r="B151" s="671" t="s">
        <v>2815</v>
      </c>
      <c r="C151" s="671" t="s">
        <v>2669</v>
      </c>
      <c r="D151" s="671" t="s">
        <v>2678</v>
      </c>
      <c r="E151" s="671" t="s">
        <v>2679</v>
      </c>
      <c r="F151" s="238"/>
      <c r="G151" s="238"/>
      <c r="H151" s="238"/>
      <c r="I151" s="238"/>
      <c r="J151" s="238"/>
      <c r="K151" s="238"/>
      <c r="L151" s="238"/>
      <c r="M151" s="238"/>
      <c r="N151" s="238">
        <v>6</v>
      </c>
      <c r="O151" s="238">
        <v>5409.84</v>
      </c>
      <c r="P151" s="682"/>
      <c r="Q151" s="713">
        <v>901.64</v>
      </c>
    </row>
    <row r="152" spans="1:17" ht="14.4" customHeight="1" x14ac:dyDescent="0.3">
      <c r="A152" s="680" t="s">
        <v>505</v>
      </c>
      <c r="B152" s="671" t="s">
        <v>2815</v>
      </c>
      <c r="C152" s="671" t="s">
        <v>2669</v>
      </c>
      <c r="D152" s="671" t="s">
        <v>2941</v>
      </c>
      <c r="E152" s="671" t="s">
        <v>2942</v>
      </c>
      <c r="F152" s="238">
        <v>7</v>
      </c>
      <c r="G152" s="238">
        <v>2992.5</v>
      </c>
      <c r="H152" s="238">
        <v>1</v>
      </c>
      <c r="I152" s="238">
        <v>427.5</v>
      </c>
      <c r="J152" s="238">
        <v>1</v>
      </c>
      <c r="K152" s="238">
        <v>427.5</v>
      </c>
      <c r="L152" s="238">
        <v>0.14285714285714285</v>
      </c>
      <c r="M152" s="238">
        <v>427.5</v>
      </c>
      <c r="N152" s="238"/>
      <c r="O152" s="238"/>
      <c r="P152" s="682"/>
      <c r="Q152" s="713"/>
    </row>
    <row r="153" spans="1:17" ht="14.4" customHeight="1" x14ac:dyDescent="0.3">
      <c r="A153" s="680" t="s">
        <v>505</v>
      </c>
      <c r="B153" s="671" t="s">
        <v>2815</v>
      </c>
      <c r="C153" s="671" t="s">
        <v>2669</v>
      </c>
      <c r="D153" s="671" t="s">
        <v>2943</v>
      </c>
      <c r="E153" s="671" t="s">
        <v>2944</v>
      </c>
      <c r="F153" s="238">
        <v>2</v>
      </c>
      <c r="G153" s="238">
        <v>1450.9</v>
      </c>
      <c r="H153" s="238">
        <v>1</v>
      </c>
      <c r="I153" s="238">
        <v>725.45</v>
      </c>
      <c r="J153" s="238"/>
      <c r="K153" s="238"/>
      <c r="L153" s="238"/>
      <c r="M153" s="238"/>
      <c r="N153" s="238"/>
      <c r="O153" s="238"/>
      <c r="P153" s="682"/>
      <c r="Q153" s="713"/>
    </row>
    <row r="154" spans="1:17" ht="14.4" customHeight="1" x14ac:dyDescent="0.3">
      <c r="A154" s="680" t="s">
        <v>505</v>
      </c>
      <c r="B154" s="671" t="s">
        <v>2815</v>
      </c>
      <c r="C154" s="671" t="s">
        <v>2669</v>
      </c>
      <c r="D154" s="671" t="s">
        <v>2945</v>
      </c>
      <c r="E154" s="671" t="s">
        <v>2946</v>
      </c>
      <c r="F154" s="238">
        <v>4</v>
      </c>
      <c r="G154" s="238">
        <v>14149.28</v>
      </c>
      <c r="H154" s="238">
        <v>1</v>
      </c>
      <c r="I154" s="238">
        <v>3537.32</v>
      </c>
      <c r="J154" s="238">
        <v>3</v>
      </c>
      <c r="K154" s="238">
        <v>10611.960000000001</v>
      </c>
      <c r="L154" s="238">
        <v>0.75</v>
      </c>
      <c r="M154" s="238">
        <v>3537.32</v>
      </c>
      <c r="N154" s="238">
        <v>30</v>
      </c>
      <c r="O154" s="238">
        <v>106119.6</v>
      </c>
      <c r="P154" s="682">
        <v>7.5</v>
      </c>
      <c r="Q154" s="713">
        <v>3537.32</v>
      </c>
    </row>
    <row r="155" spans="1:17" ht="14.4" customHeight="1" x14ac:dyDescent="0.3">
      <c r="A155" s="680" t="s">
        <v>505</v>
      </c>
      <c r="B155" s="671" t="s">
        <v>2815</v>
      </c>
      <c r="C155" s="671" t="s">
        <v>2669</v>
      </c>
      <c r="D155" s="671" t="s">
        <v>2680</v>
      </c>
      <c r="E155" s="671" t="s">
        <v>2681</v>
      </c>
      <c r="F155" s="238">
        <v>4</v>
      </c>
      <c r="G155" s="238">
        <v>1577.6</v>
      </c>
      <c r="H155" s="238">
        <v>1</v>
      </c>
      <c r="I155" s="238">
        <v>394.4</v>
      </c>
      <c r="J155" s="238">
        <v>3</v>
      </c>
      <c r="K155" s="238">
        <v>1226.22</v>
      </c>
      <c r="L155" s="238">
        <v>0.77726926977687638</v>
      </c>
      <c r="M155" s="238">
        <v>408.74</v>
      </c>
      <c r="N155" s="238">
        <v>4</v>
      </c>
      <c r="O155" s="238">
        <v>1634.96</v>
      </c>
      <c r="P155" s="682">
        <v>1.0363590263691684</v>
      </c>
      <c r="Q155" s="713">
        <v>408.74</v>
      </c>
    </row>
    <row r="156" spans="1:17" ht="14.4" customHeight="1" x14ac:dyDescent="0.3">
      <c r="A156" s="680" t="s">
        <v>505</v>
      </c>
      <c r="B156" s="671" t="s">
        <v>2815</v>
      </c>
      <c r="C156" s="671" t="s">
        <v>2669</v>
      </c>
      <c r="D156" s="671" t="s">
        <v>2947</v>
      </c>
      <c r="E156" s="671" t="s">
        <v>2948</v>
      </c>
      <c r="F156" s="238"/>
      <c r="G156" s="238"/>
      <c r="H156" s="238"/>
      <c r="I156" s="238"/>
      <c r="J156" s="238">
        <v>2</v>
      </c>
      <c r="K156" s="238">
        <v>4786</v>
      </c>
      <c r="L156" s="238"/>
      <c r="M156" s="238">
        <v>2393</v>
      </c>
      <c r="N156" s="238"/>
      <c r="O156" s="238"/>
      <c r="P156" s="682"/>
      <c r="Q156" s="713"/>
    </row>
    <row r="157" spans="1:17" ht="14.4" customHeight="1" x14ac:dyDescent="0.3">
      <c r="A157" s="680" t="s">
        <v>505</v>
      </c>
      <c r="B157" s="671" t="s">
        <v>2815</v>
      </c>
      <c r="C157" s="671" t="s">
        <v>2669</v>
      </c>
      <c r="D157" s="671" t="s">
        <v>2682</v>
      </c>
      <c r="E157" s="671" t="s">
        <v>2683</v>
      </c>
      <c r="F157" s="238">
        <v>13</v>
      </c>
      <c r="G157" s="238">
        <v>2631.2000000000003</v>
      </c>
      <c r="H157" s="238">
        <v>1</v>
      </c>
      <c r="I157" s="238">
        <v>202.40000000000003</v>
      </c>
      <c r="J157" s="238">
        <v>15</v>
      </c>
      <c r="K157" s="238">
        <v>3036.0000000000005</v>
      </c>
      <c r="L157" s="238">
        <v>1.153846153846154</v>
      </c>
      <c r="M157" s="238">
        <v>202.40000000000003</v>
      </c>
      <c r="N157" s="238">
        <v>22</v>
      </c>
      <c r="O157" s="238">
        <v>4452.8</v>
      </c>
      <c r="P157" s="682">
        <v>1.6923076923076923</v>
      </c>
      <c r="Q157" s="713">
        <v>202.4</v>
      </c>
    </row>
    <row r="158" spans="1:17" ht="14.4" customHeight="1" x14ac:dyDescent="0.3">
      <c r="A158" s="680" t="s">
        <v>505</v>
      </c>
      <c r="B158" s="671" t="s">
        <v>2815</v>
      </c>
      <c r="C158" s="671" t="s">
        <v>2669</v>
      </c>
      <c r="D158" s="671" t="s">
        <v>2686</v>
      </c>
      <c r="E158" s="671" t="s">
        <v>2687</v>
      </c>
      <c r="F158" s="238">
        <v>3</v>
      </c>
      <c r="G158" s="238">
        <v>4995</v>
      </c>
      <c r="H158" s="238">
        <v>1</v>
      </c>
      <c r="I158" s="238">
        <v>1665</v>
      </c>
      <c r="J158" s="238">
        <v>2</v>
      </c>
      <c r="K158" s="238">
        <v>3330</v>
      </c>
      <c r="L158" s="238">
        <v>0.66666666666666663</v>
      </c>
      <c r="M158" s="238">
        <v>1665</v>
      </c>
      <c r="N158" s="238">
        <v>6</v>
      </c>
      <c r="O158" s="238">
        <v>9990</v>
      </c>
      <c r="P158" s="682">
        <v>2</v>
      </c>
      <c r="Q158" s="713">
        <v>1665</v>
      </c>
    </row>
    <row r="159" spans="1:17" ht="14.4" customHeight="1" x14ac:dyDescent="0.3">
      <c r="A159" s="680" t="s">
        <v>505</v>
      </c>
      <c r="B159" s="671" t="s">
        <v>2815</v>
      </c>
      <c r="C159" s="671" t="s">
        <v>2669</v>
      </c>
      <c r="D159" s="671" t="s">
        <v>2688</v>
      </c>
      <c r="E159" s="671" t="s">
        <v>2689</v>
      </c>
      <c r="F159" s="238"/>
      <c r="G159" s="238"/>
      <c r="H159" s="238"/>
      <c r="I159" s="238"/>
      <c r="J159" s="238">
        <v>6</v>
      </c>
      <c r="K159" s="238">
        <v>14616</v>
      </c>
      <c r="L159" s="238"/>
      <c r="M159" s="238">
        <v>2436</v>
      </c>
      <c r="N159" s="238">
        <v>3</v>
      </c>
      <c r="O159" s="238">
        <v>7308</v>
      </c>
      <c r="P159" s="682"/>
      <c r="Q159" s="713">
        <v>2436</v>
      </c>
    </row>
    <row r="160" spans="1:17" ht="14.4" customHeight="1" x14ac:dyDescent="0.3">
      <c r="A160" s="680" t="s">
        <v>505</v>
      </c>
      <c r="B160" s="671" t="s">
        <v>2815</v>
      </c>
      <c r="C160" s="671" t="s">
        <v>2669</v>
      </c>
      <c r="D160" s="671" t="s">
        <v>2690</v>
      </c>
      <c r="E160" s="671" t="s">
        <v>2691</v>
      </c>
      <c r="F160" s="238">
        <v>4</v>
      </c>
      <c r="G160" s="238">
        <v>2960</v>
      </c>
      <c r="H160" s="238">
        <v>1</v>
      </c>
      <c r="I160" s="238">
        <v>740</v>
      </c>
      <c r="J160" s="238">
        <v>11</v>
      </c>
      <c r="K160" s="238">
        <v>8140</v>
      </c>
      <c r="L160" s="238">
        <v>2.75</v>
      </c>
      <c r="M160" s="238">
        <v>740</v>
      </c>
      <c r="N160" s="238">
        <v>6</v>
      </c>
      <c r="O160" s="238">
        <v>4440</v>
      </c>
      <c r="P160" s="682">
        <v>1.5</v>
      </c>
      <c r="Q160" s="713">
        <v>740</v>
      </c>
    </row>
    <row r="161" spans="1:17" ht="14.4" customHeight="1" x14ac:dyDescent="0.3">
      <c r="A161" s="680" t="s">
        <v>505</v>
      </c>
      <c r="B161" s="671" t="s">
        <v>2815</v>
      </c>
      <c r="C161" s="671" t="s">
        <v>2669</v>
      </c>
      <c r="D161" s="671" t="s">
        <v>2949</v>
      </c>
      <c r="E161" s="671" t="s">
        <v>2950</v>
      </c>
      <c r="F161" s="238"/>
      <c r="G161" s="238"/>
      <c r="H161" s="238"/>
      <c r="I161" s="238"/>
      <c r="J161" s="238"/>
      <c r="K161" s="238"/>
      <c r="L161" s="238"/>
      <c r="M161" s="238"/>
      <c r="N161" s="238">
        <v>1</v>
      </c>
      <c r="O161" s="238">
        <v>530.62</v>
      </c>
      <c r="P161" s="682"/>
      <c r="Q161" s="713">
        <v>530.62</v>
      </c>
    </row>
    <row r="162" spans="1:17" ht="14.4" customHeight="1" x14ac:dyDescent="0.3">
      <c r="A162" s="680" t="s">
        <v>505</v>
      </c>
      <c r="B162" s="671" t="s">
        <v>2815</v>
      </c>
      <c r="C162" s="671" t="s">
        <v>2669</v>
      </c>
      <c r="D162" s="671" t="s">
        <v>2951</v>
      </c>
      <c r="E162" s="671" t="s">
        <v>2952</v>
      </c>
      <c r="F162" s="238">
        <v>6</v>
      </c>
      <c r="G162" s="238">
        <v>39460.199999999997</v>
      </c>
      <c r="H162" s="238">
        <v>1</v>
      </c>
      <c r="I162" s="238">
        <v>6576.7</v>
      </c>
      <c r="J162" s="238">
        <v>1</v>
      </c>
      <c r="K162" s="238">
        <v>6576.7</v>
      </c>
      <c r="L162" s="238">
        <v>0.16666666666666669</v>
      </c>
      <c r="M162" s="238">
        <v>6576.7</v>
      </c>
      <c r="N162" s="238">
        <v>2</v>
      </c>
      <c r="O162" s="238">
        <v>13153.4</v>
      </c>
      <c r="P162" s="682">
        <v>0.33333333333333337</v>
      </c>
      <c r="Q162" s="713">
        <v>6576.7</v>
      </c>
    </row>
    <row r="163" spans="1:17" ht="14.4" customHeight="1" x14ac:dyDescent="0.3">
      <c r="A163" s="680" t="s">
        <v>505</v>
      </c>
      <c r="B163" s="671" t="s">
        <v>2815</v>
      </c>
      <c r="C163" s="671" t="s">
        <v>2669</v>
      </c>
      <c r="D163" s="671" t="s">
        <v>2953</v>
      </c>
      <c r="E163" s="671" t="s">
        <v>2954</v>
      </c>
      <c r="F163" s="238">
        <v>4</v>
      </c>
      <c r="G163" s="238">
        <v>43740</v>
      </c>
      <c r="H163" s="238">
        <v>1</v>
      </c>
      <c r="I163" s="238">
        <v>10935</v>
      </c>
      <c r="J163" s="238">
        <v>5</v>
      </c>
      <c r="K163" s="238">
        <v>54675</v>
      </c>
      <c r="L163" s="238">
        <v>1.25</v>
      </c>
      <c r="M163" s="238">
        <v>10935</v>
      </c>
      <c r="N163" s="238">
        <v>3</v>
      </c>
      <c r="O163" s="238">
        <v>32805</v>
      </c>
      <c r="P163" s="682">
        <v>0.75</v>
      </c>
      <c r="Q163" s="713">
        <v>10935</v>
      </c>
    </row>
    <row r="164" spans="1:17" ht="14.4" customHeight="1" x14ac:dyDescent="0.3">
      <c r="A164" s="680" t="s">
        <v>505</v>
      </c>
      <c r="B164" s="671" t="s">
        <v>2815</v>
      </c>
      <c r="C164" s="671" t="s">
        <v>2669</v>
      </c>
      <c r="D164" s="671" t="s">
        <v>2955</v>
      </c>
      <c r="E164" s="671" t="s">
        <v>2956</v>
      </c>
      <c r="F164" s="238">
        <v>2</v>
      </c>
      <c r="G164" s="238">
        <v>26174.799999999999</v>
      </c>
      <c r="H164" s="238">
        <v>1</v>
      </c>
      <c r="I164" s="238">
        <v>13087.4</v>
      </c>
      <c r="J164" s="238">
        <v>8</v>
      </c>
      <c r="K164" s="238">
        <v>104699.2</v>
      </c>
      <c r="L164" s="238">
        <v>4</v>
      </c>
      <c r="M164" s="238">
        <v>13087.4</v>
      </c>
      <c r="N164" s="238">
        <v>8</v>
      </c>
      <c r="O164" s="238">
        <v>104699.2</v>
      </c>
      <c r="P164" s="682">
        <v>4</v>
      </c>
      <c r="Q164" s="713">
        <v>13087.4</v>
      </c>
    </row>
    <row r="165" spans="1:17" ht="14.4" customHeight="1" x14ac:dyDescent="0.3">
      <c r="A165" s="680" t="s">
        <v>505</v>
      </c>
      <c r="B165" s="671" t="s">
        <v>2815</v>
      </c>
      <c r="C165" s="671" t="s">
        <v>2669</v>
      </c>
      <c r="D165" s="671" t="s">
        <v>2957</v>
      </c>
      <c r="E165" s="671" t="s">
        <v>2958</v>
      </c>
      <c r="F165" s="238">
        <v>1</v>
      </c>
      <c r="G165" s="238">
        <v>3379</v>
      </c>
      <c r="H165" s="238">
        <v>1</v>
      </c>
      <c r="I165" s="238">
        <v>3379</v>
      </c>
      <c r="J165" s="238">
        <v>1</v>
      </c>
      <c r="K165" s="238">
        <v>3501.87</v>
      </c>
      <c r="L165" s="238">
        <v>1.03636282923942</v>
      </c>
      <c r="M165" s="238">
        <v>3501.87</v>
      </c>
      <c r="N165" s="238">
        <v>3</v>
      </c>
      <c r="O165" s="238">
        <v>10505.61</v>
      </c>
      <c r="P165" s="682">
        <v>3.1090884877182599</v>
      </c>
      <c r="Q165" s="713">
        <v>3501.8700000000003</v>
      </c>
    </row>
    <row r="166" spans="1:17" ht="14.4" customHeight="1" x14ac:dyDescent="0.3">
      <c r="A166" s="680" t="s">
        <v>505</v>
      </c>
      <c r="B166" s="671" t="s">
        <v>2815</v>
      </c>
      <c r="C166" s="671" t="s">
        <v>2669</v>
      </c>
      <c r="D166" s="671" t="s">
        <v>2692</v>
      </c>
      <c r="E166" s="671" t="s">
        <v>2693</v>
      </c>
      <c r="F166" s="238">
        <v>1</v>
      </c>
      <c r="G166" s="238">
        <v>2830</v>
      </c>
      <c r="H166" s="238">
        <v>1</v>
      </c>
      <c r="I166" s="238">
        <v>2830</v>
      </c>
      <c r="J166" s="238">
        <v>3</v>
      </c>
      <c r="K166" s="238">
        <v>8798.73</v>
      </c>
      <c r="L166" s="238">
        <v>3.1090918727915193</v>
      </c>
      <c r="M166" s="238">
        <v>2932.91</v>
      </c>
      <c r="N166" s="238">
        <v>1</v>
      </c>
      <c r="O166" s="238">
        <v>2932.91</v>
      </c>
      <c r="P166" s="682">
        <v>1.036363957597173</v>
      </c>
      <c r="Q166" s="713">
        <v>2932.91</v>
      </c>
    </row>
    <row r="167" spans="1:17" ht="14.4" customHeight="1" x14ac:dyDescent="0.3">
      <c r="A167" s="680" t="s">
        <v>505</v>
      </c>
      <c r="B167" s="671" t="s">
        <v>2815</v>
      </c>
      <c r="C167" s="671" t="s">
        <v>2669</v>
      </c>
      <c r="D167" s="671" t="s">
        <v>2878</v>
      </c>
      <c r="E167" s="671" t="s">
        <v>2879</v>
      </c>
      <c r="F167" s="238">
        <v>2</v>
      </c>
      <c r="G167" s="238">
        <v>2695</v>
      </c>
      <c r="H167" s="238">
        <v>1</v>
      </c>
      <c r="I167" s="238">
        <v>1347.5</v>
      </c>
      <c r="J167" s="238">
        <v>2</v>
      </c>
      <c r="K167" s="238">
        <v>2793</v>
      </c>
      <c r="L167" s="238">
        <v>1.0363636363636364</v>
      </c>
      <c r="M167" s="238">
        <v>1396.5</v>
      </c>
      <c r="N167" s="238">
        <v>3</v>
      </c>
      <c r="O167" s="238">
        <v>4189.5</v>
      </c>
      <c r="P167" s="682">
        <v>1.5545454545454545</v>
      </c>
      <c r="Q167" s="713">
        <v>1396.5</v>
      </c>
    </row>
    <row r="168" spans="1:17" ht="14.4" customHeight="1" x14ac:dyDescent="0.3">
      <c r="A168" s="680" t="s">
        <v>505</v>
      </c>
      <c r="B168" s="671" t="s">
        <v>2815</v>
      </c>
      <c r="C168" s="671" t="s">
        <v>2669</v>
      </c>
      <c r="D168" s="671" t="s">
        <v>2959</v>
      </c>
      <c r="E168" s="671" t="s">
        <v>2960</v>
      </c>
      <c r="F168" s="238"/>
      <c r="G168" s="238"/>
      <c r="H168" s="238"/>
      <c r="I168" s="238"/>
      <c r="J168" s="238"/>
      <c r="K168" s="238"/>
      <c r="L168" s="238"/>
      <c r="M168" s="238"/>
      <c r="N168" s="238">
        <v>3</v>
      </c>
      <c r="O168" s="238">
        <v>47676</v>
      </c>
      <c r="P168" s="682"/>
      <c r="Q168" s="713">
        <v>15892</v>
      </c>
    </row>
    <row r="169" spans="1:17" ht="14.4" customHeight="1" x14ac:dyDescent="0.3">
      <c r="A169" s="680" t="s">
        <v>505</v>
      </c>
      <c r="B169" s="671" t="s">
        <v>2815</v>
      </c>
      <c r="C169" s="671" t="s">
        <v>2669</v>
      </c>
      <c r="D169" s="671" t="s">
        <v>2961</v>
      </c>
      <c r="E169" s="671" t="s">
        <v>2962</v>
      </c>
      <c r="F169" s="238"/>
      <c r="G169" s="238"/>
      <c r="H169" s="238"/>
      <c r="I169" s="238"/>
      <c r="J169" s="238"/>
      <c r="K169" s="238"/>
      <c r="L169" s="238"/>
      <c r="M169" s="238"/>
      <c r="N169" s="238">
        <v>24</v>
      </c>
      <c r="O169" s="238">
        <v>315003.60000000003</v>
      </c>
      <c r="P169" s="682"/>
      <c r="Q169" s="713">
        <v>13125.150000000001</v>
      </c>
    </row>
    <row r="170" spans="1:17" ht="14.4" customHeight="1" x14ac:dyDescent="0.3">
      <c r="A170" s="680" t="s">
        <v>505</v>
      </c>
      <c r="B170" s="671" t="s">
        <v>2815</v>
      </c>
      <c r="C170" s="671" t="s">
        <v>2669</v>
      </c>
      <c r="D170" s="671" t="s">
        <v>2963</v>
      </c>
      <c r="E170" s="671" t="s">
        <v>2964</v>
      </c>
      <c r="F170" s="238"/>
      <c r="G170" s="238"/>
      <c r="H170" s="238"/>
      <c r="I170" s="238"/>
      <c r="J170" s="238"/>
      <c r="K170" s="238"/>
      <c r="L170" s="238"/>
      <c r="M170" s="238"/>
      <c r="N170" s="238">
        <v>48</v>
      </c>
      <c r="O170" s="238">
        <v>531568.79999999993</v>
      </c>
      <c r="P170" s="682"/>
      <c r="Q170" s="713">
        <v>11074.349999999999</v>
      </c>
    </row>
    <row r="171" spans="1:17" ht="14.4" customHeight="1" x14ac:dyDescent="0.3">
      <c r="A171" s="680" t="s">
        <v>505</v>
      </c>
      <c r="B171" s="671" t="s">
        <v>2815</v>
      </c>
      <c r="C171" s="671" t="s">
        <v>2669</v>
      </c>
      <c r="D171" s="671" t="s">
        <v>2965</v>
      </c>
      <c r="E171" s="671" t="s">
        <v>2966</v>
      </c>
      <c r="F171" s="238"/>
      <c r="G171" s="238"/>
      <c r="H171" s="238"/>
      <c r="I171" s="238"/>
      <c r="J171" s="238"/>
      <c r="K171" s="238"/>
      <c r="L171" s="238"/>
      <c r="M171" s="238"/>
      <c r="N171" s="238">
        <v>48</v>
      </c>
      <c r="O171" s="238">
        <v>433129.92000000004</v>
      </c>
      <c r="P171" s="682"/>
      <c r="Q171" s="713">
        <v>9023.5400000000009</v>
      </c>
    </row>
    <row r="172" spans="1:17" ht="14.4" customHeight="1" x14ac:dyDescent="0.3">
      <c r="A172" s="680" t="s">
        <v>505</v>
      </c>
      <c r="B172" s="671" t="s">
        <v>2815</v>
      </c>
      <c r="C172" s="671" t="s">
        <v>2669</v>
      </c>
      <c r="D172" s="671" t="s">
        <v>2967</v>
      </c>
      <c r="E172" s="671" t="s">
        <v>2968</v>
      </c>
      <c r="F172" s="238"/>
      <c r="G172" s="238"/>
      <c r="H172" s="238"/>
      <c r="I172" s="238"/>
      <c r="J172" s="238"/>
      <c r="K172" s="238"/>
      <c r="L172" s="238"/>
      <c r="M172" s="238"/>
      <c r="N172" s="238">
        <v>24</v>
      </c>
      <c r="O172" s="238">
        <v>216564.96000000002</v>
      </c>
      <c r="P172" s="682"/>
      <c r="Q172" s="713">
        <v>9023.5400000000009</v>
      </c>
    </row>
    <row r="173" spans="1:17" ht="14.4" customHeight="1" x14ac:dyDescent="0.3">
      <c r="A173" s="680" t="s">
        <v>505</v>
      </c>
      <c r="B173" s="671" t="s">
        <v>2815</v>
      </c>
      <c r="C173" s="671" t="s">
        <v>2669</v>
      </c>
      <c r="D173" s="671" t="s">
        <v>2969</v>
      </c>
      <c r="E173" s="671" t="s">
        <v>2970</v>
      </c>
      <c r="F173" s="238"/>
      <c r="G173" s="238"/>
      <c r="H173" s="238"/>
      <c r="I173" s="238"/>
      <c r="J173" s="238"/>
      <c r="K173" s="238"/>
      <c r="L173" s="238"/>
      <c r="M173" s="238"/>
      <c r="N173" s="238">
        <v>46</v>
      </c>
      <c r="O173" s="238">
        <v>37734.720000000001</v>
      </c>
      <c r="P173" s="682"/>
      <c r="Q173" s="713">
        <v>820.32</v>
      </c>
    </row>
    <row r="174" spans="1:17" ht="14.4" customHeight="1" x14ac:dyDescent="0.3">
      <c r="A174" s="680" t="s">
        <v>505</v>
      </c>
      <c r="B174" s="671" t="s">
        <v>2815</v>
      </c>
      <c r="C174" s="671" t="s">
        <v>2669</v>
      </c>
      <c r="D174" s="671" t="s">
        <v>2971</v>
      </c>
      <c r="E174" s="671" t="s">
        <v>2972</v>
      </c>
      <c r="F174" s="238"/>
      <c r="G174" s="238"/>
      <c r="H174" s="238"/>
      <c r="I174" s="238"/>
      <c r="J174" s="238"/>
      <c r="K174" s="238"/>
      <c r="L174" s="238"/>
      <c r="M174" s="238"/>
      <c r="N174" s="238">
        <v>72</v>
      </c>
      <c r="O174" s="238">
        <v>132891.84</v>
      </c>
      <c r="P174" s="682"/>
      <c r="Q174" s="713">
        <v>1845.72</v>
      </c>
    </row>
    <row r="175" spans="1:17" ht="14.4" customHeight="1" x14ac:dyDescent="0.3">
      <c r="A175" s="680" t="s">
        <v>505</v>
      </c>
      <c r="B175" s="671" t="s">
        <v>2815</v>
      </c>
      <c r="C175" s="671" t="s">
        <v>2669</v>
      </c>
      <c r="D175" s="671" t="s">
        <v>2973</v>
      </c>
      <c r="E175" s="671" t="s">
        <v>2974</v>
      </c>
      <c r="F175" s="238"/>
      <c r="G175" s="238"/>
      <c r="H175" s="238"/>
      <c r="I175" s="238"/>
      <c r="J175" s="238"/>
      <c r="K175" s="238"/>
      <c r="L175" s="238"/>
      <c r="M175" s="238"/>
      <c r="N175" s="238">
        <v>24</v>
      </c>
      <c r="O175" s="238">
        <v>29039.279999999999</v>
      </c>
      <c r="P175" s="682"/>
      <c r="Q175" s="713">
        <v>1209.97</v>
      </c>
    </row>
    <row r="176" spans="1:17" ht="14.4" customHeight="1" x14ac:dyDescent="0.3">
      <c r="A176" s="680" t="s">
        <v>505</v>
      </c>
      <c r="B176" s="671" t="s">
        <v>2815</v>
      </c>
      <c r="C176" s="671" t="s">
        <v>2669</v>
      </c>
      <c r="D176" s="671" t="s">
        <v>2975</v>
      </c>
      <c r="E176" s="671" t="s">
        <v>2976</v>
      </c>
      <c r="F176" s="238"/>
      <c r="G176" s="238"/>
      <c r="H176" s="238"/>
      <c r="I176" s="238"/>
      <c r="J176" s="238"/>
      <c r="K176" s="238"/>
      <c r="L176" s="238"/>
      <c r="M176" s="238"/>
      <c r="N176" s="238">
        <v>24</v>
      </c>
      <c r="O176" s="238">
        <v>24609.600000000002</v>
      </c>
      <c r="P176" s="682"/>
      <c r="Q176" s="713">
        <v>1025.4000000000001</v>
      </c>
    </row>
    <row r="177" spans="1:17" ht="14.4" customHeight="1" x14ac:dyDescent="0.3">
      <c r="A177" s="680" t="s">
        <v>505</v>
      </c>
      <c r="B177" s="671" t="s">
        <v>2815</v>
      </c>
      <c r="C177" s="671" t="s">
        <v>2669</v>
      </c>
      <c r="D177" s="671" t="s">
        <v>2977</v>
      </c>
      <c r="E177" s="671" t="s">
        <v>2978</v>
      </c>
      <c r="F177" s="238">
        <v>1</v>
      </c>
      <c r="G177" s="238">
        <v>26528</v>
      </c>
      <c r="H177" s="238">
        <v>1</v>
      </c>
      <c r="I177" s="238">
        <v>26528</v>
      </c>
      <c r="J177" s="238">
        <v>1</v>
      </c>
      <c r="K177" s="238">
        <v>26528</v>
      </c>
      <c r="L177" s="238">
        <v>1</v>
      </c>
      <c r="M177" s="238">
        <v>26528</v>
      </c>
      <c r="N177" s="238"/>
      <c r="O177" s="238"/>
      <c r="P177" s="682"/>
      <c r="Q177" s="713"/>
    </row>
    <row r="178" spans="1:17" ht="14.4" customHeight="1" x14ac:dyDescent="0.3">
      <c r="A178" s="680" t="s">
        <v>505</v>
      </c>
      <c r="B178" s="671" t="s">
        <v>2815</v>
      </c>
      <c r="C178" s="671" t="s">
        <v>2669</v>
      </c>
      <c r="D178" s="671" t="s">
        <v>2979</v>
      </c>
      <c r="E178" s="671" t="s">
        <v>2980</v>
      </c>
      <c r="F178" s="238"/>
      <c r="G178" s="238"/>
      <c r="H178" s="238"/>
      <c r="I178" s="238"/>
      <c r="J178" s="238">
        <v>1</v>
      </c>
      <c r="K178" s="238">
        <v>8240</v>
      </c>
      <c r="L178" s="238"/>
      <c r="M178" s="238">
        <v>8240</v>
      </c>
      <c r="N178" s="238">
        <v>1</v>
      </c>
      <c r="O178" s="238">
        <v>8240</v>
      </c>
      <c r="P178" s="682"/>
      <c r="Q178" s="713">
        <v>8240</v>
      </c>
    </row>
    <row r="179" spans="1:17" ht="14.4" customHeight="1" x14ac:dyDescent="0.3">
      <c r="A179" s="680" t="s">
        <v>505</v>
      </c>
      <c r="B179" s="671" t="s">
        <v>2815</v>
      </c>
      <c r="C179" s="671" t="s">
        <v>2694</v>
      </c>
      <c r="D179" s="671" t="s">
        <v>2981</v>
      </c>
      <c r="E179" s="671" t="s">
        <v>2982</v>
      </c>
      <c r="F179" s="238">
        <v>11</v>
      </c>
      <c r="G179" s="238">
        <v>2029</v>
      </c>
      <c r="H179" s="238">
        <v>1</v>
      </c>
      <c r="I179" s="238">
        <v>184.45454545454547</v>
      </c>
      <c r="J179" s="238">
        <v>18</v>
      </c>
      <c r="K179" s="238">
        <v>3330</v>
      </c>
      <c r="L179" s="238">
        <v>1.6412025628388369</v>
      </c>
      <c r="M179" s="238">
        <v>185</v>
      </c>
      <c r="N179" s="238">
        <v>12</v>
      </c>
      <c r="O179" s="238">
        <v>2220</v>
      </c>
      <c r="P179" s="682">
        <v>1.0941350418925579</v>
      </c>
      <c r="Q179" s="713">
        <v>185</v>
      </c>
    </row>
    <row r="180" spans="1:17" ht="14.4" customHeight="1" x14ac:dyDescent="0.3">
      <c r="A180" s="680" t="s">
        <v>505</v>
      </c>
      <c r="B180" s="671" t="s">
        <v>2815</v>
      </c>
      <c r="C180" s="671" t="s">
        <v>2694</v>
      </c>
      <c r="D180" s="671" t="s">
        <v>2983</v>
      </c>
      <c r="E180" s="671" t="s">
        <v>2984</v>
      </c>
      <c r="F180" s="238"/>
      <c r="G180" s="238"/>
      <c r="H180" s="238"/>
      <c r="I180" s="238"/>
      <c r="J180" s="238">
        <v>1</v>
      </c>
      <c r="K180" s="238">
        <v>5940</v>
      </c>
      <c r="L180" s="238"/>
      <c r="M180" s="238">
        <v>5940</v>
      </c>
      <c r="N180" s="238"/>
      <c r="O180" s="238"/>
      <c r="P180" s="682"/>
      <c r="Q180" s="713"/>
    </row>
    <row r="181" spans="1:17" ht="14.4" customHeight="1" x14ac:dyDescent="0.3">
      <c r="A181" s="680" t="s">
        <v>505</v>
      </c>
      <c r="B181" s="671" t="s">
        <v>2815</v>
      </c>
      <c r="C181" s="671" t="s">
        <v>2694</v>
      </c>
      <c r="D181" s="671" t="s">
        <v>2985</v>
      </c>
      <c r="E181" s="671" t="s">
        <v>2986</v>
      </c>
      <c r="F181" s="238">
        <v>1</v>
      </c>
      <c r="G181" s="238">
        <v>2040</v>
      </c>
      <c r="H181" s="238">
        <v>1</v>
      </c>
      <c r="I181" s="238">
        <v>2040</v>
      </c>
      <c r="J181" s="238">
        <v>1</v>
      </c>
      <c r="K181" s="238">
        <v>2053</v>
      </c>
      <c r="L181" s="238">
        <v>1.0063725490196078</v>
      </c>
      <c r="M181" s="238">
        <v>2053</v>
      </c>
      <c r="N181" s="238">
        <v>2</v>
      </c>
      <c r="O181" s="238">
        <v>4106</v>
      </c>
      <c r="P181" s="682">
        <v>2.0127450980392156</v>
      </c>
      <c r="Q181" s="713">
        <v>2053</v>
      </c>
    </row>
    <row r="182" spans="1:17" ht="14.4" customHeight="1" x14ac:dyDescent="0.3">
      <c r="A182" s="680" t="s">
        <v>505</v>
      </c>
      <c r="B182" s="671" t="s">
        <v>2815</v>
      </c>
      <c r="C182" s="671" t="s">
        <v>2694</v>
      </c>
      <c r="D182" s="671" t="s">
        <v>2708</v>
      </c>
      <c r="E182" s="671" t="s">
        <v>2709</v>
      </c>
      <c r="F182" s="238">
        <v>289</v>
      </c>
      <c r="G182" s="238">
        <v>67624</v>
      </c>
      <c r="H182" s="238">
        <v>1</v>
      </c>
      <c r="I182" s="238">
        <v>233.99307958477507</v>
      </c>
      <c r="J182" s="238">
        <v>327</v>
      </c>
      <c r="K182" s="238">
        <v>75864</v>
      </c>
      <c r="L182" s="238">
        <v>1.1218502306873299</v>
      </c>
      <c r="M182" s="238">
        <v>232</v>
      </c>
      <c r="N182" s="238">
        <v>309</v>
      </c>
      <c r="O182" s="238">
        <v>71688</v>
      </c>
      <c r="P182" s="682">
        <v>1.0600970069797706</v>
      </c>
      <c r="Q182" s="713">
        <v>232</v>
      </c>
    </row>
    <row r="183" spans="1:17" ht="14.4" customHeight="1" x14ac:dyDescent="0.3">
      <c r="A183" s="680" t="s">
        <v>505</v>
      </c>
      <c r="B183" s="671" t="s">
        <v>2815</v>
      </c>
      <c r="C183" s="671" t="s">
        <v>2694</v>
      </c>
      <c r="D183" s="671" t="s">
        <v>2712</v>
      </c>
      <c r="E183" s="671" t="s">
        <v>2713</v>
      </c>
      <c r="F183" s="238">
        <v>1</v>
      </c>
      <c r="G183" s="238">
        <v>291</v>
      </c>
      <c r="H183" s="238">
        <v>1</v>
      </c>
      <c r="I183" s="238">
        <v>291</v>
      </c>
      <c r="J183" s="238"/>
      <c r="K183" s="238"/>
      <c r="L183" s="238"/>
      <c r="M183" s="238"/>
      <c r="N183" s="238">
        <v>3</v>
      </c>
      <c r="O183" s="238">
        <v>879</v>
      </c>
      <c r="P183" s="682">
        <v>3.0206185567010309</v>
      </c>
      <c r="Q183" s="713">
        <v>293</v>
      </c>
    </row>
    <row r="184" spans="1:17" ht="14.4" customHeight="1" x14ac:dyDescent="0.3">
      <c r="A184" s="680" t="s">
        <v>505</v>
      </c>
      <c r="B184" s="671" t="s">
        <v>2815</v>
      </c>
      <c r="C184" s="671" t="s">
        <v>2694</v>
      </c>
      <c r="D184" s="671" t="s">
        <v>2720</v>
      </c>
      <c r="E184" s="671" t="s">
        <v>2721</v>
      </c>
      <c r="F184" s="238"/>
      <c r="G184" s="238"/>
      <c r="H184" s="238"/>
      <c r="I184" s="238"/>
      <c r="J184" s="238"/>
      <c r="K184" s="238"/>
      <c r="L184" s="238"/>
      <c r="M184" s="238"/>
      <c r="N184" s="238">
        <v>9</v>
      </c>
      <c r="O184" s="238">
        <v>2925</v>
      </c>
      <c r="P184" s="682"/>
      <c r="Q184" s="713">
        <v>325</v>
      </c>
    </row>
    <row r="185" spans="1:17" ht="14.4" customHeight="1" x14ac:dyDescent="0.3">
      <c r="A185" s="680" t="s">
        <v>505</v>
      </c>
      <c r="B185" s="671" t="s">
        <v>2815</v>
      </c>
      <c r="C185" s="671" t="s">
        <v>2694</v>
      </c>
      <c r="D185" s="671" t="s">
        <v>2722</v>
      </c>
      <c r="E185" s="671" t="s">
        <v>2723</v>
      </c>
      <c r="F185" s="238">
        <v>1</v>
      </c>
      <c r="G185" s="238">
        <v>163</v>
      </c>
      <c r="H185" s="238">
        <v>1</v>
      </c>
      <c r="I185" s="238">
        <v>163</v>
      </c>
      <c r="J185" s="238"/>
      <c r="K185" s="238"/>
      <c r="L185" s="238"/>
      <c r="M185" s="238"/>
      <c r="N185" s="238">
        <v>1</v>
      </c>
      <c r="O185" s="238">
        <v>163</v>
      </c>
      <c r="P185" s="682">
        <v>1</v>
      </c>
      <c r="Q185" s="713">
        <v>163</v>
      </c>
    </row>
    <row r="186" spans="1:17" ht="14.4" customHeight="1" x14ac:dyDescent="0.3">
      <c r="A186" s="680" t="s">
        <v>505</v>
      </c>
      <c r="B186" s="671" t="s">
        <v>2815</v>
      </c>
      <c r="C186" s="671" t="s">
        <v>2694</v>
      </c>
      <c r="D186" s="671" t="s">
        <v>2724</v>
      </c>
      <c r="E186" s="671" t="s">
        <v>2725</v>
      </c>
      <c r="F186" s="238">
        <v>3</v>
      </c>
      <c r="G186" s="238">
        <v>984</v>
      </c>
      <c r="H186" s="238">
        <v>1</v>
      </c>
      <c r="I186" s="238">
        <v>328</v>
      </c>
      <c r="J186" s="238">
        <v>2</v>
      </c>
      <c r="K186" s="238">
        <v>662</v>
      </c>
      <c r="L186" s="238">
        <v>0.67276422764227639</v>
      </c>
      <c r="M186" s="238">
        <v>331</v>
      </c>
      <c r="N186" s="238">
        <v>1</v>
      </c>
      <c r="O186" s="238">
        <v>331</v>
      </c>
      <c r="P186" s="682">
        <v>0.3363821138211382</v>
      </c>
      <c r="Q186" s="713">
        <v>331</v>
      </c>
    </row>
    <row r="187" spans="1:17" ht="14.4" customHeight="1" x14ac:dyDescent="0.3">
      <c r="A187" s="680" t="s">
        <v>505</v>
      </c>
      <c r="B187" s="671" t="s">
        <v>2815</v>
      </c>
      <c r="C187" s="671" t="s">
        <v>2694</v>
      </c>
      <c r="D187" s="671" t="s">
        <v>2987</v>
      </c>
      <c r="E187" s="671" t="s">
        <v>2988</v>
      </c>
      <c r="F187" s="238"/>
      <c r="G187" s="238"/>
      <c r="H187" s="238"/>
      <c r="I187" s="238"/>
      <c r="J187" s="238">
        <v>1</v>
      </c>
      <c r="K187" s="238">
        <v>324</v>
      </c>
      <c r="L187" s="238"/>
      <c r="M187" s="238">
        <v>324</v>
      </c>
      <c r="N187" s="238">
        <v>2</v>
      </c>
      <c r="O187" s="238">
        <v>648</v>
      </c>
      <c r="P187" s="682"/>
      <c r="Q187" s="713">
        <v>324</v>
      </c>
    </row>
    <row r="188" spans="1:17" ht="14.4" customHeight="1" x14ac:dyDescent="0.3">
      <c r="A188" s="680" t="s">
        <v>505</v>
      </c>
      <c r="B188" s="671" t="s">
        <v>2815</v>
      </c>
      <c r="C188" s="671" t="s">
        <v>2694</v>
      </c>
      <c r="D188" s="671" t="s">
        <v>2989</v>
      </c>
      <c r="E188" s="671" t="s">
        <v>2990</v>
      </c>
      <c r="F188" s="238"/>
      <c r="G188" s="238"/>
      <c r="H188" s="238"/>
      <c r="I188" s="238"/>
      <c r="J188" s="238"/>
      <c r="K188" s="238"/>
      <c r="L188" s="238"/>
      <c r="M188" s="238"/>
      <c r="N188" s="238">
        <v>1</v>
      </c>
      <c r="O188" s="238">
        <v>1337</v>
      </c>
      <c r="P188" s="682"/>
      <c r="Q188" s="713">
        <v>1337</v>
      </c>
    </row>
    <row r="189" spans="1:17" ht="14.4" customHeight="1" x14ac:dyDescent="0.3">
      <c r="A189" s="680" t="s">
        <v>505</v>
      </c>
      <c r="B189" s="671" t="s">
        <v>2815</v>
      </c>
      <c r="C189" s="671" t="s">
        <v>2694</v>
      </c>
      <c r="D189" s="671" t="s">
        <v>2991</v>
      </c>
      <c r="E189" s="671" t="s">
        <v>2992</v>
      </c>
      <c r="F189" s="238"/>
      <c r="G189" s="238"/>
      <c r="H189" s="238"/>
      <c r="I189" s="238"/>
      <c r="J189" s="238">
        <v>1</v>
      </c>
      <c r="K189" s="238">
        <v>5464</v>
      </c>
      <c r="L189" s="238"/>
      <c r="M189" s="238">
        <v>5464</v>
      </c>
      <c r="N189" s="238"/>
      <c r="O189" s="238"/>
      <c r="P189" s="682"/>
      <c r="Q189" s="713"/>
    </row>
    <row r="190" spans="1:17" ht="14.4" customHeight="1" x14ac:dyDescent="0.3">
      <c r="A190" s="680" t="s">
        <v>505</v>
      </c>
      <c r="B190" s="671" t="s">
        <v>2815</v>
      </c>
      <c r="C190" s="671" t="s">
        <v>2694</v>
      </c>
      <c r="D190" s="671" t="s">
        <v>2993</v>
      </c>
      <c r="E190" s="671" t="s">
        <v>2994</v>
      </c>
      <c r="F190" s="238">
        <v>1</v>
      </c>
      <c r="G190" s="238">
        <v>1099</v>
      </c>
      <c r="H190" s="238">
        <v>1</v>
      </c>
      <c r="I190" s="238">
        <v>1099</v>
      </c>
      <c r="J190" s="238"/>
      <c r="K190" s="238"/>
      <c r="L190" s="238"/>
      <c r="M190" s="238"/>
      <c r="N190" s="238">
        <v>1</v>
      </c>
      <c r="O190" s="238">
        <v>1103</v>
      </c>
      <c r="P190" s="682">
        <v>1.0036396724294814</v>
      </c>
      <c r="Q190" s="713">
        <v>1103</v>
      </c>
    </row>
    <row r="191" spans="1:17" ht="14.4" customHeight="1" x14ac:dyDescent="0.3">
      <c r="A191" s="680" t="s">
        <v>505</v>
      </c>
      <c r="B191" s="671" t="s">
        <v>2815</v>
      </c>
      <c r="C191" s="671" t="s">
        <v>2694</v>
      </c>
      <c r="D191" s="671" t="s">
        <v>2995</v>
      </c>
      <c r="E191" s="671" t="s">
        <v>2996</v>
      </c>
      <c r="F191" s="238"/>
      <c r="G191" s="238"/>
      <c r="H191" s="238"/>
      <c r="I191" s="238"/>
      <c r="J191" s="238">
        <v>1</v>
      </c>
      <c r="K191" s="238">
        <v>5223</v>
      </c>
      <c r="L191" s="238"/>
      <c r="M191" s="238">
        <v>5223</v>
      </c>
      <c r="N191" s="238"/>
      <c r="O191" s="238"/>
      <c r="P191" s="682"/>
      <c r="Q191" s="713"/>
    </row>
    <row r="192" spans="1:17" ht="14.4" customHeight="1" x14ac:dyDescent="0.3">
      <c r="A192" s="680" t="s">
        <v>505</v>
      </c>
      <c r="B192" s="671" t="s">
        <v>2815</v>
      </c>
      <c r="C192" s="671" t="s">
        <v>2694</v>
      </c>
      <c r="D192" s="671" t="s">
        <v>2997</v>
      </c>
      <c r="E192" s="671" t="s">
        <v>2998</v>
      </c>
      <c r="F192" s="238"/>
      <c r="G192" s="238"/>
      <c r="H192" s="238"/>
      <c r="I192" s="238"/>
      <c r="J192" s="238">
        <v>1</v>
      </c>
      <c r="K192" s="238">
        <v>2525</v>
      </c>
      <c r="L192" s="238"/>
      <c r="M192" s="238">
        <v>2525</v>
      </c>
      <c r="N192" s="238"/>
      <c r="O192" s="238"/>
      <c r="P192" s="682"/>
      <c r="Q192" s="713"/>
    </row>
    <row r="193" spans="1:17" ht="14.4" customHeight="1" x14ac:dyDescent="0.3">
      <c r="A193" s="680" t="s">
        <v>505</v>
      </c>
      <c r="B193" s="671" t="s">
        <v>2815</v>
      </c>
      <c r="C193" s="671" t="s">
        <v>2694</v>
      </c>
      <c r="D193" s="671" t="s">
        <v>2999</v>
      </c>
      <c r="E193" s="671" t="s">
        <v>3000</v>
      </c>
      <c r="F193" s="238"/>
      <c r="G193" s="238"/>
      <c r="H193" s="238"/>
      <c r="I193" s="238"/>
      <c r="J193" s="238">
        <v>1</v>
      </c>
      <c r="K193" s="238">
        <v>3515</v>
      </c>
      <c r="L193" s="238"/>
      <c r="M193" s="238">
        <v>3515</v>
      </c>
      <c r="N193" s="238"/>
      <c r="O193" s="238"/>
      <c r="P193" s="682"/>
      <c r="Q193" s="713"/>
    </row>
    <row r="194" spans="1:17" ht="14.4" customHeight="1" x14ac:dyDescent="0.3">
      <c r="A194" s="680" t="s">
        <v>505</v>
      </c>
      <c r="B194" s="671" t="s">
        <v>2815</v>
      </c>
      <c r="C194" s="671" t="s">
        <v>2694</v>
      </c>
      <c r="D194" s="671" t="s">
        <v>3001</v>
      </c>
      <c r="E194" s="671" t="s">
        <v>3002</v>
      </c>
      <c r="F194" s="238">
        <v>1</v>
      </c>
      <c r="G194" s="238">
        <v>3511</v>
      </c>
      <c r="H194" s="238">
        <v>1</v>
      </c>
      <c r="I194" s="238">
        <v>3511</v>
      </c>
      <c r="J194" s="238"/>
      <c r="K194" s="238"/>
      <c r="L194" s="238"/>
      <c r="M194" s="238"/>
      <c r="N194" s="238"/>
      <c r="O194" s="238"/>
      <c r="P194" s="682"/>
      <c r="Q194" s="713"/>
    </row>
    <row r="195" spans="1:17" ht="14.4" customHeight="1" x14ac:dyDescent="0.3">
      <c r="A195" s="680" t="s">
        <v>505</v>
      </c>
      <c r="B195" s="671" t="s">
        <v>2815</v>
      </c>
      <c r="C195" s="671" t="s">
        <v>2694</v>
      </c>
      <c r="D195" s="671" t="s">
        <v>3003</v>
      </c>
      <c r="E195" s="671" t="s">
        <v>3004</v>
      </c>
      <c r="F195" s="238">
        <v>8</v>
      </c>
      <c r="G195" s="238">
        <v>5400</v>
      </c>
      <c r="H195" s="238">
        <v>1</v>
      </c>
      <c r="I195" s="238">
        <v>675</v>
      </c>
      <c r="J195" s="238">
        <v>12</v>
      </c>
      <c r="K195" s="238">
        <v>8124</v>
      </c>
      <c r="L195" s="238">
        <v>1.5044444444444445</v>
      </c>
      <c r="M195" s="238">
        <v>677</v>
      </c>
      <c r="N195" s="238">
        <v>13</v>
      </c>
      <c r="O195" s="238">
        <v>8801</v>
      </c>
      <c r="P195" s="682">
        <v>1.6298148148148148</v>
      </c>
      <c r="Q195" s="713">
        <v>677</v>
      </c>
    </row>
    <row r="196" spans="1:17" ht="14.4" customHeight="1" x14ac:dyDescent="0.3">
      <c r="A196" s="680" t="s">
        <v>505</v>
      </c>
      <c r="B196" s="671" t="s">
        <v>2815</v>
      </c>
      <c r="C196" s="671" t="s">
        <v>2694</v>
      </c>
      <c r="D196" s="671" t="s">
        <v>3005</v>
      </c>
      <c r="E196" s="671" t="s">
        <v>3006</v>
      </c>
      <c r="F196" s="238">
        <v>1</v>
      </c>
      <c r="G196" s="238">
        <v>1804</v>
      </c>
      <c r="H196" s="238">
        <v>1</v>
      </c>
      <c r="I196" s="238">
        <v>1804</v>
      </c>
      <c r="J196" s="238"/>
      <c r="K196" s="238"/>
      <c r="L196" s="238"/>
      <c r="M196" s="238"/>
      <c r="N196" s="238"/>
      <c r="O196" s="238"/>
      <c r="P196" s="682"/>
      <c r="Q196" s="713"/>
    </row>
    <row r="197" spans="1:17" ht="14.4" customHeight="1" x14ac:dyDescent="0.3">
      <c r="A197" s="680" t="s">
        <v>505</v>
      </c>
      <c r="B197" s="671" t="s">
        <v>2815</v>
      </c>
      <c r="C197" s="671" t="s">
        <v>2694</v>
      </c>
      <c r="D197" s="671" t="s">
        <v>3007</v>
      </c>
      <c r="E197" s="671" t="s">
        <v>3008</v>
      </c>
      <c r="F197" s="238"/>
      <c r="G197" s="238"/>
      <c r="H197" s="238"/>
      <c r="I197" s="238"/>
      <c r="J197" s="238"/>
      <c r="K197" s="238"/>
      <c r="L197" s="238"/>
      <c r="M197" s="238"/>
      <c r="N197" s="238">
        <v>10</v>
      </c>
      <c r="O197" s="238">
        <v>5150</v>
      </c>
      <c r="P197" s="682"/>
      <c r="Q197" s="713">
        <v>515</v>
      </c>
    </row>
    <row r="198" spans="1:17" ht="14.4" customHeight="1" x14ac:dyDescent="0.3">
      <c r="A198" s="680" t="s">
        <v>505</v>
      </c>
      <c r="B198" s="671" t="s">
        <v>2815</v>
      </c>
      <c r="C198" s="671" t="s">
        <v>2694</v>
      </c>
      <c r="D198" s="671" t="s">
        <v>3009</v>
      </c>
      <c r="E198" s="671" t="s">
        <v>3010</v>
      </c>
      <c r="F198" s="238"/>
      <c r="G198" s="238"/>
      <c r="H198" s="238"/>
      <c r="I198" s="238"/>
      <c r="J198" s="238"/>
      <c r="K198" s="238"/>
      <c r="L198" s="238"/>
      <c r="M198" s="238"/>
      <c r="N198" s="238">
        <v>1</v>
      </c>
      <c r="O198" s="238">
        <v>972</v>
      </c>
      <c r="P198" s="682"/>
      <c r="Q198" s="713">
        <v>972</v>
      </c>
    </row>
    <row r="199" spans="1:17" ht="14.4" customHeight="1" x14ac:dyDescent="0.3">
      <c r="A199" s="680" t="s">
        <v>505</v>
      </c>
      <c r="B199" s="671" t="s">
        <v>2815</v>
      </c>
      <c r="C199" s="671" t="s">
        <v>2694</v>
      </c>
      <c r="D199" s="671" t="s">
        <v>3011</v>
      </c>
      <c r="E199" s="671" t="s">
        <v>3012</v>
      </c>
      <c r="F199" s="238"/>
      <c r="G199" s="238"/>
      <c r="H199" s="238"/>
      <c r="I199" s="238"/>
      <c r="J199" s="238">
        <v>2</v>
      </c>
      <c r="K199" s="238">
        <v>704</v>
      </c>
      <c r="L199" s="238"/>
      <c r="M199" s="238">
        <v>352</v>
      </c>
      <c r="N199" s="238">
        <v>1</v>
      </c>
      <c r="O199" s="238">
        <v>352</v>
      </c>
      <c r="P199" s="682"/>
      <c r="Q199" s="713">
        <v>352</v>
      </c>
    </row>
    <row r="200" spans="1:17" ht="14.4" customHeight="1" x14ac:dyDescent="0.3">
      <c r="A200" s="680" t="s">
        <v>505</v>
      </c>
      <c r="B200" s="671" t="s">
        <v>2815</v>
      </c>
      <c r="C200" s="671" t="s">
        <v>2694</v>
      </c>
      <c r="D200" s="671" t="s">
        <v>3013</v>
      </c>
      <c r="E200" s="671" t="s">
        <v>3014</v>
      </c>
      <c r="F200" s="238">
        <v>2</v>
      </c>
      <c r="G200" s="238">
        <v>4404</v>
      </c>
      <c r="H200" s="238">
        <v>1</v>
      </c>
      <c r="I200" s="238">
        <v>2202</v>
      </c>
      <c r="J200" s="238">
        <v>4</v>
      </c>
      <c r="K200" s="238">
        <v>8832</v>
      </c>
      <c r="L200" s="238">
        <v>2.0054495912806538</v>
      </c>
      <c r="M200" s="238">
        <v>2208</v>
      </c>
      <c r="N200" s="238">
        <v>3</v>
      </c>
      <c r="O200" s="238">
        <v>6624</v>
      </c>
      <c r="P200" s="682">
        <v>1.5040871934604905</v>
      </c>
      <c r="Q200" s="713">
        <v>2208</v>
      </c>
    </row>
    <row r="201" spans="1:17" ht="14.4" customHeight="1" x14ac:dyDescent="0.3">
      <c r="A201" s="680" t="s">
        <v>505</v>
      </c>
      <c r="B201" s="671" t="s">
        <v>2815</v>
      </c>
      <c r="C201" s="671" t="s">
        <v>2694</v>
      </c>
      <c r="D201" s="671" t="s">
        <v>3015</v>
      </c>
      <c r="E201" s="671" t="s">
        <v>3016</v>
      </c>
      <c r="F201" s="238">
        <v>8</v>
      </c>
      <c r="G201" s="238">
        <v>52728</v>
      </c>
      <c r="H201" s="238">
        <v>1</v>
      </c>
      <c r="I201" s="238">
        <v>6591</v>
      </c>
      <c r="J201" s="238">
        <v>9</v>
      </c>
      <c r="K201" s="238">
        <v>59562</v>
      </c>
      <c r="L201" s="238">
        <v>1.1296085571233501</v>
      </c>
      <c r="M201" s="238">
        <v>6618</v>
      </c>
      <c r="N201" s="238">
        <v>6</v>
      </c>
      <c r="O201" s="238">
        <v>39708</v>
      </c>
      <c r="P201" s="682">
        <v>0.75307237141556671</v>
      </c>
      <c r="Q201" s="713">
        <v>6618</v>
      </c>
    </row>
    <row r="202" spans="1:17" ht="14.4" customHeight="1" x14ac:dyDescent="0.3">
      <c r="A202" s="680" t="s">
        <v>505</v>
      </c>
      <c r="B202" s="671" t="s">
        <v>2815</v>
      </c>
      <c r="C202" s="671" t="s">
        <v>2694</v>
      </c>
      <c r="D202" s="671" t="s">
        <v>3017</v>
      </c>
      <c r="E202" s="671" t="s">
        <v>3018</v>
      </c>
      <c r="F202" s="238">
        <v>2</v>
      </c>
      <c r="G202" s="238">
        <v>7900</v>
      </c>
      <c r="H202" s="238">
        <v>1</v>
      </c>
      <c r="I202" s="238">
        <v>3950</v>
      </c>
      <c r="J202" s="238"/>
      <c r="K202" s="238"/>
      <c r="L202" s="238"/>
      <c r="M202" s="238"/>
      <c r="N202" s="238"/>
      <c r="O202" s="238"/>
      <c r="P202" s="682"/>
      <c r="Q202" s="713"/>
    </row>
    <row r="203" spans="1:17" ht="14.4" customHeight="1" x14ac:dyDescent="0.3">
      <c r="A203" s="680" t="s">
        <v>505</v>
      </c>
      <c r="B203" s="671" t="s">
        <v>2815</v>
      </c>
      <c r="C203" s="671" t="s">
        <v>2694</v>
      </c>
      <c r="D203" s="671" t="s">
        <v>3019</v>
      </c>
      <c r="E203" s="671" t="s">
        <v>3020</v>
      </c>
      <c r="F203" s="238">
        <v>4</v>
      </c>
      <c r="G203" s="238">
        <v>11912</v>
      </c>
      <c r="H203" s="238">
        <v>1</v>
      </c>
      <c r="I203" s="238">
        <v>2978</v>
      </c>
      <c r="J203" s="238">
        <v>3</v>
      </c>
      <c r="K203" s="238">
        <v>8970</v>
      </c>
      <c r="L203" s="238">
        <v>0.75302216252518472</v>
      </c>
      <c r="M203" s="238">
        <v>2990</v>
      </c>
      <c r="N203" s="238">
        <v>1</v>
      </c>
      <c r="O203" s="238">
        <v>2990</v>
      </c>
      <c r="P203" s="682">
        <v>0.25100738750839491</v>
      </c>
      <c r="Q203" s="713">
        <v>2990</v>
      </c>
    </row>
    <row r="204" spans="1:17" ht="14.4" customHeight="1" x14ac:dyDescent="0.3">
      <c r="A204" s="680" t="s">
        <v>505</v>
      </c>
      <c r="B204" s="671" t="s">
        <v>2815</v>
      </c>
      <c r="C204" s="671" t="s">
        <v>2694</v>
      </c>
      <c r="D204" s="671" t="s">
        <v>3021</v>
      </c>
      <c r="E204" s="671" t="s">
        <v>3022</v>
      </c>
      <c r="F204" s="238">
        <v>4</v>
      </c>
      <c r="G204" s="238">
        <v>15436</v>
      </c>
      <c r="H204" s="238">
        <v>1</v>
      </c>
      <c r="I204" s="238">
        <v>3859</v>
      </c>
      <c r="J204" s="238">
        <v>4</v>
      </c>
      <c r="K204" s="238">
        <v>15500</v>
      </c>
      <c r="L204" s="238">
        <v>1.0041461518528116</v>
      </c>
      <c r="M204" s="238">
        <v>3875</v>
      </c>
      <c r="N204" s="238">
        <v>1</v>
      </c>
      <c r="O204" s="238">
        <v>3875</v>
      </c>
      <c r="P204" s="682">
        <v>0.25103653796320291</v>
      </c>
      <c r="Q204" s="713">
        <v>3875</v>
      </c>
    </row>
    <row r="205" spans="1:17" ht="14.4" customHeight="1" x14ac:dyDescent="0.3">
      <c r="A205" s="680" t="s">
        <v>505</v>
      </c>
      <c r="B205" s="671" t="s">
        <v>2815</v>
      </c>
      <c r="C205" s="671" t="s">
        <v>2694</v>
      </c>
      <c r="D205" s="671" t="s">
        <v>3023</v>
      </c>
      <c r="E205" s="671" t="s">
        <v>3024</v>
      </c>
      <c r="F205" s="238">
        <v>7</v>
      </c>
      <c r="G205" s="238">
        <v>42581</v>
      </c>
      <c r="H205" s="238">
        <v>1</v>
      </c>
      <c r="I205" s="238">
        <v>6083</v>
      </c>
      <c r="J205" s="238">
        <v>9</v>
      </c>
      <c r="K205" s="238">
        <v>54927</v>
      </c>
      <c r="L205" s="238">
        <v>1.2899415232145792</v>
      </c>
      <c r="M205" s="238">
        <v>6103</v>
      </c>
      <c r="N205" s="238">
        <v>7</v>
      </c>
      <c r="O205" s="238">
        <v>42721</v>
      </c>
      <c r="P205" s="682">
        <v>1.0032878513891172</v>
      </c>
      <c r="Q205" s="713">
        <v>6103</v>
      </c>
    </row>
    <row r="206" spans="1:17" ht="14.4" customHeight="1" x14ac:dyDescent="0.3">
      <c r="A206" s="680" t="s">
        <v>505</v>
      </c>
      <c r="B206" s="671" t="s">
        <v>2815</v>
      </c>
      <c r="C206" s="671" t="s">
        <v>2694</v>
      </c>
      <c r="D206" s="671" t="s">
        <v>3025</v>
      </c>
      <c r="E206" s="671" t="s">
        <v>3026</v>
      </c>
      <c r="F206" s="238"/>
      <c r="G206" s="238"/>
      <c r="H206" s="238"/>
      <c r="I206" s="238"/>
      <c r="J206" s="238">
        <v>2</v>
      </c>
      <c r="K206" s="238">
        <v>4332</v>
      </c>
      <c r="L206" s="238"/>
      <c r="M206" s="238">
        <v>2166</v>
      </c>
      <c r="N206" s="238"/>
      <c r="O206" s="238"/>
      <c r="P206" s="682"/>
      <c r="Q206" s="713"/>
    </row>
    <row r="207" spans="1:17" ht="14.4" customHeight="1" x14ac:dyDescent="0.3">
      <c r="A207" s="680" t="s">
        <v>505</v>
      </c>
      <c r="B207" s="671" t="s">
        <v>2815</v>
      </c>
      <c r="C207" s="671" t="s">
        <v>2694</v>
      </c>
      <c r="D207" s="671" t="s">
        <v>3027</v>
      </c>
      <c r="E207" s="671" t="s">
        <v>3028</v>
      </c>
      <c r="F207" s="238">
        <v>2</v>
      </c>
      <c r="G207" s="238">
        <v>4866</v>
      </c>
      <c r="H207" s="238">
        <v>1</v>
      </c>
      <c r="I207" s="238">
        <v>2433</v>
      </c>
      <c r="J207" s="238">
        <v>3</v>
      </c>
      <c r="K207" s="238">
        <v>7317</v>
      </c>
      <c r="L207" s="238">
        <v>1.5036991368680641</v>
      </c>
      <c r="M207" s="238">
        <v>2439</v>
      </c>
      <c r="N207" s="238">
        <v>1</v>
      </c>
      <c r="O207" s="238">
        <v>2439</v>
      </c>
      <c r="P207" s="682">
        <v>0.501233045622688</v>
      </c>
      <c r="Q207" s="713">
        <v>2439</v>
      </c>
    </row>
    <row r="208" spans="1:17" ht="14.4" customHeight="1" x14ac:dyDescent="0.3">
      <c r="A208" s="680" t="s">
        <v>505</v>
      </c>
      <c r="B208" s="671" t="s">
        <v>2815</v>
      </c>
      <c r="C208" s="671" t="s">
        <v>2694</v>
      </c>
      <c r="D208" s="671" t="s">
        <v>3029</v>
      </c>
      <c r="E208" s="671" t="s">
        <v>3030</v>
      </c>
      <c r="F208" s="238">
        <v>3</v>
      </c>
      <c r="G208" s="238">
        <v>7341</v>
      </c>
      <c r="H208" s="238">
        <v>1</v>
      </c>
      <c r="I208" s="238">
        <v>2447</v>
      </c>
      <c r="J208" s="238">
        <v>9</v>
      </c>
      <c r="K208" s="238">
        <v>22131</v>
      </c>
      <c r="L208" s="238">
        <v>3.0147118921127913</v>
      </c>
      <c r="M208" s="238">
        <v>2459</v>
      </c>
      <c r="N208" s="238">
        <v>13</v>
      </c>
      <c r="O208" s="238">
        <v>31967</v>
      </c>
      <c r="P208" s="682">
        <v>4.3545838441629208</v>
      </c>
      <c r="Q208" s="713">
        <v>2459</v>
      </c>
    </row>
    <row r="209" spans="1:17" ht="14.4" customHeight="1" x14ac:dyDescent="0.3">
      <c r="A209" s="680" t="s">
        <v>505</v>
      </c>
      <c r="B209" s="671" t="s">
        <v>2815</v>
      </c>
      <c r="C209" s="671" t="s">
        <v>2694</v>
      </c>
      <c r="D209" s="671" t="s">
        <v>3031</v>
      </c>
      <c r="E209" s="671" t="s">
        <v>3032</v>
      </c>
      <c r="F209" s="238">
        <v>11</v>
      </c>
      <c r="G209" s="238">
        <v>55517</v>
      </c>
      <c r="H209" s="238">
        <v>1</v>
      </c>
      <c r="I209" s="238">
        <v>5047</v>
      </c>
      <c r="J209" s="238">
        <v>8</v>
      </c>
      <c r="K209" s="238">
        <v>40512</v>
      </c>
      <c r="L209" s="238">
        <v>0.72972242736459103</v>
      </c>
      <c r="M209" s="238">
        <v>5064</v>
      </c>
      <c r="N209" s="238">
        <v>13</v>
      </c>
      <c r="O209" s="238">
        <v>65832</v>
      </c>
      <c r="P209" s="682">
        <v>1.1857989444674604</v>
      </c>
      <c r="Q209" s="713">
        <v>5064</v>
      </c>
    </row>
    <row r="210" spans="1:17" ht="14.4" customHeight="1" x14ac:dyDescent="0.3">
      <c r="A210" s="680" t="s">
        <v>505</v>
      </c>
      <c r="B210" s="671" t="s">
        <v>2815</v>
      </c>
      <c r="C210" s="671" t="s">
        <v>2694</v>
      </c>
      <c r="D210" s="671" t="s">
        <v>3033</v>
      </c>
      <c r="E210" s="671" t="s">
        <v>3034</v>
      </c>
      <c r="F210" s="238">
        <v>9</v>
      </c>
      <c r="G210" s="238">
        <v>35811</v>
      </c>
      <c r="H210" s="238">
        <v>1</v>
      </c>
      <c r="I210" s="238">
        <v>3979</v>
      </c>
      <c r="J210" s="238">
        <v>3</v>
      </c>
      <c r="K210" s="238">
        <v>11964</v>
      </c>
      <c r="L210" s="238">
        <v>0.33408729161430845</v>
      </c>
      <c r="M210" s="238">
        <v>3988</v>
      </c>
      <c r="N210" s="238">
        <v>6</v>
      </c>
      <c r="O210" s="238">
        <v>23928</v>
      </c>
      <c r="P210" s="682">
        <v>0.66817458322861689</v>
      </c>
      <c r="Q210" s="713">
        <v>3988</v>
      </c>
    </row>
    <row r="211" spans="1:17" ht="14.4" customHeight="1" x14ac:dyDescent="0.3">
      <c r="A211" s="680" t="s">
        <v>505</v>
      </c>
      <c r="B211" s="671" t="s">
        <v>2815</v>
      </c>
      <c r="C211" s="671" t="s">
        <v>2694</v>
      </c>
      <c r="D211" s="671" t="s">
        <v>3035</v>
      </c>
      <c r="E211" s="671" t="s">
        <v>3036</v>
      </c>
      <c r="F211" s="238">
        <v>9</v>
      </c>
      <c r="G211" s="238">
        <v>24759</v>
      </c>
      <c r="H211" s="238">
        <v>1</v>
      </c>
      <c r="I211" s="238">
        <v>2751</v>
      </c>
      <c r="J211" s="238">
        <v>3</v>
      </c>
      <c r="K211" s="238">
        <v>8289</v>
      </c>
      <c r="L211" s="238">
        <v>0.33478735005452565</v>
      </c>
      <c r="M211" s="238">
        <v>2763</v>
      </c>
      <c r="N211" s="238">
        <v>6</v>
      </c>
      <c r="O211" s="238">
        <v>16578</v>
      </c>
      <c r="P211" s="682">
        <v>0.66957470010905129</v>
      </c>
      <c r="Q211" s="713">
        <v>2763</v>
      </c>
    </row>
    <row r="212" spans="1:17" ht="14.4" customHeight="1" x14ac:dyDescent="0.3">
      <c r="A212" s="680" t="s">
        <v>505</v>
      </c>
      <c r="B212" s="671" t="s">
        <v>2815</v>
      </c>
      <c r="C212" s="671" t="s">
        <v>2694</v>
      </c>
      <c r="D212" s="671" t="s">
        <v>3037</v>
      </c>
      <c r="E212" s="671" t="s">
        <v>3038</v>
      </c>
      <c r="F212" s="238">
        <v>1</v>
      </c>
      <c r="G212" s="238">
        <v>332</v>
      </c>
      <c r="H212" s="238">
        <v>1</v>
      </c>
      <c r="I212" s="238">
        <v>332</v>
      </c>
      <c r="J212" s="238"/>
      <c r="K212" s="238"/>
      <c r="L212" s="238"/>
      <c r="M212" s="238"/>
      <c r="N212" s="238">
        <v>2</v>
      </c>
      <c r="O212" s="238">
        <v>670</v>
      </c>
      <c r="P212" s="682">
        <v>2.0180722891566263</v>
      </c>
      <c r="Q212" s="713">
        <v>335</v>
      </c>
    </row>
    <row r="213" spans="1:17" ht="14.4" customHeight="1" x14ac:dyDescent="0.3">
      <c r="A213" s="680" t="s">
        <v>505</v>
      </c>
      <c r="B213" s="671" t="s">
        <v>2815</v>
      </c>
      <c r="C213" s="671" t="s">
        <v>2694</v>
      </c>
      <c r="D213" s="671" t="s">
        <v>3039</v>
      </c>
      <c r="E213" s="671" t="s">
        <v>3040</v>
      </c>
      <c r="F213" s="238">
        <v>9</v>
      </c>
      <c r="G213" s="238">
        <v>15705</v>
      </c>
      <c r="H213" s="238">
        <v>1</v>
      </c>
      <c r="I213" s="238">
        <v>1745</v>
      </c>
      <c r="J213" s="238">
        <v>9</v>
      </c>
      <c r="K213" s="238">
        <v>15759</v>
      </c>
      <c r="L213" s="238">
        <v>1.0034383954154729</v>
      </c>
      <c r="M213" s="238">
        <v>1751</v>
      </c>
      <c r="N213" s="238">
        <v>13</v>
      </c>
      <c r="O213" s="238">
        <v>22763</v>
      </c>
      <c r="P213" s="682">
        <v>1.4494110156001274</v>
      </c>
      <c r="Q213" s="713">
        <v>1751</v>
      </c>
    </row>
    <row r="214" spans="1:17" ht="14.4" customHeight="1" x14ac:dyDescent="0.3">
      <c r="A214" s="680" t="s">
        <v>505</v>
      </c>
      <c r="B214" s="671" t="s">
        <v>2815</v>
      </c>
      <c r="C214" s="671" t="s">
        <v>2694</v>
      </c>
      <c r="D214" s="671" t="s">
        <v>3041</v>
      </c>
      <c r="E214" s="671" t="s">
        <v>3042</v>
      </c>
      <c r="F214" s="238">
        <v>12</v>
      </c>
      <c r="G214" s="238">
        <v>47376</v>
      </c>
      <c r="H214" s="238">
        <v>1</v>
      </c>
      <c r="I214" s="238">
        <v>3948</v>
      </c>
      <c r="J214" s="238">
        <v>14</v>
      </c>
      <c r="K214" s="238">
        <v>55440</v>
      </c>
      <c r="L214" s="238">
        <v>1.1702127659574468</v>
      </c>
      <c r="M214" s="238">
        <v>3960</v>
      </c>
      <c r="N214" s="238">
        <v>15</v>
      </c>
      <c r="O214" s="238">
        <v>59400</v>
      </c>
      <c r="P214" s="682">
        <v>1.2537993920972645</v>
      </c>
      <c r="Q214" s="713">
        <v>3960</v>
      </c>
    </row>
    <row r="215" spans="1:17" ht="14.4" customHeight="1" x14ac:dyDescent="0.3">
      <c r="A215" s="680" t="s">
        <v>505</v>
      </c>
      <c r="B215" s="671" t="s">
        <v>2815</v>
      </c>
      <c r="C215" s="671" t="s">
        <v>2694</v>
      </c>
      <c r="D215" s="671" t="s">
        <v>3043</v>
      </c>
      <c r="E215" s="671" t="s">
        <v>3044</v>
      </c>
      <c r="F215" s="238">
        <v>9</v>
      </c>
      <c r="G215" s="238">
        <v>19134</v>
      </c>
      <c r="H215" s="238">
        <v>1</v>
      </c>
      <c r="I215" s="238">
        <v>2126</v>
      </c>
      <c r="J215" s="238">
        <v>5</v>
      </c>
      <c r="K215" s="238">
        <v>10660</v>
      </c>
      <c r="L215" s="238">
        <v>0.55712344517612622</v>
      </c>
      <c r="M215" s="238">
        <v>2132</v>
      </c>
      <c r="N215" s="238">
        <v>5</v>
      </c>
      <c r="O215" s="238">
        <v>10660</v>
      </c>
      <c r="P215" s="682">
        <v>0.55712344517612622</v>
      </c>
      <c r="Q215" s="713">
        <v>2132</v>
      </c>
    </row>
    <row r="216" spans="1:17" ht="14.4" customHeight="1" x14ac:dyDescent="0.3">
      <c r="A216" s="680" t="s">
        <v>505</v>
      </c>
      <c r="B216" s="671" t="s">
        <v>2815</v>
      </c>
      <c r="C216" s="671" t="s">
        <v>2694</v>
      </c>
      <c r="D216" s="671" t="s">
        <v>3045</v>
      </c>
      <c r="E216" s="671" t="s">
        <v>3046</v>
      </c>
      <c r="F216" s="238"/>
      <c r="G216" s="238"/>
      <c r="H216" s="238"/>
      <c r="I216" s="238"/>
      <c r="J216" s="238">
        <v>2</v>
      </c>
      <c r="K216" s="238">
        <v>1904</v>
      </c>
      <c r="L216" s="238"/>
      <c r="M216" s="238">
        <v>952</v>
      </c>
      <c r="N216" s="238">
        <v>5</v>
      </c>
      <c r="O216" s="238">
        <v>4760</v>
      </c>
      <c r="P216" s="682"/>
      <c r="Q216" s="713">
        <v>952</v>
      </c>
    </row>
    <row r="217" spans="1:17" ht="14.4" customHeight="1" x14ac:dyDescent="0.3">
      <c r="A217" s="680" t="s">
        <v>505</v>
      </c>
      <c r="B217" s="671" t="s">
        <v>2815</v>
      </c>
      <c r="C217" s="671" t="s">
        <v>2694</v>
      </c>
      <c r="D217" s="671" t="s">
        <v>3047</v>
      </c>
      <c r="E217" s="671" t="s">
        <v>3048</v>
      </c>
      <c r="F217" s="238"/>
      <c r="G217" s="238"/>
      <c r="H217" s="238"/>
      <c r="I217" s="238"/>
      <c r="J217" s="238"/>
      <c r="K217" s="238"/>
      <c r="L217" s="238"/>
      <c r="M217" s="238"/>
      <c r="N217" s="238">
        <v>1</v>
      </c>
      <c r="O217" s="238">
        <v>6363</v>
      </c>
      <c r="P217" s="682"/>
      <c r="Q217" s="713">
        <v>6363</v>
      </c>
    </row>
    <row r="218" spans="1:17" ht="14.4" customHeight="1" x14ac:dyDescent="0.3">
      <c r="A218" s="680" t="s">
        <v>505</v>
      </c>
      <c r="B218" s="671" t="s">
        <v>2815</v>
      </c>
      <c r="C218" s="671" t="s">
        <v>2694</v>
      </c>
      <c r="D218" s="671" t="s">
        <v>2738</v>
      </c>
      <c r="E218" s="671" t="s">
        <v>2739</v>
      </c>
      <c r="F218" s="238">
        <v>2</v>
      </c>
      <c r="G218" s="238">
        <v>436</v>
      </c>
      <c r="H218" s="238">
        <v>1</v>
      </c>
      <c r="I218" s="238">
        <v>218</v>
      </c>
      <c r="J218" s="238"/>
      <c r="K218" s="238"/>
      <c r="L218" s="238"/>
      <c r="M218" s="238"/>
      <c r="N218" s="238"/>
      <c r="O218" s="238"/>
      <c r="P218" s="682"/>
      <c r="Q218" s="713"/>
    </row>
    <row r="219" spans="1:17" ht="14.4" customHeight="1" x14ac:dyDescent="0.3">
      <c r="A219" s="680" t="s">
        <v>505</v>
      </c>
      <c r="B219" s="671" t="s">
        <v>2815</v>
      </c>
      <c r="C219" s="671" t="s">
        <v>2694</v>
      </c>
      <c r="D219" s="671" t="s">
        <v>2746</v>
      </c>
      <c r="E219" s="671" t="s">
        <v>2747</v>
      </c>
      <c r="F219" s="238"/>
      <c r="G219" s="238"/>
      <c r="H219" s="238"/>
      <c r="I219" s="238"/>
      <c r="J219" s="238">
        <v>1</v>
      </c>
      <c r="K219" s="238">
        <v>257</v>
      </c>
      <c r="L219" s="238"/>
      <c r="M219" s="238">
        <v>257</v>
      </c>
      <c r="N219" s="238"/>
      <c r="O219" s="238"/>
      <c r="P219" s="682"/>
      <c r="Q219" s="713"/>
    </row>
    <row r="220" spans="1:17" ht="14.4" customHeight="1" x14ac:dyDescent="0.3">
      <c r="A220" s="680" t="s">
        <v>505</v>
      </c>
      <c r="B220" s="671" t="s">
        <v>2815</v>
      </c>
      <c r="C220" s="671" t="s">
        <v>2694</v>
      </c>
      <c r="D220" s="671" t="s">
        <v>3049</v>
      </c>
      <c r="E220" s="671" t="s">
        <v>3050</v>
      </c>
      <c r="F220" s="238">
        <v>1</v>
      </c>
      <c r="G220" s="238">
        <v>325</v>
      </c>
      <c r="H220" s="238">
        <v>1</v>
      </c>
      <c r="I220" s="238">
        <v>325</v>
      </c>
      <c r="J220" s="238"/>
      <c r="K220" s="238"/>
      <c r="L220" s="238"/>
      <c r="M220" s="238"/>
      <c r="N220" s="238"/>
      <c r="O220" s="238"/>
      <c r="P220" s="682"/>
      <c r="Q220" s="713"/>
    </row>
    <row r="221" spans="1:17" ht="14.4" customHeight="1" x14ac:dyDescent="0.3">
      <c r="A221" s="680" t="s">
        <v>505</v>
      </c>
      <c r="B221" s="671" t="s">
        <v>2815</v>
      </c>
      <c r="C221" s="671" t="s">
        <v>2694</v>
      </c>
      <c r="D221" s="671" t="s">
        <v>3051</v>
      </c>
      <c r="E221" s="671" t="s">
        <v>3052</v>
      </c>
      <c r="F221" s="238">
        <v>1</v>
      </c>
      <c r="G221" s="238">
        <v>277</v>
      </c>
      <c r="H221" s="238">
        <v>1</v>
      </c>
      <c r="I221" s="238">
        <v>277</v>
      </c>
      <c r="J221" s="238"/>
      <c r="K221" s="238"/>
      <c r="L221" s="238"/>
      <c r="M221" s="238"/>
      <c r="N221" s="238"/>
      <c r="O221" s="238"/>
      <c r="P221" s="682"/>
      <c r="Q221" s="713"/>
    </row>
    <row r="222" spans="1:17" ht="14.4" customHeight="1" x14ac:dyDescent="0.3">
      <c r="A222" s="680" t="s">
        <v>505</v>
      </c>
      <c r="B222" s="671" t="s">
        <v>2815</v>
      </c>
      <c r="C222" s="671" t="s">
        <v>2694</v>
      </c>
      <c r="D222" s="671" t="s">
        <v>3053</v>
      </c>
      <c r="E222" s="671" t="s">
        <v>3054</v>
      </c>
      <c r="F222" s="238">
        <v>0</v>
      </c>
      <c r="G222" s="238">
        <v>0</v>
      </c>
      <c r="H222" s="238"/>
      <c r="I222" s="238"/>
      <c r="J222" s="238">
        <v>0</v>
      </c>
      <c r="K222" s="238">
        <v>0</v>
      </c>
      <c r="L222" s="238"/>
      <c r="M222" s="238"/>
      <c r="N222" s="238">
        <v>0</v>
      </c>
      <c r="O222" s="238">
        <v>0</v>
      </c>
      <c r="P222" s="682"/>
      <c r="Q222" s="713"/>
    </row>
    <row r="223" spans="1:17" ht="14.4" customHeight="1" x14ac:dyDescent="0.3">
      <c r="A223" s="680" t="s">
        <v>505</v>
      </c>
      <c r="B223" s="671" t="s">
        <v>2815</v>
      </c>
      <c r="C223" s="671" t="s">
        <v>2694</v>
      </c>
      <c r="D223" s="671" t="s">
        <v>3055</v>
      </c>
      <c r="E223" s="671" t="s">
        <v>3056</v>
      </c>
      <c r="F223" s="238">
        <v>63</v>
      </c>
      <c r="G223" s="238">
        <v>0</v>
      </c>
      <c r="H223" s="238"/>
      <c r="I223" s="238">
        <v>0</v>
      </c>
      <c r="J223" s="238">
        <v>56</v>
      </c>
      <c r="K223" s="238">
        <v>0</v>
      </c>
      <c r="L223" s="238"/>
      <c r="M223" s="238">
        <v>0</v>
      </c>
      <c r="N223" s="238">
        <v>71</v>
      </c>
      <c r="O223" s="238">
        <v>0</v>
      </c>
      <c r="P223" s="682"/>
      <c r="Q223" s="713">
        <v>0</v>
      </c>
    </row>
    <row r="224" spans="1:17" ht="14.4" customHeight="1" x14ac:dyDescent="0.3">
      <c r="A224" s="680" t="s">
        <v>505</v>
      </c>
      <c r="B224" s="671" t="s">
        <v>2815</v>
      </c>
      <c r="C224" s="671" t="s">
        <v>2694</v>
      </c>
      <c r="D224" s="671" t="s">
        <v>3057</v>
      </c>
      <c r="E224" s="671" t="s">
        <v>3058</v>
      </c>
      <c r="F224" s="238">
        <v>5</v>
      </c>
      <c r="G224" s="238">
        <v>0</v>
      </c>
      <c r="H224" s="238"/>
      <c r="I224" s="238">
        <v>0</v>
      </c>
      <c r="J224" s="238">
        <v>5</v>
      </c>
      <c r="K224" s="238">
        <v>0</v>
      </c>
      <c r="L224" s="238"/>
      <c r="M224" s="238">
        <v>0</v>
      </c>
      <c r="N224" s="238">
        <v>4</v>
      </c>
      <c r="O224" s="238">
        <v>0</v>
      </c>
      <c r="P224" s="682"/>
      <c r="Q224" s="713">
        <v>0</v>
      </c>
    </row>
    <row r="225" spans="1:17" ht="14.4" customHeight="1" x14ac:dyDescent="0.3">
      <c r="A225" s="680" t="s">
        <v>505</v>
      </c>
      <c r="B225" s="671" t="s">
        <v>2815</v>
      </c>
      <c r="C225" s="671" t="s">
        <v>2694</v>
      </c>
      <c r="D225" s="671" t="s">
        <v>3059</v>
      </c>
      <c r="E225" s="671" t="s">
        <v>3060</v>
      </c>
      <c r="F225" s="238">
        <v>2</v>
      </c>
      <c r="G225" s="238">
        <v>0</v>
      </c>
      <c r="H225" s="238"/>
      <c r="I225" s="238">
        <v>0</v>
      </c>
      <c r="J225" s="238">
        <v>1</v>
      </c>
      <c r="K225" s="238">
        <v>0</v>
      </c>
      <c r="L225" s="238"/>
      <c r="M225" s="238">
        <v>0</v>
      </c>
      <c r="N225" s="238">
        <v>3</v>
      </c>
      <c r="O225" s="238">
        <v>0</v>
      </c>
      <c r="P225" s="682"/>
      <c r="Q225" s="713">
        <v>0</v>
      </c>
    </row>
    <row r="226" spans="1:17" ht="14.4" customHeight="1" x14ac:dyDescent="0.3">
      <c r="A226" s="680" t="s">
        <v>505</v>
      </c>
      <c r="B226" s="671" t="s">
        <v>2815</v>
      </c>
      <c r="C226" s="671" t="s">
        <v>2694</v>
      </c>
      <c r="D226" s="671" t="s">
        <v>3061</v>
      </c>
      <c r="E226" s="671" t="s">
        <v>3062</v>
      </c>
      <c r="F226" s="238">
        <v>6</v>
      </c>
      <c r="G226" s="238">
        <v>0</v>
      </c>
      <c r="H226" s="238"/>
      <c r="I226" s="238">
        <v>0</v>
      </c>
      <c r="J226" s="238">
        <v>1</v>
      </c>
      <c r="K226" s="238">
        <v>0</v>
      </c>
      <c r="L226" s="238"/>
      <c r="M226" s="238">
        <v>0</v>
      </c>
      <c r="N226" s="238">
        <v>2</v>
      </c>
      <c r="O226" s="238">
        <v>0</v>
      </c>
      <c r="P226" s="682"/>
      <c r="Q226" s="713">
        <v>0</v>
      </c>
    </row>
    <row r="227" spans="1:17" ht="14.4" customHeight="1" x14ac:dyDescent="0.3">
      <c r="A227" s="680" t="s">
        <v>505</v>
      </c>
      <c r="B227" s="671" t="s">
        <v>2815</v>
      </c>
      <c r="C227" s="671" t="s">
        <v>2694</v>
      </c>
      <c r="D227" s="671" t="s">
        <v>3063</v>
      </c>
      <c r="E227" s="671" t="s">
        <v>3064</v>
      </c>
      <c r="F227" s="238"/>
      <c r="G227" s="238"/>
      <c r="H227" s="238"/>
      <c r="I227" s="238"/>
      <c r="J227" s="238"/>
      <c r="K227" s="238"/>
      <c r="L227" s="238"/>
      <c r="M227" s="238"/>
      <c r="N227" s="238">
        <v>24</v>
      </c>
      <c r="O227" s="238">
        <v>0</v>
      </c>
      <c r="P227" s="682"/>
      <c r="Q227" s="713">
        <v>0</v>
      </c>
    </row>
    <row r="228" spans="1:17" ht="14.4" customHeight="1" x14ac:dyDescent="0.3">
      <c r="A228" s="680" t="s">
        <v>505</v>
      </c>
      <c r="B228" s="671" t="s">
        <v>2815</v>
      </c>
      <c r="C228" s="671" t="s">
        <v>2694</v>
      </c>
      <c r="D228" s="671" t="s">
        <v>3065</v>
      </c>
      <c r="E228" s="671" t="s">
        <v>3066</v>
      </c>
      <c r="F228" s="238">
        <v>3</v>
      </c>
      <c r="G228" s="238">
        <v>0</v>
      </c>
      <c r="H228" s="238"/>
      <c r="I228" s="238">
        <v>0</v>
      </c>
      <c r="J228" s="238">
        <v>8</v>
      </c>
      <c r="K228" s="238">
        <v>0</v>
      </c>
      <c r="L228" s="238"/>
      <c r="M228" s="238">
        <v>0</v>
      </c>
      <c r="N228" s="238">
        <v>8</v>
      </c>
      <c r="O228" s="238">
        <v>0</v>
      </c>
      <c r="P228" s="682"/>
      <c r="Q228" s="713">
        <v>0</v>
      </c>
    </row>
    <row r="229" spans="1:17" ht="14.4" customHeight="1" x14ac:dyDescent="0.3">
      <c r="A229" s="680" t="s">
        <v>505</v>
      </c>
      <c r="B229" s="671" t="s">
        <v>2815</v>
      </c>
      <c r="C229" s="671" t="s">
        <v>2694</v>
      </c>
      <c r="D229" s="671" t="s">
        <v>3067</v>
      </c>
      <c r="E229" s="671" t="s">
        <v>3068</v>
      </c>
      <c r="F229" s="238">
        <v>2</v>
      </c>
      <c r="G229" s="238">
        <v>0</v>
      </c>
      <c r="H229" s="238"/>
      <c r="I229" s="238">
        <v>0</v>
      </c>
      <c r="J229" s="238">
        <v>2</v>
      </c>
      <c r="K229" s="238">
        <v>0</v>
      </c>
      <c r="L229" s="238"/>
      <c r="M229" s="238">
        <v>0</v>
      </c>
      <c r="N229" s="238">
        <v>3</v>
      </c>
      <c r="O229" s="238">
        <v>0</v>
      </c>
      <c r="P229" s="682"/>
      <c r="Q229" s="713">
        <v>0</v>
      </c>
    </row>
    <row r="230" spans="1:17" ht="14.4" customHeight="1" x14ac:dyDescent="0.3">
      <c r="A230" s="680" t="s">
        <v>505</v>
      </c>
      <c r="B230" s="671" t="s">
        <v>2815</v>
      </c>
      <c r="C230" s="671" t="s">
        <v>2694</v>
      </c>
      <c r="D230" s="671" t="s">
        <v>3069</v>
      </c>
      <c r="E230" s="671" t="s">
        <v>3070</v>
      </c>
      <c r="F230" s="238"/>
      <c r="G230" s="238"/>
      <c r="H230" s="238"/>
      <c r="I230" s="238"/>
      <c r="J230" s="238">
        <v>1</v>
      </c>
      <c r="K230" s="238">
        <v>742</v>
      </c>
      <c r="L230" s="238"/>
      <c r="M230" s="238">
        <v>742</v>
      </c>
      <c r="N230" s="238"/>
      <c r="O230" s="238"/>
      <c r="P230" s="682"/>
      <c r="Q230" s="713"/>
    </row>
    <row r="231" spans="1:17" ht="14.4" customHeight="1" x14ac:dyDescent="0.3">
      <c r="A231" s="680" t="s">
        <v>505</v>
      </c>
      <c r="B231" s="671" t="s">
        <v>2815</v>
      </c>
      <c r="C231" s="671" t="s">
        <v>2694</v>
      </c>
      <c r="D231" s="671" t="s">
        <v>3071</v>
      </c>
      <c r="E231" s="671" t="s">
        <v>3072</v>
      </c>
      <c r="F231" s="238">
        <v>1</v>
      </c>
      <c r="G231" s="238">
        <v>852</v>
      </c>
      <c r="H231" s="238">
        <v>1</v>
      </c>
      <c r="I231" s="238">
        <v>852</v>
      </c>
      <c r="J231" s="238">
        <v>3</v>
      </c>
      <c r="K231" s="238">
        <v>2109</v>
      </c>
      <c r="L231" s="238">
        <v>2.4753521126760565</v>
      </c>
      <c r="M231" s="238">
        <v>703</v>
      </c>
      <c r="N231" s="238"/>
      <c r="O231" s="238"/>
      <c r="P231" s="682"/>
      <c r="Q231" s="713"/>
    </row>
    <row r="232" spans="1:17" ht="14.4" customHeight="1" x14ac:dyDescent="0.3">
      <c r="A232" s="680" t="s">
        <v>505</v>
      </c>
      <c r="B232" s="671" t="s">
        <v>2815</v>
      </c>
      <c r="C232" s="671" t="s">
        <v>2694</v>
      </c>
      <c r="D232" s="671" t="s">
        <v>3073</v>
      </c>
      <c r="E232" s="671" t="s">
        <v>3074</v>
      </c>
      <c r="F232" s="238">
        <v>1252</v>
      </c>
      <c r="G232" s="238">
        <v>0</v>
      </c>
      <c r="H232" s="238"/>
      <c r="I232" s="238">
        <v>0</v>
      </c>
      <c r="J232" s="238">
        <v>1238</v>
      </c>
      <c r="K232" s="238">
        <v>0</v>
      </c>
      <c r="L232" s="238"/>
      <c r="M232" s="238">
        <v>0</v>
      </c>
      <c r="N232" s="238"/>
      <c r="O232" s="238"/>
      <c r="P232" s="682"/>
      <c r="Q232" s="713"/>
    </row>
    <row r="233" spans="1:17" ht="14.4" customHeight="1" x14ac:dyDescent="0.3">
      <c r="A233" s="680" t="s">
        <v>505</v>
      </c>
      <c r="B233" s="671" t="s">
        <v>2815</v>
      </c>
      <c r="C233" s="671" t="s">
        <v>2694</v>
      </c>
      <c r="D233" s="671" t="s">
        <v>2756</v>
      </c>
      <c r="E233" s="671" t="s">
        <v>2757</v>
      </c>
      <c r="F233" s="238">
        <v>18</v>
      </c>
      <c r="G233" s="238">
        <v>4320</v>
      </c>
      <c r="H233" s="238">
        <v>1</v>
      </c>
      <c r="I233" s="238">
        <v>240</v>
      </c>
      <c r="J233" s="238">
        <v>13</v>
      </c>
      <c r="K233" s="238">
        <v>3146</v>
      </c>
      <c r="L233" s="238">
        <v>0.72824074074074074</v>
      </c>
      <c r="M233" s="238">
        <v>242</v>
      </c>
      <c r="N233" s="238">
        <v>14</v>
      </c>
      <c r="O233" s="238">
        <v>3388</v>
      </c>
      <c r="P233" s="682">
        <v>0.78425925925925921</v>
      </c>
      <c r="Q233" s="713">
        <v>242</v>
      </c>
    </row>
    <row r="234" spans="1:17" ht="14.4" customHeight="1" x14ac:dyDescent="0.3">
      <c r="A234" s="680" t="s">
        <v>505</v>
      </c>
      <c r="B234" s="671" t="s">
        <v>2815</v>
      </c>
      <c r="C234" s="671" t="s">
        <v>2694</v>
      </c>
      <c r="D234" s="671" t="s">
        <v>2758</v>
      </c>
      <c r="E234" s="671" t="s">
        <v>2759</v>
      </c>
      <c r="F234" s="238">
        <v>2</v>
      </c>
      <c r="G234" s="238">
        <v>150</v>
      </c>
      <c r="H234" s="238">
        <v>1</v>
      </c>
      <c r="I234" s="238">
        <v>75</v>
      </c>
      <c r="J234" s="238"/>
      <c r="K234" s="238"/>
      <c r="L234" s="238"/>
      <c r="M234" s="238"/>
      <c r="N234" s="238">
        <v>1</v>
      </c>
      <c r="O234" s="238">
        <v>81</v>
      </c>
      <c r="P234" s="682">
        <v>0.54</v>
      </c>
      <c r="Q234" s="713">
        <v>81</v>
      </c>
    </row>
    <row r="235" spans="1:17" ht="14.4" customHeight="1" x14ac:dyDescent="0.3">
      <c r="A235" s="680" t="s">
        <v>505</v>
      </c>
      <c r="B235" s="671" t="s">
        <v>2815</v>
      </c>
      <c r="C235" s="671" t="s">
        <v>2694</v>
      </c>
      <c r="D235" s="671" t="s">
        <v>3075</v>
      </c>
      <c r="E235" s="671" t="s">
        <v>3076</v>
      </c>
      <c r="F235" s="238">
        <v>1110</v>
      </c>
      <c r="G235" s="238">
        <v>1224105</v>
      </c>
      <c r="H235" s="238">
        <v>1</v>
      </c>
      <c r="I235" s="238">
        <v>1102.7972972972973</v>
      </c>
      <c r="J235" s="238">
        <v>1018</v>
      </c>
      <c r="K235" s="238">
        <v>1160791</v>
      </c>
      <c r="L235" s="238">
        <v>0.94827731281221794</v>
      </c>
      <c r="M235" s="238">
        <v>1140.2662082514735</v>
      </c>
      <c r="N235" s="238">
        <v>1179</v>
      </c>
      <c r="O235" s="238">
        <v>1318154</v>
      </c>
      <c r="P235" s="682">
        <v>1.0768308274208502</v>
      </c>
      <c r="Q235" s="713">
        <v>1118.0271416454623</v>
      </c>
    </row>
    <row r="236" spans="1:17" ht="14.4" customHeight="1" x14ac:dyDescent="0.3">
      <c r="A236" s="680" t="s">
        <v>505</v>
      </c>
      <c r="B236" s="671" t="s">
        <v>2815</v>
      </c>
      <c r="C236" s="671" t="s">
        <v>2694</v>
      </c>
      <c r="D236" s="671" t="s">
        <v>2774</v>
      </c>
      <c r="E236" s="671" t="s">
        <v>2775</v>
      </c>
      <c r="F236" s="238">
        <v>4</v>
      </c>
      <c r="G236" s="238">
        <v>3740</v>
      </c>
      <c r="H236" s="238">
        <v>1</v>
      </c>
      <c r="I236" s="238">
        <v>935</v>
      </c>
      <c r="J236" s="238">
        <v>3</v>
      </c>
      <c r="K236" s="238">
        <v>2814</v>
      </c>
      <c r="L236" s="238">
        <v>0.7524064171122995</v>
      </c>
      <c r="M236" s="238">
        <v>938</v>
      </c>
      <c r="N236" s="238">
        <v>5</v>
      </c>
      <c r="O236" s="238">
        <v>4690</v>
      </c>
      <c r="P236" s="682">
        <v>1.2540106951871657</v>
      </c>
      <c r="Q236" s="713">
        <v>938</v>
      </c>
    </row>
    <row r="237" spans="1:17" ht="14.4" customHeight="1" x14ac:dyDescent="0.3">
      <c r="A237" s="680" t="s">
        <v>505</v>
      </c>
      <c r="B237" s="671" t="s">
        <v>2815</v>
      </c>
      <c r="C237" s="671" t="s">
        <v>2694</v>
      </c>
      <c r="D237" s="671" t="s">
        <v>2776</v>
      </c>
      <c r="E237" s="671" t="s">
        <v>2777</v>
      </c>
      <c r="F237" s="238">
        <v>8</v>
      </c>
      <c r="G237" s="238">
        <v>6848</v>
      </c>
      <c r="H237" s="238">
        <v>1</v>
      </c>
      <c r="I237" s="238">
        <v>856</v>
      </c>
      <c r="J237" s="238">
        <v>9</v>
      </c>
      <c r="K237" s="238">
        <v>7713</v>
      </c>
      <c r="L237" s="238">
        <v>1.1263142523364487</v>
      </c>
      <c r="M237" s="238">
        <v>857</v>
      </c>
      <c r="N237" s="238">
        <v>19</v>
      </c>
      <c r="O237" s="238">
        <v>16283</v>
      </c>
      <c r="P237" s="682">
        <v>2.3777745327102804</v>
      </c>
      <c r="Q237" s="713">
        <v>857</v>
      </c>
    </row>
    <row r="238" spans="1:17" ht="14.4" customHeight="1" x14ac:dyDescent="0.3">
      <c r="A238" s="680" t="s">
        <v>505</v>
      </c>
      <c r="B238" s="671" t="s">
        <v>2815</v>
      </c>
      <c r="C238" s="671" t="s">
        <v>2694</v>
      </c>
      <c r="D238" s="671" t="s">
        <v>2780</v>
      </c>
      <c r="E238" s="671" t="s">
        <v>2781</v>
      </c>
      <c r="F238" s="238">
        <v>33</v>
      </c>
      <c r="G238" s="238">
        <v>19007</v>
      </c>
      <c r="H238" s="238">
        <v>1</v>
      </c>
      <c r="I238" s="238">
        <v>575.969696969697</v>
      </c>
      <c r="J238" s="238">
        <v>29</v>
      </c>
      <c r="K238" s="238">
        <v>16762</v>
      </c>
      <c r="L238" s="238">
        <v>0.881885621086968</v>
      </c>
      <c r="M238" s="238">
        <v>578</v>
      </c>
      <c r="N238" s="238">
        <v>43</v>
      </c>
      <c r="O238" s="238">
        <v>24854</v>
      </c>
      <c r="P238" s="682">
        <v>1.3076235071289526</v>
      </c>
      <c r="Q238" s="713">
        <v>578</v>
      </c>
    </row>
    <row r="239" spans="1:17" ht="14.4" customHeight="1" x14ac:dyDescent="0.3">
      <c r="A239" s="680" t="s">
        <v>505</v>
      </c>
      <c r="B239" s="671" t="s">
        <v>2815</v>
      </c>
      <c r="C239" s="671" t="s">
        <v>2694</v>
      </c>
      <c r="D239" s="671" t="s">
        <v>3077</v>
      </c>
      <c r="E239" s="671" t="s">
        <v>3078</v>
      </c>
      <c r="F239" s="238"/>
      <c r="G239" s="238"/>
      <c r="H239" s="238"/>
      <c r="I239" s="238"/>
      <c r="J239" s="238"/>
      <c r="K239" s="238"/>
      <c r="L239" s="238"/>
      <c r="M239" s="238"/>
      <c r="N239" s="238">
        <v>1</v>
      </c>
      <c r="O239" s="238">
        <v>431</v>
      </c>
      <c r="P239" s="682"/>
      <c r="Q239" s="713">
        <v>431</v>
      </c>
    </row>
    <row r="240" spans="1:17" ht="14.4" customHeight="1" x14ac:dyDescent="0.3">
      <c r="A240" s="680" t="s">
        <v>505</v>
      </c>
      <c r="B240" s="671" t="s">
        <v>2815</v>
      </c>
      <c r="C240" s="671" t="s">
        <v>2694</v>
      </c>
      <c r="D240" s="671" t="s">
        <v>2782</v>
      </c>
      <c r="E240" s="671" t="s">
        <v>2783</v>
      </c>
      <c r="F240" s="238">
        <v>22</v>
      </c>
      <c r="G240" s="238">
        <v>16610</v>
      </c>
      <c r="H240" s="238">
        <v>1</v>
      </c>
      <c r="I240" s="238">
        <v>755</v>
      </c>
      <c r="J240" s="238">
        <v>20</v>
      </c>
      <c r="K240" s="238">
        <v>15120</v>
      </c>
      <c r="L240" s="238">
        <v>0.9102950030102348</v>
      </c>
      <c r="M240" s="238">
        <v>756</v>
      </c>
      <c r="N240" s="238">
        <v>24</v>
      </c>
      <c r="O240" s="238">
        <v>18144</v>
      </c>
      <c r="P240" s="682">
        <v>1.0923540036122819</v>
      </c>
      <c r="Q240" s="713">
        <v>756</v>
      </c>
    </row>
    <row r="241" spans="1:17" ht="14.4" customHeight="1" x14ac:dyDescent="0.3">
      <c r="A241" s="680" t="s">
        <v>505</v>
      </c>
      <c r="B241" s="671" t="s">
        <v>2815</v>
      </c>
      <c r="C241" s="671" t="s">
        <v>2694</v>
      </c>
      <c r="D241" s="671" t="s">
        <v>2784</v>
      </c>
      <c r="E241" s="671" t="s">
        <v>2785</v>
      </c>
      <c r="F241" s="238">
        <v>1</v>
      </c>
      <c r="G241" s="238">
        <v>5569</v>
      </c>
      <c r="H241" s="238">
        <v>1</v>
      </c>
      <c r="I241" s="238">
        <v>5569</v>
      </c>
      <c r="J241" s="238"/>
      <c r="K241" s="238"/>
      <c r="L241" s="238"/>
      <c r="M241" s="238"/>
      <c r="N241" s="238"/>
      <c r="O241" s="238"/>
      <c r="P241" s="682"/>
      <c r="Q241" s="713"/>
    </row>
    <row r="242" spans="1:17" ht="14.4" customHeight="1" x14ac:dyDescent="0.3">
      <c r="A242" s="680" t="s">
        <v>505</v>
      </c>
      <c r="B242" s="671" t="s">
        <v>2815</v>
      </c>
      <c r="C242" s="671" t="s">
        <v>2694</v>
      </c>
      <c r="D242" s="671" t="s">
        <v>2786</v>
      </c>
      <c r="E242" s="671" t="s">
        <v>2787</v>
      </c>
      <c r="F242" s="238">
        <v>11</v>
      </c>
      <c r="G242" s="238">
        <v>47421</v>
      </c>
      <c r="H242" s="238">
        <v>1</v>
      </c>
      <c r="I242" s="238">
        <v>4311</v>
      </c>
      <c r="J242" s="238">
        <v>14</v>
      </c>
      <c r="K242" s="238">
        <v>60550</v>
      </c>
      <c r="L242" s="238">
        <v>1.2768604626642206</v>
      </c>
      <c r="M242" s="238">
        <v>4325</v>
      </c>
      <c r="N242" s="238">
        <v>1</v>
      </c>
      <c r="O242" s="238">
        <v>4325</v>
      </c>
      <c r="P242" s="682">
        <v>9.1204318761730033E-2</v>
      </c>
      <c r="Q242" s="713">
        <v>4325</v>
      </c>
    </row>
    <row r="243" spans="1:17" ht="14.4" customHeight="1" x14ac:dyDescent="0.3">
      <c r="A243" s="680" t="s">
        <v>505</v>
      </c>
      <c r="B243" s="671" t="s">
        <v>2815</v>
      </c>
      <c r="C243" s="671" t="s">
        <v>2694</v>
      </c>
      <c r="D243" s="671" t="s">
        <v>3079</v>
      </c>
      <c r="E243" s="671" t="s">
        <v>3080</v>
      </c>
      <c r="F243" s="238">
        <v>63</v>
      </c>
      <c r="G243" s="238">
        <v>63945</v>
      </c>
      <c r="H243" s="238">
        <v>1</v>
      </c>
      <c r="I243" s="238">
        <v>1015</v>
      </c>
      <c r="J243" s="238">
        <v>79</v>
      </c>
      <c r="K243" s="238">
        <v>80501</v>
      </c>
      <c r="L243" s="238">
        <v>1.2589100007819221</v>
      </c>
      <c r="M243" s="238">
        <v>1019</v>
      </c>
      <c r="N243" s="238">
        <v>216</v>
      </c>
      <c r="O243" s="238">
        <v>220104</v>
      </c>
      <c r="P243" s="682">
        <v>3.4420830401125966</v>
      </c>
      <c r="Q243" s="713">
        <v>1019</v>
      </c>
    </row>
    <row r="244" spans="1:17" ht="14.4" customHeight="1" x14ac:dyDescent="0.3">
      <c r="A244" s="680" t="s">
        <v>505</v>
      </c>
      <c r="B244" s="671" t="s">
        <v>2815</v>
      </c>
      <c r="C244" s="671" t="s">
        <v>2694</v>
      </c>
      <c r="D244" s="671" t="s">
        <v>3081</v>
      </c>
      <c r="E244" s="671" t="s">
        <v>3082</v>
      </c>
      <c r="F244" s="238"/>
      <c r="G244" s="238"/>
      <c r="H244" s="238"/>
      <c r="I244" s="238"/>
      <c r="J244" s="238"/>
      <c r="K244" s="238"/>
      <c r="L244" s="238"/>
      <c r="M244" s="238"/>
      <c r="N244" s="238">
        <v>2</v>
      </c>
      <c r="O244" s="238">
        <v>606</v>
      </c>
      <c r="P244" s="682"/>
      <c r="Q244" s="713">
        <v>303</v>
      </c>
    </row>
    <row r="245" spans="1:17" ht="14.4" customHeight="1" x14ac:dyDescent="0.3">
      <c r="A245" s="680" t="s">
        <v>505</v>
      </c>
      <c r="B245" s="671" t="s">
        <v>2815</v>
      </c>
      <c r="C245" s="671" t="s">
        <v>2694</v>
      </c>
      <c r="D245" s="671" t="s">
        <v>2794</v>
      </c>
      <c r="E245" s="671" t="s">
        <v>2795</v>
      </c>
      <c r="F245" s="238">
        <v>177</v>
      </c>
      <c r="G245" s="238">
        <v>61062</v>
      </c>
      <c r="H245" s="238">
        <v>1</v>
      </c>
      <c r="I245" s="238">
        <v>344.9830508474576</v>
      </c>
      <c r="J245" s="238">
        <v>191</v>
      </c>
      <c r="K245" s="238">
        <v>65704</v>
      </c>
      <c r="L245" s="238">
        <v>1.0760210933149914</v>
      </c>
      <c r="M245" s="238">
        <v>344</v>
      </c>
      <c r="N245" s="238">
        <v>223</v>
      </c>
      <c r="O245" s="238">
        <v>76712</v>
      </c>
      <c r="P245" s="682">
        <v>1.2562968785824244</v>
      </c>
      <c r="Q245" s="713">
        <v>344</v>
      </c>
    </row>
    <row r="246" spans="1:17" ht="14.4" customHeight="1" x14ac:dyDescent="0.3">
      <c r="A246" s="680" t="s">
        <v>505</v>
      </c>
      <c r="B246" s="671" t="s">
        <v>2815</v>
      </c>
      <c r="C246" s="671" t="s">
        <v>2694</v>
      </c>
      <c r="D246" s="671" t="s">
        <v>3083</v>
      </c>
      <c r="E246" s="671" t="s">
        <v>3084</v>
      </c>
      <c r="F246" s="238">
        <v>4</v>
      </c>
      <c r="G246" s="238">
        <v>5444</v>
      </c>
      <c r="H246" s="238">
        <v>1</v>
      </c>
      <c r="I246" s="238">
        <v>1361</v>
      </c>
      <c r="J246" s="238">
        <v>5</v>
      </c>
      <c r="K246" s="238">
        <v>6820</v>
      </c>
      <c r="L246" s="238">
        <v>1.2527553269654665</v>
      </c>
      <c r="M246" s="238">
        <v>1364</v>
      </c>
      <c r="N246" s="238">
        <v>8</v>
      </c>
      <c r="O246" s="238">
        <v>10912</v>
      </c>
      <c r="P246" s="682">
        <v>2.0044085231447464</v>
      </c>
      <c r="Q246" s="713">
        <v>1364</v>
      </c>
    </row>
    <row r="247" spans="1:17" ht="14.4" customHeight="1" x14ac:dyDescent="0.3">
      <c r="A247" s="680" t="s">
        <v>505</v>
      </c>
      <c r="B247" s="671" t="s">
        <v>2815</v>
      </c>
      <c r="C247" s="671" t="s">
        <v>2694</v>
      </c>
      <c r="D247" s="671" t="s">
        <v>2796</v>
      </c>
      <c r="E247" s="671" t="s">
        <v>2797</v>
      </c>
      <c r="F247" s="238"/>
      <c r="G247" s="238"/>
      <c r="H247" s="238"/>
      <c r="I247" s="238"/>
      <c r="J247" s="238">
        <v>2</v>
      </c>
      <c r="K247" s="238">
        <v>2784</v>
      </c>
      <c r="L247" s="238"/>
      <c r="M247" s="238">
        <v>1392</v>
      </c>
      <c r="N247" s="238"/>
      <c r="O247" s="238"/>
      <c r="P247" s="682"/>
      <c r="Q247" s="713"/>
    </row>
    <row r="248" spans="1:17" ht="14.4" customHeight="1" x14ac:dyDescent="0.3">
      <c r="A248" s="680" t="s">
        <v>505</v>
      </c>
      <c r="B248" s="671" t="s">
        <v>2815</v>
      </c>
      <c r="C248" s="671" t="s">
        <v>2694</v>
      </c>
      <c r="D248" s="671" t="s">
        <v>2798</v>
      </c>
      <c r="E248" s="671" t="s">
        <v>2799</v>
      </c>
      <c r="F248" s="238">
        <v>15</v>
      </c>
      <c r="G248" s="238">
        <v>5323</v>
      </c>
      <c r="H248" s="238">
        <v>1</v>
      </c>
      <c r="I248" s="238">
        <v>354.86666666666667</v>
      </c>
      <c r="J248" s="238">
        <v>24</v>
      </c>
      <c r="K248" s="238">
        <v>8544</v>
      </c>
      <c r="L248" s="238">
        <v>1.6051099004320872</v>
      </c>
      <c r="M248" s="238">
        <v>356</v>
      </c>
      <c r="N248" s="238">
        <v>38</v>
      </c>
      <c r="O248" s="238">
        <v>13528</v>
      </c>
      <c r="P248" s="682">
        <v>2.5414240090174713</v>
      </c>
      <c r="Q248" s="713">
        <v>356</v>
      </c>
    </row>
    <row r="249" spans="1:17" ht="14.4" customHeight="1" x14ac:dyDescent="0.3">
      <c r="A249" s="680" t="s">
        <v>505</v>
      </c>
      <c r="B249" s="671" t="s">
        <v>2815</v>
      </c>
      <c r="C249" s="671" t="s">
        <v>2694</v>
      </c>
      <c r="D249" s="671" t="s">
        <v>2800</v>
      </c>
      <c r="E249" s="671" t="s">
        <v>2801</v>
      </c>
      <c r="F249" s="238">
        <v>10</v>
      </c>
      <c r="G249" s="238">
        <v>4740</v>
      </c>
      <c r="H249" s="238">
        <v>1</v>
      </c>
      <c r="I249" s="238">
        <v>474</v>
      </c>
      <c r="J249" s="238">
        <v>3</v>
      </c>
      <c r="K249" s="238">
        <v>1425</v>
      </c>
      <c r="L249" s="238">
        <v>0.30063291139240506</v>
      </c>
      <c r="M249" s="238">
        <v>475</v>
      </c>
      <c r="N249" s="238"/>
      <c r="O249" s="238"/>
      <c r="P249" s="682"/>
      <c r="Q249" s="713"/>
    </row>
    <row r="250" spans="1:17" ht="14.4" customHeight="1" x14ac:dyDescent="0.3">
      <c r="A250" s="680" t="s">
        <v>505</v>
      </c>
      <c r="B250" s="671" t="s">
        <v>2815</v>
      </c>
      <c r="C250" s="671" t="s">
        <v>2694</v>
      </c>
      <c r="D250" s="671" t="s">
        <v>3085</v>
      </c>
      <c r="E250" s="671" t="s">
        <v>3086</v>
      </c>
      <c r="F250" s="238"/>
      <c r="G250" s="238"/>
      <c r="H250" s="238"/>
      <c r="I250" s="238"/>
      <c r="J250" s="238"/>
      <c r="K250" s="238"/>
      <c r="L250" s="238"/>
      <c r="M250" s="238"/>
      <c r="N250" s="238">
        <v>1</v>
      </c>
      <c r="O250" s="238">
        <v>6979</v>
      </c>
      <c r="P250" s="682"/>
      <c r="Q250" s="713">
        <v>6979</v>
      </c>
    </row>
    <row r="251" spans="1:17" ht="14.4" customHeight="1" x14ac:dyDescent="0.3">
      <c r="A251" s="680" t="s">
        <v>505</v>
      </c>
      <c r="B251" s="671" t="s">
        <v>2815</v>
      </c>
      <c r="C251" s="671" t="s">
        <v>2694</v>
      </c>
      <c r="D251" s="671" t="s">
        <v>3087</v>
      </c>
      <c r="E251" s="671" t="s">
        <v>3088</v>
      </c>
      <c r="F251" s="238">
        <v>5</v>
      </c>
      <c r="G251" s="238">
        <v>10201</v>
      </c>
      <c r="H251" s="238">
        <v>1</v>
      </c>
      <c r="I251" s="238">
        <v>2040.2</v>
      </c>
      <c r="J251" s="238"/>
      <c r="K251" s="238"/>
      <c r="L251" s="238"/>
      <c r="M251" s="238"/>
      <c r="N251" s="238">
        <v>3</v>
      </c>
      <c r="O251" s="238">
        <v>6141</v>
      </c>
      <c r="P251" s="682">
        <v>0.60199980394079011</v>
      </c>
      <c r="Q251" s="713">
        <v>2047</v>
      </c>
    </row>
    <row r="252" spans="1:17" ht="14.4" customHeight="1" x14ac:dyDescent="0.3">
      <c r="A252" s="680" t="s">
        <v>505</v>
      </c>
      <c r="B252" s="671" t="s">
        <v>2815</v>
      </c>
      <c r="C252" s="671" t="s">
        <v>2694</v>
      </c>
      <c r="D252" s="671" t="s">
        <v>3089</v>
      </c>
      <c r="E252" s="671" t="s">
        <v>3090</v>
      </c>
      <c r="F252" s="238"/>
      <c r="G252" s="238"/>
      <c r="H252" s="238"/>
      <c r="I252" s="238"/>
      <c r="J252" s="238"/>
      <c r="K252" s="238"/>
      <c r="L252" s="238"/>
      <c r="M252" s="238"/>
      <c r="N252" s="238">
        <v>3</v>
      </c>
      <c r="O252" s="238">
        <v>3597</v>
      </c>
      <c r="P252" s="682"/>
      <c r="Q252" s="713">
        <v>1199</v>
      </c>
    </row>
    <row r="253" spans="1:17" ht="14.4" customHeight="1" x14ac:dyDescent="0.3">
      <c r="A253" s="680" t="s">
        <v>505</v>
      </c>
      <c r="B253" s="671" t="s">
        <v>2815</v>
      </c>
      <c r="C253" s="671" t="s">
        <v>2694</v>
      </c>
      <c r="D253" s="671" t="s">
        <v>3091</v>
      </c>
      <c r="E253" s="671" t="s">
        <v>3092</v>
      </c>
      <c r="F253" s="238"/>
      <c r="G253" s="238"/>
      <c r="H253" s="238"/>
      <c r="I253" s="238"/>
      <c r="J253" s="238"/>
      <c r="K253" s="238"/>
      <c r="L253" s="238"/>
      <c r="M253" s="238"/>
      <c r="N253" s="238">
        <v>6</v>
      </c>
      <c r="O253" s="238">
        <v>25986</v>
      </c>
      <c r="P253" s="682"/>
      <c r="Q253" s="713">
        <v>4331</v>
      </c>
    </row>
    <row r="254" spans="1:17" ht="14.4" customHeight="1" x14ac:dyDescent="0.3">
      <c r="A254" s="680" t="s">
        <v>505</v>
      </c>
      <c r="B254" s="671" t="s">
        <v>2815</v>
      </c>
      <c r="C254" s="671" t="s">
        <v>2694</v>
      </c>
      <c r="D254" s="671" t="s">
        <v>3093</v>
      </c>
      <c r="E254" s="671" t="s">
        <v>3094</v>
      </c>
      <c r="F254" s="238">
        <v>6</v>
      </c>
      <c r="G254" s="238">
        <v>4098</v>
      </c>
      <c r="H254" s="238">
        <v>1</v>
      </c>
      <c r="I254" s="238">
        <v>683</v>
      </c>
      <c r="J254" s="238">
        <v>7</v>
      </c>
      <c r="K254" s="238">
        <v>4809</v>
      </c>
      <c r="L254" s="238">
        <v>1.1734992679355782</v>
      </c>
      <c r="M254" s="238">
        <v>687</v>
      </c>
      <c r="N254" s="238"/>
      <c r="O254" s="238"/>
      <c r="P254" s="682"/>
      <c r="Q254" s="713"/>
    </row>
    <row r="255" spans="1:17" ht="14.4" customHeight="1" x14ac:dyDescent="0.3">
      <c r="A255" s="680" t="s">
        <v>505</v>
      </c>
      <c r="B255" s="671" t="s">
        <v>2815</v>
      </c>
      <c r="C255" s="671" t="s">
        <v>2694</v>
      </c>
      <c r="D255" s="671" t="s">
        <v>3095</v>
      </c>
      <c r="E255" s="671" t="s">
        <v>3096</v>
      </c>
      <c r="F255" s="238"/>
      <c r="G255" s="238"/>
      <c r="H255" s="238"/>
      <c r="I255" s="238"/>
      <c r="J255" s="238">
        <v>1</v>
      </c>
      <c r="K255" s="238">
        <v>5546</v>
      </c>
      <c r="L255" s="238"/>
      <c r="M255" s="238">
        <v>5546</v>
      </c>
      <c r="N255" s="238"/>
      <c r="O255" s="238"/>
      <c r="P255" s="682"/>
      <c r="Q255" s="713"/>
    </row>
    <row r="256" spans="1:17" ht="14.4" customHeight="1" x14ac:dyDescent="0.3">
      <c r="A256" s="680" t="s">
        <v>505</v>
      </c>
      <c r="B256" s="671" t="s">
        <v>2815</v>
      </c>
      <c r="C256" s="671" t="s">
        <v>2694</v>
      </c>
      <c r="D256" s="671" t="s">
        <v>3097</v>
      </c>
      <c r="E256" s="671" t="s">
        <v>3098</v>
      </c>
      <c r="F256" s="238">
        <v>7</v>
      </c>
      <c r="G256" s="238">
        <v>41944</v>
      </c>
      <c r="H256" s="238">
        <v>1</v>
      </c>
      <c r="I256" s="238">
        <v>5992</v>
      </c>
      <c r="J256" s="238">
        <v>8</v>
      </c>
      <c r="K256" s="238">
        <v>48152</v>
      </c>
      <c r="L256" s="238">
        <v>1.148006866297921</v>
      </c>
      <c r="M256" s="238">
        <v>6019</v>
      </c>
      <c r="N256" s="238">
        <v>3</v>
      </c>
      <c r="O256" s="238">
        <v>18057</v>
      </c>
      <c r="P256" s="682">
        <v>0.43050257486172039</v>
      </c>
      <c r="Q256" s="713">
        <v>6019</v>
      </c>
    </row>
    <row r="257" spans="1:17" ht="14.4" customHeight="1" x14ac:dyDescent="0.3">
      <c r="A257" s="680" t="s">
        <v>505</v>
      </c>
      <c r="B257" s="671" t="s">
        <v>2815</v>
      </c>
      <c r="C257" s="671" t="s">
        <v>2694</v>
      </c>
      <c r="D257" s="671" t="s">
        <v>2850</v>
      </c>
      <c r="E257" s="671" t="s">
        <v>2851</v>
      </c>
      <c r="F257" s="238">
        <v>2</v>
      </c>
      <c r="G257" s="238">
        <v>8414</v>
      </c>
      <c r="H257" s="238">
        <v>1</v>
      </c>
      <c r="I257" s="238">
        <v>4207</v>
      </c>
      <c r="J257" s="238"/>
      <c r="K257" s="238"/>
      <c r="L257" s="238"/>
      <c r="M257" s="238"/>
      <c r="N257" s="238"/>
      <c r="O257" s="238"/>
      <c r="P257" s="682"/>
      <c r="Q257" s="713"/>
    </row>
    <row r="258" spans="1:17" ht="14.4" customHeight="1" x14ac:dyDescent="0.3">
      <c r="A258" s="680" t="s">
        <v>505</v>
      </c>
      <c r="B258" s="671" t="s">
        <v>2815</v>
      </c>
      <c r="C258" s="671" t="s">
        <v>2694</v>
      </c>
      <c r="D258" s="671" t="s">
        <v>3099</v>
      </c>
      <c r="E258" s="671" t="s">
        <v>3100</v>
      </c>
      <c r="F258" s="238"/>
      <c r="G258" s="238"/>
      <c r="H258" s="238"/>
      <c r="I258" s="238"/>
      <c r="J258" s="238"/>
      <c r="K258" s="238"/>
      <c r="L258" s="238"/>
      <c r="M258" s="238"/>
      <c r="N258" s="238">
        <v>1</v>
      </c>
      <c r="O258" s="238">
        <v>201</v>
      </c>
      <c r="P258" s="682"/>
      <c r="Q258" s="713">
        <v>201</v>
      </c>
    </row>
    <row r="259" spans="1:17" ht="14.4" customHeight="1" x14ac:dyDescent="0.3">
      <c r="A259" s="680" t="s">
        <v>505</v>
      </c>
      <c r="B259" s="671" t="s">
        <v>2815</v>
      </c>
      <c r="C259" s="671" t="s">
        <v>2694</v>
      </c>
      <c r="D259" s="671" t="s">
        <v>3101</v>
      </c>
      <c r="E259" s="671" t="s">
        <v>3102</v>
      </c>
      <c r="F259" s="238">
        <v>1</v>
      </c>
      <c r="G259" s="238">
        <v>7910</v>
      </c>
      <c r="H259" s="238">
        <v>1</v>
      </c>
      <c r="I259" s="238">
        <v>7910</v>
      </c>
      <c r="J259" s="238"/>
      <c r="K259" s="238"/>
      <c r="L259" s="238"/>
      <c r="M259" s="238"/>
      <c r="N259" s="238">
        <v>2</v>
      </c>
      <c r="O259" s="238">
        <v>15910</v>
      </c>
      <c r="P259" s="682">
        <v>2.0113780025284451</v>
      </c>
      <c r="Q259" s="713">
        <v>7955</v>
      </c>
    </row>
    <row r="260" spans="1:17" ht="14.4" customHeight="1" x14ac:dyDescent="0.3">
      <c r="A260" s="680" t="s">
        <v>505</v>
      </c>
      <c r="B260" s="671" t="s">
        <v>2815</v>
      </c>
      <c r="C260" s="671" t="s">
        <v>2694</v>
      </c>
      <c r="D260" s="671" t="s">
        <v>3103</v>
      </c>
      <c r="E260" s="671" t="s">
        <v>3104</v>
      </c>
      <c r="F260" s="238">
        <v>1</v>
      </c>
      <c r="G260" s="238">
        <v>9098</v>
      </c>
      <c r="H260" s="238">
        <v>1</v>
      </c>
      <c r="I260" s="238">
        <v>9098</v>
      </c>
      <c r="J260" s="238">
        <v>1</v>
      </c>
      <c r="K260" s="238">
        <v>9130</v>
      </c>
      <c r="L260" s="238">
        <v>1.0035172565398989</v>
      </c>
      <c r="M260" s="238">
        <v>9130</v>
      </c>
      <c r="N260" s="238">
        <v>3</v>
      </c>
      <c r="O260" s="238">
        <v>27390</v>
      </c>
      <c r="P260" s="682">
        <v>3.0105517696196968</v>
      </c>
      <c r="Q260" s="713">
        <v>9130</v>
      </c>
    </row>
    <row r="261" spans="1:17" ht="14.4" customHeight="1" x14ac:dyDescent="0.3">
      <c r="A261" s="680" t="s">
        <v>505</v>
      </c>
      <c r="B261" s="671" t="s">
        <v>2815</v>
      </c>
      <c r="C261" s="671" t="s">
        <v>2694</v>
      </c>
      <c r="D261" s="671" t="s">
        <v>3105</v>
      </c>
      <c r="E261" s="671" t="s">
        <v>3106</v>
      </c>
      <c r="F261" s="238">
        <v>1</v>
      </c>
      <c r="G261" s="238">
        <v>437</v>
      </c>
      <c r="H261" s="238">
        <v>1</v>
      </c>
      <c r="I261" s="238">
        <v>437</v>
      </c>
      <c r="J261" s="238">
        <v>2</v>
      </c>
      <c r="K261" s="238">
        <v>878</v>
      </c>
      <c r="L261" s="238">
        <v>2.0091533180778032</v>
      </c>
      <c r="M261" s="238">
        <v>439</v>
      </c>
      <c r="N261" s="238">
        <v>1</v>
      </c>
      <c r="O261" s="238">
        <v>439</v>
      </c>
      <c r="P261" s="682">
        <v>1.0045766590389016</v>
      </c>
      <c r="Q261" s="713">
        <v>439</v>
      </c>
    </row>
    <row r="262" spans="1:17" ht="14.4" customHeight="1" x14ac:dyDescent="0.3">
      <c r="A262" s="680" t="s">
        <v>505</v>
      </c>
      <c r="B262" s="671" t="s">
        <v>2815</v>
      </c>
      <c r="C262" s="671" t="s">
        <v>2694</v>
      </c>
      <c r="D262" s="671" t="s">
        <v>3107</v>
      </c>
      <c r="E262" s="671" t="s">
        <v>3108</v>
      </c>
      <c r="F262" s="238"/>
      <c r="G262" s="238"/>
      <c r="H262" s="238"/>
      <c r="I262" s="238"/>
      <c r="J262" s="238"/>
      <c r="K262" s="238"/>
      <c r="L262" s="238"/>
      <c r="M262" s="238"/>
      <c r="N262" s="238">
        <v>24</v>
      </c>
      <c r="O262" s="238">
        <v>0</v>
      </c>
      <c r="P262" s="682"/>
      <c r="Q262" s="713">
        <v>0</v>
      </c>
    </row>
    <row r="263" spans="1:17" ht="14.4" customHeight="1" x14ac:dyDescent="0.3">
      <c r="A263" s="680" t="s">
        <v>505</v>
      </c>
      <c r="B263" s="671" t="s">
        <v>2815</v>
      </c>
      <c r="C263" s="671" t="s">
        <v>2694</v>
      </c>
      <c r="D263" s="671" t="s">
        <v>3109</v>
      </c>
      <c r="E263" s="671" t="s">
        <v>3110</v>
      </c>
      <c r="F263" s="238">
        <v>2</v>
      </c>
      <c r="G263" s="238">
        <v>880</v>
      </c>
      <c r="H263" s="238">
        <v>1</v>
      </c>
      <c r="I263" s="238">
        <v>440</v>
      </c>
      <c r="J263" s="238">
        <v>1</v>
      </c>
      <c r="K263" s="238">
        <v>442</v>
      </c>
      <c r="L263" s="238">
        <v>0.50227272727272732</v>
      </c>
      <c r="M263" s="238">
        <v>442</v>
      </c>
      <c r="N263" s="238">
        <v>1</v>
      </c>
      <c r="O263" s="238">
        <v>442</v>
      </c>
      <c r="P263" s="682">
        <v>0.50227272727272732</v>
      </c>
      <c r="Q263" s="713">
        <v>442</v>
      </c>
    </row>
    <row r="264" spans="1:17" ht="14.4" customHeight="1" x14ac:dyDescent="0.3">
      <c r="A264" s="680" t="s">
        <v>505</v>
      </c>
      <c r="B264" s="671" t="s">
        <v>2815</v>
      </c>
      <c r="C264" s="671" t="s">
        <v>2694</v>
      </c>
      <c r="D264" s="671" t="s">
        <v>3111</v>
      </c>
      <c r="E264" s="671" t="s">
        <v>3112</v>
      </c>
      <c r="F264" s="238">
        <v>1</v>
      </c>
      <c r="G264" s="238">
        <v>15097</v>
      </c>
      <c r="H264" s="238">
        <v>1</v>
      </c>
      <c r="I264" s="238">
        <v>15097</v>
      </c>
      <c r="J264" s="238"/>
      <c r="K264" s="238"/>
      <c r="L264" s="238"/>
      <c r="M264" s="238"/>
      <c r="N264" s="238">
        <v>2</v>
      </c>
      <c r="O264" s="238">
        <v>30354</v>
      </c>
      <c r="P264" s="682">
        <v>2.0105981320792212</v>
      </c>
      <c r="Q264" s="713">
        <v>15177</v>
      </c>
    </row>
    <row r="265" spans="1:17" ht="14.4" customHeight="1" x14ac:dyDescent="0.3">
      <c r="A265" s="680" t="s">
        <v>505</v>
      </c>
      <c r="B265" s="671" t="s">
        <v>2815</v>
      </c>
      <c r="C265" s="671" t="s">
        <v>2694</v>
      </c>
      <c r="D265" s="671" t="s">
        <v>3113</v>
      </c>
      <c r="E265" s="671" t="s">
        <v>3114</v>
      </c>
      <c r="F265" s="238">
        <v>1</v>
      </c>
      <c r="G265" s="238">
        <v>1007</v>
      </c>
      <c r="H265" s="238">
        <v>1</v>
      </c>
      <c r="I265" s="238">
        <v>1007</v>
      </c>
      <c r="J265" s="238"/>
      <c r="K265" s="238"/>
      <c r="L265" s="238"/>
      <c r="M265" s="238"/>
      <c r="N265" s="238"/>
      <c r="O265" s="238"/>
      <c r="P265" s="682"/>
      <c r="Q265" s="713"/>
    </row>
    <row r="266" spans="1:17" ht="14.4" customHeight="1" x14ac:dyDescent="0.3">
      <c r="A266" s="680" t="s">
        <v>505</v>
      </c>
      <c r="B266" s="671" t="s">
        <v>2815</v>
      </c>
      <c r="C266" s="671" t="s">
        <v>2694</v>
      </c>
      <c r="D266" s="671" t="s">
        <v>3115</v>
      </c>
      <c r="E266" s="671" t="s">
        <v>3116</v>
      </c>
      <c r="F266" s="238">
        <v>1</v>
      </c>
      <c r="G266" s="238">
        <v>833</v>
      </c>
      <c r="H266" s="238">
        <v>1</v>
      </c>
      <c r="I266" s="238">
        <v>833</v>
      </c>
      <c r="J266" s="238"/>
      <c r="K266" s="238"/>
      <c r="L266" s="238"/>
      <c r="M266" s="238"/>
      <c r="N266" s="238">
        <v>1</v>
      </c>
      <c r="O266" s="238">
        <v>837</v>
      </c>
      <c r="P266" s="682">
        <v>1.0048019207683074</v>
      </c>
      <c r="Q266" s="713">
        <v>837</v>
      </c>
    </row>
    <row r="267" spans="1:17" ht="14.4" customHeight="1" x14ac:dyDescent="0.3">
      <c r="A267" s="680" t="s">
        <v>505</v>
      </c>
      <c r="B267" s="671" t="s">
        <v>2815</v>
      </c>
      <c r="C267" s="671" t="s">
        <v>2694</v>
      </c>
      <c r="D267" s="671" t="s">
        <v>3117</v>
      </c>
      <c r="E267" s="671" t="s">
        <v>3118</v>
      </c>
      <c r="F267" s="238"/>
      <c r="G267" s="238"/>
      <c r="H267" s="238"/>
      <c r="I267" s="238"/>
      <c r="J267" s="238">
        <v>1</v>
      </c>
      <c r="K267" s="238">
        <v>0</v>
      </c>
      <c r="L267" s="238"/>
      <c r="M267" s="238">
        <v>0</v>
      </c>
      <c r="N267" s="238">
        <v>1</v>
      </c>
      <c r="O267" s="238">
        <v>0</v>
      </c>
      <c r="P267" s="682"/>
      <c r="Q267" s="713">
        <v>0</v>
      </c>
    </row>
    <row r="268" spans="1:17" ht="14.4" customHeight="1" x14ac:dyDescent="0.3">
      <c r="A268" s="680" t="s">
        <v>505</v>
      </c>
      <c r="B268" s="671" t="s">
        <v>2815</v>
      </c>
      <c r="C268" s="671" t="s">
        <v>2694</v>
      </c>
      <c r="D268" s="671" t="s">
        <v>3119</v>
      </c>
      <c r="E268" s="671" t="s">
        <v>3120</v>
      </c>
      <c r="F268" s="238"/>
      <c r="G268" s="238"/>
      <c r="H268" s="238"/>
      <c r="I268" s="238"/>
      <c r="J268" s="238">
        <v>1</v>
      </c>
      <c r="K268" s="238">
        <v>3385</v>
      </c>
      <c r="L268" s="238"/>
      <c r="M268" s="238">
        <v>3385</v>
      </c>
      <c r="N268" s="238"/>
      <c r="O268" s="238"/>
      <c r="P268" s="682"/>
      <c r="Q268" s="713"/>
    </row>
    <row r="269" spans="1:17" ht="14.4" customHeight="1" x14ac:dyDescent="0.3">
      <c r="A269" s="680" t="s">
        <v>505</v>
      </c>
      <c r="B269" s="671" t="s">
        <v>2815</v>
      </c>
      <c r="C269" s="671" t="s">
        <v>2694</v>
      </c>
      <c r="D269" s="671" t="s">
        <v>3121</v>
      </c>
      <c r="E269" s="671" t="s">
        <v>3122</v>
      </c>
      <c r="F269" s="238"/>
      <c r="G269" s="238"/>
      <c r="H269" s="238"/>
      <c r="I269" s="238"/>
      <c r="J269" s="238"/>
      <c r="K269" s="238"/>
      <c r="L269" s="238"/>
      <c r="M269" s="238"/>
      <c r="N269" s="238">
        <v>1</v>
      </c>
      <c r="O269" s="238">
        <v>145</v>
      </c>
      <c r="P269" s="682"/>
      <c r="Q269" s="713">
        <v>145</v>
      </c>
    </row>
    <row r="270" spans="1:17" ht="14.4" customHeight="1" x14ac:dyDescent="0.3">
      <c r="A270" s="680" t="s">
        <v>505</v>
      </c>
      <c r="B270" s="671" t="s">
        <v>2817</v>
      </c>
      <c r="C270" s="671" t="s">
        <v>2694</v>
      </c>
      <c r="D270" s="671" t="s">
        <v>3123</v>
      </c>
      <c r="E270" s="671" t="s">
        <v>3124</v>
      </c>
      <c r="F270" s="238"/>
      <c r="G270" s="238"/>
      <c r="H270" s="238"/>
      <c r="I270" s="238"/>
      <c r="J270" s="238">
        <v>1</v>
      </c>
      <c r="K270" s="238">
        <v>205</v>
      </c>
      <c r="L270" s="238"/>
      <c r="M270" s="238">
        <v>205</v>
      </c>
      <c r="N270" s="238"/>
      <c r="O270" s="238"/>
      <c r="P270" s="682"/>
      <c r="Q270" s="713"/>
    </row>
    <row r="271" spans="1:17" ht="14.4" customHeight="1" x14ac:dyDescent="0.3">
      <c r="A271" s="680" t="s">
        <v>505</v>
      </c>
      <c r="B271" s="671" t="s">
        <v>2817</v>
      </c>
      <c r="C271" s="671" t="s">
        <v>2694</v>
      </c>
      <c r="D271" s="671" t="s">
        <v>2738</v>
      </c>
      <c r="E271" s="671" t="s">
        <v>2739</v>
      </c>
      <c r="F271" s="238">
        <v>60</v>
      </c>
      <c r="G271" s="238">
        <v>13080</v>
      </c>
      <c r="H271" s="238">
        <v>1</v>
      </c>
      <c r="I271" s="238">
        <v>218</v>
      </c>
      <c r="J271" s="238">
        <v>57</v>
      </c>
      <c r="K271" s="238">
        <v>12483</v>
      </c>
      <c r="L271" s="238">
        <v>0.95435779816513766</v>
      </c>
      <c r="M271" s="238">
        <v>219</v>
      </c>
      <c r="N271" s="238"/>
      <c r="O271" s="238"/>
      <c r="P271" s="682"/>
      <c r="Q271" s="713"/>
    </row>
    <row r="272" spans="1:17" ht="14.4" customHeight="1" x14ac:dyDescent="0.3">
      <c r="A272" s="680" t="s">
        <v>505</v>
      </c>
      <c r="B272" s="671" t="s">
        <v>2817</v>
      </c>
      <c r="C272" s="671" t="s">
        <v>2694</v>
      </c>
      <c r="D272" s="671" t="s">
        <v>2740</v>
      </c>
      <c r="E272" s="671" t="s">
        <v>2741</v>
      </c>
      <c r="F272" s="238">
        <v>4</v>
      </c>
      <c r="G272" s="238">
        <v>4040</v>
      </c>
      <c r="H272" s="238">
        <v>1</v>
      </c>
      <c r="I272" s="238">
        <v>1010</v>
      </c>
      <c r="J272" s="238">
        <v>1</v>
      </c>
      <c r="K272" s="238">
        <v>1014</v>
      </c>
      <c r="L272" s="238">
        <v>0.25099009900990099</v>
      </c>
      <c r="M272" s="238">
        <v>1014</v>
      </c>
      <c r="N272" s="238"/>
      <c r="O272" s="238"/>
      <c r="P272" s="682"/>
      <c r="Q272" s="713"/>
    </row>
    <row r="273" spans="1:17" ht="14.4" customHeight="1" x14ac:dyDescent="0.3">
      <c r="A273" s="680" t="s">
        <v>505</v>
      </c>
      <c r="B273" s="671" t="s">
        <v>2817</v>
      </c>
      <c r="C273" s="671" t="s">
        <v>2694</v>
      </c>
      <c r="D273" s="671" t="s">
        <v>2742</v>
      </c>
      <c r="E273" s="671" t="s">
        <v>2743</v>
      </c>
      <c r="F273" s="238">
        <v>1</v>
      </c>
      <c r="G273" s="238">
        <v>448</v>
      </c>
      <c r="H273" s="238">
        <v>1</v>
      </c>
      <c r="I273" s="238">
        <v>448</v>
      </c>
      <c r="J273" s="238"/>
      <c r="K273" s="238"/>
      <c r="L273" s="238"/>
      <c r="M273" s="238"/>
      <c r="N273" s="238">
        <v>1</v>
      </c>
      <c r="O273" s="238">
        <v>449</v>
      </c>
      <c r="P273" s="682">
        <v>1.0022321428571428</v>
      </c>
      <c r="Q273" s="713">
        <v>449</v>
      </c>
    </row>
    <row r="274" spans="1:17" ht="14.4" customHeight="1" x14ac:dyDescent="0.3">
      <c r="A274" s="680" t="s">
        <v>505</v>
      </c>
      <c r="B274" s="671" t="s">
        <v>2817</v>
      </c>
      <c r="C274" s="671" t="s">
        <v>2694</v>
      </c>
      <c r="D274" s="671" t="s">
        <v>2744</v>
      </c>
      <c r="E274" s="671" t="s">
        <v>2745</v>
      </c>
      <c r="F274" s="238">
        <v>10</v>
      </c>
      <c r="G274" s="238">
        <v>11110</v>
      </c>
      <c r="H274" s="238">
        <v>1</v>
      </c>
      <c r="I274" s="238">
        <v>1111</v>
      </c>
      <c r="J274" s="238">
        <v>11</v>
      </c>
      <c r="K274" s="238">
        <v>12254</v>
      </c>
      <c r="L274" s="238">
        <v>1.1029702970297031</v>
      </c>
      <c r="M274" s="238">
        <v>1114</v>
      </c>
      <c r="N274" s="238">
        <v>12</v>
      </c>
      <c r="O274" s="238">
        <v>13368</v>
      </c>
      <c r="P274" s="682">
        <v>1.2032403240324032</v>
      </c>
      <c r="Q274" s="713">
        <v>1114</v>
      </c>
    </row>
    <row r="275" spans="1:17" ht="14.4" customHeight="1" x14ac:dyDescent="0.3">
      <c r="A275" s="680" t="s">
        <v>505</v>
      </c>
      <c r="B275" s="671" t="s">
        <v>2817</v>
      </c>
      <c r="C275" s="671" t="s">
        <v>2694</v>
      </c>
      <c r="D275" s="671" t="s">
        <v>2746</v>
      </c>
      <c r="E275" s="671" t="s">
        <v>2747</v>
      </c>
      <c r="F275" s="238">
        <v>5</v>
      </c>
      <c r="G275" s="238">
        <v>1280</v>
      </c>
      <c r="H275" s="238">
        <v>1</v>
      </c>
      <c r="I275" s="238">
        <v>256</v>
      </c>
      <c r="J275" s="238">
        <v>11</v>
      </c>
      <c r="K275" s="238">
        <v>2827</v>
      </c>
      <c r="L275" s="238">
        <v>2.2085937499999999</v>
      </c>
      <c r="M275" s="238">
        <v>257</v>
      </c>
      <c r="N275" s="238">
        <v>9</v>
      </c>
      <c r="O275" s="238">
        <v>2313</v>
      </c>
      <c r="P275" s="682">
        <v>1.8070312500000001</v>
      </c>
      <c r="Q275" s="713">
        <v>257</v>
      </c>
    </row>
    <row r="276" spans="1:17" ht="14.4" customHeight="1" x14ac:dyDescent="0.3">
      <c r="A276" s="680" t="s">
        <v>505</v>
      </c>
      <c r="B276" s="671" t="s">
        <v>2817</v>
      </c>
      <c r="C276" s="671" t="s">
        <v>2694</v>
      </c>
      <c r="D276" s="671" t="s">
        <v>3049</v>
      </c>
      <c r="E276" s="671" t="s">
        <v>3050</v>
      </c>
      <c r="F276" s="238">
        <v>2</v>
      </c>
      <c r="G276" s="238">
        <v>650</v>
      </c>
      <c r="H276" s="238">
        <v>1</v>
      </c>
      <c r="I276" s="238">
        <v>325</v>
      </c>
      <c r="J276" s="238"/>
      <c r="K276" s="238"/>
      <c r="L276" s="238"/>
      <c r="M276" s="238"/>
      <c r="N276" s="238">
        <v>2</v>
      </c>
      <c r="O276" s="238">
        <v>652</v>
      </c>
      <c r="P276" s="682">
        <v>1.003076923076923</v>
      </c>
      <c r="Q276" s="713">
        <v>326</v>
      </c>
    </row>
    <row r="277" spans="1:17" ht="14.4" customHeight="1" x14ac:dyDescent="0.3">
      <c r="A277" s="680" t="s">
        <v>505</v>
      </c>
      <c r="B277" s="671" t="s">
        <v>2817</v>
      </c>
      <c r="C277" s="671" t="s">
        <v>2694</v>
      </c>
      <c r="D277" s="671" t="s">
        <v>3051</v>
      </c>
      <c r="E277" s="671" t="s">
        <v>3052</v>
      </c>
      <c r="F277" s="238">
        <v>2</v>
      </c>
      <c r="G277" s="238">
        <v>554</v>
      </c>
      <c r="H277" s="238">
        <v>1</v>
      </c>
      <c r="I277" s="238">
        <v>277</v>
      </c>
      <c r="J277" s="238">
        <v>1</v>
      </c>
      <c r="K277" s="238">
        <v>278</v>
      </c>
      <c r="L277" s="238">
        <v>0.50180505415162457</v>
      </c>
      <c r="M277" s="238">
        <v>278</v>
      </c>
      <c r="N277" s="238">
        <v>3</v>
      </c>
      <c r="O277" s="238">
        <v>834</v>
      </c>
      <c r="P277" s="682">
        <v>1.5054151624548737</v>
      </c>
      <c r="Q277" s="713">
        <v>278</v>
      </c>
    </row>
    <row r="278" spans="1:17" ht="14.4" customHeight="1" x14ac:dyDescent="0.3">
      <c r="A278" s="680" t="s">
        <v>505</v>
      </c>
      <c r="B278" s="671" t="s">
        <v>2817</v>
      </c>
      <c r="C278" s="671" t="s">
        <v>2694</v>
      </c>
      <c r="D278" s="671" t="s">
        <v>3069</v>
      </c>
      <c r="E278" s="671" t="s">
        <v>3070</v>
      </c>
      <c r="F278" s="238">
        <v>4</v>
      </c>
      <c r="G278" s="238">
        <v>2952</v>
      </c>
      <c r="H278" s="238">
        <v>1</v>
      </c>
      <c r="I278" s="238">
        <v>738</v>
      </c>
      <c r="J278" s="238">
        <v>3</v>
      </c>
      <c r="K278" s="238">
        <v>2226</v>
      </c>
      <c r="L278" s="238">
        <v>0.75406504065040647</v>
      </c>
      <c r="M278" s="238">
        <v>742</v>
      </c>
      <c r="N278" s="238">
        <v>2</v>
      </c>
      <c r="O278" s="238">
        <v>1484</v>
      </c>
      <c r="P278" s="682">
        <v>0.50271002710027102</v>
      </c>
      <c r="Q278" s="713">
        <v>742</v>
      </c>
    </row>
    <row r="279" spans="1:17" ht="14.4" customHeight="1" x14ac:dyDescent="0.3">
      <c r="A279" s="680" t="s">
        <v>505</v>
      </c>
      <c r="B279" s="671" t="s">
        <v>2817</v>
      </c>
      <c r="C279" s="671" t="s">
        <v>2694</v>
      </c>
      <c r="D279" s="671" t="s">
        <v>2770</v>
      </c>
      <c r="E279" s="671" t="s">
        <v>2771</v>
      </c>
      <c r="F279" s="238"/>
      <c r="G279" s="238"/>
      <c r="H279" s="238"/>
      <c r="I279" s="238"/>
      <c r="J279" s="238"/>
      <c r="K279" s="238"/>
      <c r="L279" s="238"/>
      <c r="M279" s="238"/>
      <c r="N279" s="238">
        <v>2</v>
      </c>
      <c r="O279" s="238">
        <v>1110</v>
      </c>
      <c r="P279" s="682"/>
      <c r="Q279" s="713">
        <v>555</v>
      </c>
    </row>
    <row r="280" spans="1:17" ht="14.4" customHeight="1" x14ac:dyDescent="0.3">
      <c r="A280" s="680" t="s">
        <v>505</v>
      </c>
      <c r="B280" s="671" t="s">
        <v>2817</v>
      </c>
      <c r="C280" s="671" t="s">
        <v>2694</v>
      </c>
      <c r="D280" s="671" t="s">
        <v>2784</v>
      </c>
      <c r="E280" s="671" t="s">
        <v>2785</v>
      </c>
      <c r="F280" s="238">
        <v>7</v>
      </c>
      <c r="G280" s="238">
        <v>38983</v>
      </c>
      <c r="H280" s="238">
        <v>1</v>
      </c>
      <c r="I280" s="238">
        <v>5569</v>
      </c>
      <c r="J280" s="238">
        <v>8</v>
      </c>
      <c r="K280" s="238">
        <v>44576</v>
      </c>
      <c r="L280" s="238">
        <v>1.1434727958340816</v>
      </c>
      <c r="M280" s="238">
        <v>5572</v>
      </c>
      <c r="N280" s="238">
        <v>4</v>
      </c>
      <c r="O280" s="238">
        <v>22288</v>
      </c>
      <c r="P280" s="682">
        <v>0.57173639791704078</v>
      </c>
      <c r="Q280" s="713">
        <v>5572</v>
      </c>
    </row>
    <row r="281" spans="1:17" ht="14.4" customHeight="1" x14ac:dyDescent="0.3">
      <c r="A281" s="680" t="s">
        <v>505</v>
      </c>
      <c r="B281" s="671" t="s">
        <v>2817</v>
      </c>
      <c r="C281" s="671" t="s">
        <v>2694</v>
      </c>
      <c r="D281" s="671" t="s">
        <v>3125</v>
      </c>
      <c r="E281" s="671" t="s">
        <v>3126</v>
      </c>
      <c r="F281" s="238"/>
      <c r="G281" s="238"/>
      <c r="H281" s="238"/>
      <c r="I281" s="238"/>
      <c r="J281" s="238">
        <v>1</v>
      </c>
      <c r="K281" s="238">
        <v>158</v>
      </c>
      <c r="L281" s="238"/>
      <c r="M281" s="238">
        <v>158</v>
      </c>
      <c r="N281" s="238"/>
      <c r="O281" s="238"/>
      <c r="P281" s="682"/>
      <c r="Q281" s="713"/>
    </row>
    <row r="282" spans="1:17" ht="14.4" customHeight="1" x14ac:dyDescent="0.3">
      <c r="A282" s="680" t="s">
        <v>505</v>
      </c>
      <c r="B282" s="671" t="s">
        <v>2817</v>
      </c>
      <c r="C282" s="671" t="s">
        <v>2694</v>
      </c>
      <c r="D282" s="671" t="s">
        <v>2800</v>
      </c>
      <c r="E282" s="671" t="s">
        <v>2801</v>
      </c>
      <c r="F282" s="238"/>
      <c r="G282" s="238"/>
      <c r="H282" s="238"/>
      <c r="I282" s="238"/>
      <c r="J282" s="238"/>
      <c r="K282" s="238"/>
      <c r="L282" s="238"/>
      <c r="M282" s="238"/>
      <c r="N282" s="238">
        <v>7</v>
      </c>
      <c r="O282" s="238">
        <v>3325</v>
      </c>
      <c r="P282" s="682"/>
      <c r="Q282" s="713">
        <v>475</v>
      </c>
    </row>
    <row r="283" spans="1:17" ht="14.4" customHeight="1" x14ac:dyDescent="0.3">
      <c r="A283" s="680" t="s">
        <v>3127</v>
      </c>
      <c r="B283" s="671" t="s">
        <v>2655</v>
      </c>
      <c r="C283" s="671" t="s">
        <v>2694</v>
      </c>
      <c r="D283" s="671" t="s">
        <v>2703</v>
      </c>
      <c r="E283" s="671" t="s">
        <v>2704</v>
      </c>
      <c r="F283" s="238">
        <v>1</v>
      </c>
      <c r="G283" s="238">
        <v>34</v>
      </c>
      <c r="H283" s="238">
        <v>1</v>
      </c>
      <c r="I283" s="238">
        <v>34</v>
      </c>
      <c r="J283" s="238">
        <v>4</v>
      </c>
      <c r="K283" s="238">
        <v>136</v>
      </c>
      <c r="L283" s="238">
        <v>4</v>
      </c>
      <c r="M283" s="238">
        <v>34</v>
      </c>
      <c r="N283" s="238">
        <v>1</v>
      </c>
      <c r="O283" s="238">
        <v>34</v>
      </c>
      <c r="P283" s="682">
        <v>1</v>
      </c>
      <c r="Q283" s="713">
        <v>34</v>
      </c>
    </row>
    <row r="284" spans="1:17" ht="14.4" customHeight="1" x14ac:dyDescent="0.3">
      <c r="A284" s="680" t="s">
        <v>3127</v>
      </c>
      <c r="B284" s="671" t="s">
        <v>2655</v>
      </c>
      <c r="C284" s="671" t="s">
        <v>2694</v>
      </c>
      <c r="D284" s="671" t="s">
        <v>2708</v>
      </c>
      <c r="E284" s="671" t="s">
        <v>2709</v>
      </c>
      <c r="F284" s="238">
        <v>2</v>
      </c>
      <c r="G284" s="238">
        <v>468</v>
      </c>
      <c r="H284" s="238">
        <v>1</v>
      </c>
      <c r="I284" s="238">
        <v>234</v>
      </c>
      <c r="J284" s="238"/>
      <c r="K284" s="238"/>
      <c r="L284" s="238"/>
      <c r="M284" s="238"/>
      <c r="N284" s="238">
        <v>2</v>
      </c>
      <c r="O284" s="238">
        <v>464</v>
      </c>
      <c r="P284" s="682">
        <v>0.99145299145299148</v>
      </c>
      <c r="Q284" s="713">
        <v>232</v>
      </c>
    </row>
    <row r="285" spans="1:17" ht="14.4" customHeight="1" x14ac:dyDescent="0.3">
      <c r="A285" s="680" t="s">
        <v>3127</v>
      </c>
      <c r="B285" s="671" t="s">
        <v>2655</v>
      </c>
      <c r="C285" s="671" t="s">
        <v>2694</v>
      </c>
      <c r="D285" s="671" t="s">
        <v>2774</v>
      </c>
      <c r="E285" s="671" t="s">
        <v>2775</v>
      </c>
      <c r="F285" s="238">
        <v>1</v>
      </c>
      <c r="G285" s="238">
        <v>935</v>
      </c>
      <c r="H285" s="238">
        <v>1</v>
      </c>
      <c r="I285" s="238">
        <v>935</v>
      </c>
      <c r="J285" s="238"/>
      <c r="K285" s="238"/>
      <c r="L285" s="238"/>
      <c r="M285" s="238"/>
      <c r="N285" s="238"/>
      <c r="O285" s="238"/>
      <c r="P285" s="682"/>
      <c r="Q285" s="713"/>
    </row>
    <row r="286" spans="1:17" ht="14.4" customHeight="1" x14ac:dyDescent="0.3">
      <c r="A286" s="680" t="s">
        <v>3127</v>
      </c>
      <c r="B286" s="671" t="s">
        <v>2810</v>
      </c>
      <c r="C286" s="671" t="s">
        <v>2694</v>
      </c>
      <c r="D286" s="671" t="s">
        <v>2703</v>
      </c>
      <c r="E286" s="671" t="s">
        <v>2704</v>
      </c>
      <c r="F286" s="238"/>
      <c r="G286" s="238"/>
      <c r="H286" s="238"/>
      <c r="I286" s="238"/>
      <c r="J286" s="238">
        <v>1</v>
      </c>
      <c r="K286" s="238">
        <v>34</v>
      </c>
      <c r="L286" s="238"/>
      <c r="M286" s="238">
        <v>34</v>
      </c>
      <c r="N286" s="238"/>
      <c r="O286" s="238"/>
      <c r="P286" s="682"/>
      <c r="Q286" s="713"/>
    </row>
    <row r="287" spans="1:17" ht="14.4" customHeight="1" x14ac:dyDescent="0.3">
      <c r="A287" s="680" t="s">
        <v>3128</v>
      </c>
      <c r="B287" s="671" t="s">
        <v>2655</v>
      </c>
      <c r="C287" s="671" t="s">
        <v>2694</v>
      </c>
      <c r="D287" s="671" t="s">
        <v>2703</v>
      </c>
      <c r="E287" s="671" t="s">
        <v>2704</v>
      </c>
      <c r="F287" s="238">
        <v>1</v>
      </c>
      <c r="G287" s="238">
        <v>34</v>
      </c>
      <c r="H287" s="238">
        <v>1</v>
      </c>
      <c r="I287" s="238">
        <v>34</v>
      </c>
      <c r="J287" s="238">
        <v>2</v>
      </c>
      <c r="K287" s="238">
        <v>68</v>
      </c>
      <c r="L287" s="238">
        <v>2</v>
      </c>
      <c r="M287" s="238">
        <v>34</v>
      </c>
      <c r="N287" s="238">
        <v>2</v>
      </c>
      <c r="O287" s="238">
        <v>68</v>
      </c>
      <c r="P287" s="682">
        <v>2</v>
      </c>
      <c r="Q287" s="713">
        <v>34</v>
      </c>
    </row>
    <row r="288" spans="1:17" ht="14.4" customHeight="1" x14ac:dyDescent="0.3">
      <c r="A288" s="680" t="s">
        <v>3128</v>
      </c>
      <c r="B288" s="671" t="s">
        <v>2655</v>
      </c>
      <c r="C288" s="671" t="s">
        <v>2694</v>
      </c>
      <c r="D288" s="671" t="s">
        <v>2708</v>
      </c>
      <c r="E288" s="671" t="s">
        <v>2709</v>
      </c>
      <c r="F288" s="238"/>
      <c r="G288" s="238"/>
      <c r="H288" s="238"/>
      <c r="I288" s="238"/>
      <c r="J288" s="238">
        <v>2</v>
      </c>
      <c r="K288" s="238">
        <v>464</v>
      </c>
      <c r="L288" s="238"/>
      <c r="M288" s="238">
        <v>232</v>
      </c>
      <c r="N288" s="238"/>
      <c r="O288" s="238"/>
      <c r="P288" s="682"/>
      <c r="Q288" s="713"/>
    </row>
    <row r="289" spans="1:17" ht="14.4" customHeight="1" x14ac:dyDescent="0.3">
      <c r="A289" s="680" t="s">
        <v>3128</v>
      </c>
      <c r="B289" s="671" t="s">
        <v>2655</v>
      </c>
      <c r="C289" s="671" t="s">
        <v>2694</v>
      </c>
      <c r="D289" s="671" t="s">
        <v>2710</v>
      </c>
      <c r="E289" s="671" t="s">
        <v>2711</v>
      </c>
      <c r="F289" s="238"/>
      <c r="G289" s="238"/>
      <c r="H289" s="238"/>
      <c r="I289" s="238"/>
      <c r="J289" s="238">
        <v>2</v>
      </c>
      <c r="K289" s="238">
        <v>232</v>
      </c>
      <c r="L289" s="238"/>
      <c r="M289" s="238">
        <v>116</v>
      </c>
      <c r="N289" s="238"/>
      <c r="O289" s="238"/>
      <c r="P289" s="682"/>
      <c r="Q289" s="713"/>
    </row>
    <row r="290" spans="1:17" ht="14.4" customHeight="1" x14ac:dyDescent="0.3">
      <c r="A290" s="680" t="s">
        <v>3128</v>
      </c>
      <c r="B290" s="671" t="s">
        <v>2655</v>
      </c>
      <c r="C290" s="671" t="s">
        <v>2694</v>
      </c>
      <c r="D290" s="671" t="s">
        <v>2738</v>
      </c>
      <c r="E290" s="671" t="s">
        <v>2739</v>
      </c>
      <c r="F290" s="238"/>
      <c r="G290" s="238"/>
      <c r="H290" s="238"/>
      <c r="I290" s="238"/>
      <c r="J290" s="238">
        <v>2</v>
      </c>
      <c r="K290" s="238">
        <v>438</v>
      </c>
      <c r="L290" s="238"/>
      <c r="M290" s="238">
        <v>219</v>
      </c>
      <c r="N290" s="238"/>
      <c r="O290" s="238"/>
      <c r="P290" s="682"/>
      <c r="Q290" s="713"/>
    </row>
    <row r="291" spans="1:17" ht="14.4" customHeight="1" x14ac:dyDescent="0.3">
      <c r="A291" s="680" t="s">
        <v>3128</v>
      </c>
      <c r="B291" s="671" t="s">
        <v>2655</v>
      </c>
      <c r="C291" s="671" t="s">
        <v>2694</v>
      </c>
      <c r="D291" s="671" t="s">
        <v>2794</v>
      </c>
      <c r="E291" s="671" t="s">
        <v>2795</v>
      </c>
      <c r="F291" s="238"/>
      <c r="G291" s="238"/>
      <c r="H291" s="238"/>
      <c r="I291" s="238"/>
      <c r="J291" s="238"/>
      <c r="K291" s="238"/>
      <c r="L291" s="238"/>
      <c r="M291" s="238"/>
      <c r="N291" s="238">
        <v>1</v>
      </c>
      <c r="O291" s="238">
        <v>344</v>
      </c>
      <c r="P291" s="682"/>
      <c r="Q291" s="713">
        <v>344</v>
      </c>
    </row>
    <row r="292" spans="1:17" ht="14.4" customHeight="1" x14ac:dyDescent="0.3">
      <c r="A292" s="680" t="s">
        <v>3129</v>
      </c>
      <c r="B292" s="671" t="s">
        <v>2655</v>
      </c>
      <c r="C292" s="671" t="s">
        <v>2694</v>
      </c>
      <c r="D292" s="671" t="s">
        <v>2703</v>
      </c>
      <c r="E292" s="671" t="s">
        <v>2704</v>
      </c>
      <c r="F292" s="238"/>
      <c r="G292" s="238"/>
      <c r="H292" s="238"/>
      <c r="I292" s="238"/>
      <c r="J292" s="238"/>
      <c r="K292" s="238"/>
      <c r="L292" s="238"/>
      <c r="M292" s="238"/>
      <c r="N292" s="238">
        <v>1</v>
      </c>
      <c r="O292" s="238">
        <v>34</v>
      </c>
      <c r="P292" s="682"/>
      <c r="Q292" s="713">
        <v>34</v>
      </c>
    </row>
    <row r="293" spans="1:17" ht="14.4" customHeight="1" x14ac:dyDescent="0.3">
      <c r="A293" s="680" t="s">
        <v>3129</v>
      </c>
      <c r="B293" s="671" t="s">
        <v>2655</v>
      </c>
      <c r="C293" s="671" t="s">
        <v>2694</v>
      </c>
      <c r="D293" s="671" t="s">
        <v>2708</v>
      </c>
      <c r="E293" s="671" t="s">
        <v>2709</v>
      </c>
      <c r="F293" s="238">
        <v>1</v>
      </c>
      <c r="G293" s="238">
        <v>234</v>
      </c>
      <c r="H293" s="238">
        <v>1</v>
      </c>
      <c r="I293" s="238">
        <v>234</v>
      </c>
      <c r="J293" s="238"/>
      <c r="K293" s="238"/>
      <c r="L293" s="238"/>
      <c r="M293" s="238"/>
      <c r="N293" s="238"/>
      <c r="O293" s="238"/>
      <c r="P293" s="682"/>
      <c r="Q293" s="713"/>
    </row>
    <row r="294" spans="1:17" ht="14.4" customHeight="1" x14ac:dyDescent="0.3">
      <c r="A294" s="680" t="s">
        <v>3129</v>
      </c>
      <c r="B294" s="671" t="s">
        <v>2817</v>
      </c>
      <c r="C294" s="671" t="s">
        <v>2694</v>
      </c>
      <c r="D294" s="671" t="s">
        <v>2740</v>
      </c>
      <c r="E294" s="671" t="s">
        <v>2741</v>
      </c>
      <c r="F294" s="238"/>
      <c r="G294" s="238"/>
      <c r="H294" s="238"/>
      <c r="I294" s="238"/>
      <c r="J294" s="238">
        <v>1</v>
      </c>
      <c r="K294" s="238">
        <v>1014</v>
      </c>
      <c r="L294" s="238"/>
      <c r="M294" s="238">
        <v>1014</v>
      </c>
      <c r="N294" s="238"/>
      <c r="O294" s="238"/>
      <c r="P294" s="682"/>
      <c r="Q294" s="713"/>
    </row>
    <row r="295" spans="1:17" ht="14.4" customHeight="1" x14ac:dyDescent="0.3">
      <c r="A295" s="680" t="s">
        <v>3130</v>
      </c>
      <c r="B295" s="671" t="s">
        <v>2655</v>
      </c>
      <c r="C295" s="671" t="s">
        <v>2694</v>
      </c>
      <c r="D295" s="671" t="s">
        <v>2708</v>
      </c>
      <c r="E295" s="671" t="s">
        <v>2709</v>
      </c>
      <c r="F295" s="238">
        <v>1</v>
      </c>
      <c r="G295" s="238">
        <v>234</v>
      </c>
      <c r="H295" s="238">
        <v>1</v>
      </c>
      <c r="I295" s="238">
        <v>234</v>
      </c>
      <c r="J295" s="238"/>
      <c r="K295" s="238"/>
      <c r="L295" s="238"/>
      <c r="M295" s="238"/>
      <c r="N295" s="238"/>
      <c r="O295" s="238"/>
      <c r="P295" s="682"/>
      <c r="Q295" s="713"/>
    </row>
    <row r="296" spans="1:17" ht="14.4" customHeight="1" x14ac:dyDescent="0.3">
      <c r="A296" s="680" t="s">
        <v>3131</v>
      </c>
      <c r="B296" s="671" t="s">
        <v>2655</v>
      </c>
      <c r="C296" s="671" t="s">
        <v>2694</v>
      </c>
      <c r="D296" s="671" t="s">
        <v>2703</v>
      </c>
      <c r="E296" s="671" t="s">
        <v>2704</v>
      </c>
      <c r="F296" s="238"/>
      <c r="G296" s="238"/>
      <c r="H296" s="238"/>
      <c r="I296" s="238"/>
      <c r="J296" s="238">
        <v>2</v>
      </c>
      <c r="K296" s="238">
        <v>68</v>
      </c>
      <c r="L296" s="238"/>
      <c r="M296" s="238">
        <v>34</v>
      </c>
      <c r="N296" s="238">
        <v>1</v>
      </c>
      <c r="O296" s="238">
        <v>34</v>
      </c>
      <c r="P296" s="682"/>
      <c r="Q296" s="713">
        <v>34</v>
      </c>
    </row>
    <row r="297" spans="1:17" ht="14.4" customHeight="1" x14ac:dyDescent="0.3">
      <c r="A297" s="680" t="s">
        <v>3131</v>
      </c>
      <c r="B297" s="671" t="s">
        <v>2655</v>
      </c>
      <c r="C297" s="671" t="s">
        <v>2694</v>
      </c>
      <c r="D297" s="671" t="s">
        <v>2720</v>
      </c>
      <c r="E297" s="671" t="s">
        <v>2721</v>
      </c>
      <c r="F297" s="238"/>
      <c r="G297" s="238"/>
      <c r="H297" s="238"/>
      <c r="I297" s="238"/>
      <c r="J297" s="238"/>
      <c r="K297" s="238"/>
      <c r="L297" s="238"/>
      <c r="M297" s="238"/>
      <c r="N297" s="238">
        <v>2</v>
      </c>
      <c r="O297" s="238">
        <v>650</v>
      </c>
      <c r="P297" s="682"/>
      <c r="Q297" s="713">
        <v>325</v>
      </c>
    </row>
    <row r="298" spans="1:17" ht="14.4" customHeight="1" x14ac:dyDescent="0.3">
      <c r="A298" s="680" t="s">
        <v>3132</v>
      </c>
      <c r="B298" s="671" t="s">
        <v>2655</v>
      </c>
      <c r="C298" s="671" t="s">
        <v>2656</v>
      </c>
      <c r="D298" s="671" t="s">
        <v>2664</v>
      </c>
      <c r="E298" s="671" t="s">
        <v>1252</v>
      </c>
      <c r="F298" s="238"/>
      <c r="G298" s="238"/>
      <c r="H298" s="238"/>
      <c r="I298" s="238"/>
      <c r="J298" s="238"/>
      <c r="K298" s="238"/>
      <c r="L298" s="238"/>
      <c r="M298" s="238"/>
      <c r="N298" s="238">
        <v>0.1</v>
      </c>
      <c r="O298" s="238">
        <v>546.08000000000004</v>
      </c>
      <c r="P298" s="682"/>
      <c r="Q298" s="713">
        <v>5460.8</v>
      </c>
    </row>
    <row r="299" spans="1:17" ht="14.4" customHeight="1" x14ac:dyDescent="0.3">
      <c r="A299" s="680" t="s">
        <v>3132</v>
      </c>
      <c r="B299" s="671" t="s">
        <v>2655</v>
      </c>
      <c r="C299" s="671" t="s">
        <v>2669</v>
      </c>
      <c r="D299" s="671" t="s">
        <v>2680</v>
      </c>
      <c r="E299" s="671" t="s">
        <v>2681</v>
      </c>
      <c r="F299" s="238"/>
      <c r="G299" s="238"/>
      <c r="H299" s="238"/>
      <c r="I299" s="238"/>
      <c r="J299" s="238"/>
      <c r="K299" s="238"/>
      <c r="L299" s="238"/>
      <c r="M299" s="238"/>
      <c r="N299" s="238">
        <v>1</v>
      </c>
      <c r="O299" s="238">
        <v>408.74</v>
      </c>
      <c r="P299" s="682"/>
      <c r="Q299" s="713">
        <v>408.74</v>
      </c>
    </row>
    <row r="300" spans="1:17" ht="14.4" customHeight="1" x14ac:dyDescent="0.3">
      <c r="A300" s="680" t="s">
        <v>3132</v>
      </c>
      <c r="B300" s="671" t="s">
        <v>2655</v>
      </c>
      <c r="C300" s="671" t="s">
        <v>2669</v>
      </c>
      <c r="D300" s="671" t="s">
        <v>2686</v>
      </c>
      <c r="E300" s="671" t="s">
        <v>2687</v>
      </c>
      <c r="F300" s="238"/>
      <c r="G300" s="238"/>
      <c r="H300" s="238"/>
      <c r="I300" s="238"/>
      <c r="J300" s="238"/>
      <c r="K300" s="238"/>
      <c r="L300" s="238"/>
      <c r="M300" s="238"/>
      <c r="N300" s="238">
        <v>1</v>
      </c>
      <c r="O300" s="238">
        <v>1665</v>
      </c>
      <c r="P300" s="682"/>
      <c r="Q300" s="713">
        <v>1665</v>
      </c>
    </row>
    <row r="301" spans="1:17" ht="14.4" customHeight="1" x14ac:dyDescent="0.3">
      <c r="A301" s="680" t="s">
        <v>3132</v>
      </c>
      <c r="B301" s="671" t="s">
        <v>2655</v>
      </c>
      <c r="C301" s="671" t="s">
        <v>2669</v>
      </c>
      <c r="D301" s="671" t="s">
        <v>2878</v>
      </c>
      <c r="E301" s="671" t="s">
        <v>2879</v>
      </c>
      <c r="F301" s="238"/>
      <c r="G301" s="238"/>
      <c r="H301" s="238"/>
      <c r="I301" s="238"/>
      <c r="J301" s="238"/>
      <c r="K301" s="238"/>
      <c r="L301" s="238"/>
      <c r="M301" s="238"/>
      <c r="N301" s="238">
        <v>1</v>
      </c>
      <c r="O301" s="238">
        <v>1396.5</v>
      </c>
      <c r="P301" s="682"/>
      <c r="Q301" s="713">
        <v>1396.5</v>
      </c>
    </row>
    <row r="302" spans="1:17" ht="14.4" customHeight="1" x14ac:dyDescent="0.3">
      <c r="A302" s="680" t="s">
        <v>3132</v>
      </c>
      <c r="B302" s="671" t="s">
        <v>2655</v>
      </c>
      <c r="C302" s="671" t="s">
        <v>2694</v>
      </c>
      <c r="D302" s="671" t="s">
        <v>2703</v>
      </c>
      <c r="E302" s="671" t="s">
        <v>2704</v>
      </c>
      <c r="F302" s="238"/>
      <c r="G302" s="238"/>
      <c r="H302" s="238"/>
      <c r="I302" s="238"/>
      <c r="J302" s="238">
        <v>1</v>
      </c>
      <c r="K302" s="238">
        <v>34</v>
      </c>
      <c r="L302" s="238"/>
      <c r="M302" s="238">
        <v>34</v>
      </c>
      <c r="N302" s="238">
        <v>2</v>
      </c>
      <c r="O302" s="238">
        <v>68</v>
      </c>
      <c r="P302" s="682"/>
      <c r="Q302" s="713">
        <v>34</v>
      </c>
    </row>
    <row r="303" spans="1:17" ht="14.4" customHeight="1" x14ac:dyDescent="0.3">
      <c r="A303" s="680" t="s">
        <v>3132</v>
      </c>
      <c r="B303" s="671" t="s">
        <v>2655</v>
      </c>
      <c r="C303" s="671" t="s">
        <v>2694</v>
      </c>
      <c r="D303" s="671" t="s">
        <v>2780</v>
      </c>
      <c r="E303" s="671" t="s">
        <v>2781</v>
      </c>
      <c r="F303" s="238"/>
      <c r="G303" s="238"/>
      <c r="H303" s="238"/>
      <c r="I303" s="238"/>
      <c r="J303" s="238"/>
      <c r="K303" s="238"/>
      <c r="L303" s="238"/>
      <c r="M303" s="238"/>
      <c r="N303" s="238">
        <v>2</v>
      </c>
      <c r="O303" s="238">
        <v>1156</v>
      </c>
      <c r="P303" s="682"/>
      <c r="Q303" s="713">
        <v>578</v>
      </c>
    </row>
    <row r="304" spans="1:17" ht="14.4" customHeight="1" x14ac:dyDescent="0.3">
      <c r="A304" s="680" t="s">
        <v>3132</v>
      </c>
      <c r="B304" s="671" t="s">
        <v>2655</v>
      </c>
      <c r="C304" s="671" t="s">
        <v>2694</v>
      </c>
      <c r="D304" s="671" t="s">
        <v>2782</v>
      </c>
      <c r="E304" s="671" t="s">
        <v>2783</v>
      </c>
      <c r="F304" s="238"/>
      <c r="G304" s="238"/>
      <c r="H304" s="238"/>
      <c r="I304" s="238"/>
      <c r="J304" s="238"/>
      <c r="K304" s="238"/>
      <c r="L304" s="238"/>
      <c r="M304" s="238"/>
      <c r="N304" s="238">
        <v>1</v>
      </c>
      <c r="O304" s="238">
        <v>756</v>
      </c>
      <c r="P304" s="682"/>
      <c r="Q304" s="713">
        <v>756</v>
      </c>
    </row>
    <row r="305" spans="1:17" ht="14.4" customHeight="1" x14ac:dyDescent="0.3">
      <c r="A305" s="680" t="s">
        <v>3132</v>
      </c>
      <c r="B305" s="671" t="s">
        <v>2655</v>
      </c>
      <c r="C305" s="671" t="s">
        <v>2694</v>
      </c>
      <c r="D305" s="671" t="s">
        <v>2798</v>
      </c>
      <c r="E305" s="671" t="s">
        <v>2799</v>
      </c>
      <c r="F305" s="238"/>
      <c r="G305" s="238"/>
      <c r="H305" s="238"/>
      <c r="I305" s="238"/>
      <c r="J305" s="238"/>
      <c r="K305" s="238"/>
      <c r="L305" s="238"/>
      <c r="M305" s="238"/>
      <c r="N305" s="238">
        <v>1</v>
      </c>
      <c r="O305" s="238">
        <v>356</v>
      </c>
      <c r="P305" s="682"/>
      <c r="Q305" s="713">
        <v>356</v>
      </c>
    </row>
    <row r="306" spans="1:17" ht="14.4" customHeight="1" x14ac:dyDescent="0.3">
      <c r="A306" s="680" t="s">
        <v>3133</v>
      </c>
      <c r="B306" s="671" t="s">
        <v>2655</v>
      </c>
      <c r="C306" s="671" t="s">
        <v>2694</v>
      </c>
      <c r="D306" s="671" t="s">
        <v>2710</v>
      </c>
      <c r="E306" s="671" t="s">
        <v>2711</v>
      </c>
      <c r="F306" s="238">
        <v>1</v>
      </c>
      <c r="G306" s="238">
        <v>118</v>
      </c>
      <c r="H306" s="238">
        <v>1</v>
      </c>
      <c r="I306" s="238">
        <v>118</v>
      </c>
      <c r="J306" s="238"/>
      <c r="K306" s="238"/>
      <c r="L306" s="238"/>
      <c r="M306" s="238"/>
      <c r="N306" s="238">
        <v>1</v>
      </c>
      <c r="O306" s="238">
        <v>116</v>
      </c>
      <c r="P306" s="682">
        <v>0.98305084745762716</v>
      </c>
      <c r="Q306" s="713">
        <v>116</v>
      </c>
    </row>
    <row r="307" spans="1:17" ht="14.4" customHeight="1" x14ac:dyDescent="0.3">
      <c r="A307" s="680" t="s">
        <v>3133</v>
      </c>
      <c r="B307" s="671" t="s">
        <v>2655</v>
      </c>
      <c r="C307" s="671" t="s">
        <v>2694</v>
      </c>
      <c r="D307" s="671" t="s">
        <v>2752</v>
      </c>
      <c r="E307" s="671" t="s">
        <v>2753</v>
      </c>
      <c r="F307" s="238"/>
      <c r="G307" s="238"/>
      <c r="H307" s="238"/>
      <c r="I307" s="238"/>
      <c r="J307" s="238"/>
      <c r="K307" s="238"/>
      <c r="L307" s="238"/>
      <c r="M307" s="238"/>
      <c r="N307" s="238">
        <v>1</v>
      </c>
      <c r="O307" s="238">
        <v>0</v>
      </c>
      <c r="P307" s="682"/>
      <c r="Q307" s="713">
        <v>0</v>
      </c>
    </row>
    <row r="308" spans="1:17" ht="14.4" customHeight="1" x14ac:dyDescent="0.3">
      <c r="A308" s="680" t="s">
        <v>3133</v>
      </c>
      <c r="B308" s="671" t="s">
        <v>2655</v>
      </c>
      <c r="C308" s="671" t="s">
        <v>2694</v>
      </c>
      <c r="D308" s="671" t="s">
        <v>2780</v>
      </c>
      <c r="E308" s="671" t="s">
        <v>2781</v>
      </c>
      <c r="F308" s="238">
        <v>1</v>
      </c>
      <c r="G308" s="238">
        <v>576</v>
      </c>
      <c r="H308" s="238">
        <v>1</v>
      </c>
      <c r="I308" s="238">
        <v>576</v>
      </c>
      <c r="J308" s="238"/>
      <c r="K308" s="238"/>
      <c r="L308" s="238"/>
      <c r="M308" s="238"/>
      <c r="N308" s="238"/>
      <c r="O308" s="238"/>
      <c r="P308" s="682"/>
      <c r="Q308" s="713"/>
    </row>
    <row r="309" spans="1:17" ht="14.4" customHeight="1" x14ac:dyDescent="0.3">
      <c r="A309" s="680" t="s">
        <v>3133</v>
      </c>
      <c r="B309" s="671" t="s">
        <v>2655</v>
      </c>
      <c r="C309" s="671" t="s">
        <v>2694</v>
      </c>
      <c r="D309" s="671" t="s">
        <v>2796</v>
      </c>
      <c r="E309" s="671" t="s">
        <v>2797</v>
      </c>
      <c r="F309" s="238"/>
      <c r="G309" s="238"/>
      <c r="H309" s="238"/>
      <c r="I309" s="238"/>
      <c r="J309" s="238"/>
      <c r="K309" s="238"/>
      <c r="L309" s="238"/>
      <c r="M309" s="238"/>
      <c r="N309" s="238">
        <v>1</v>
      </c>
      <c r="O309" s="238">
        <v>1392</v>
      </c>
      <c r="P309" s="682"/>
      <c r="Q309" s="713">
        <v>1392</v>
      </c>
    </row>
    <row r="310" spans="1:17" ht="14.4" customHeight="1" x14ac:dyDescent="0.3">
      <c r="A310" s="680" t="s">
        <v>3134</v>
      </c>
      <c r="B310" s="671" t="s">
        <v>2655</v>
      </c>
      <c r="C310" s="671" t="s">
        <v>2694</v>
      </c>
      <c r="D310" s="671" t="s">
        <v>2794</v>
      </c>
      <c r="E310" s="671" t="s">
        <v>2795</v>
      </c>
      <c r="F310" s="238"/>
      <c r="G310" s="238"/>
      <c r="H310" s="238"/>
      <c r="I310" s="238"/>
      <c r="J310" s="238"/>
      <c r="K310" s="238"/>
      <c r="L310" s="238"/>
      <c r="M310" s="238"/>
      <c r="N310" s="238">
        <v>1</v>
      </c>
      <c r="O310" s="238">
        <v>344</v>
      </c>
      <c r="P310" s="682"/>
      <c r="Q310" s="713">
        <v>344</v>
      </c>
    </row>
    <row r="311" spans="1:17" ht="14.4" customHeight="1" x14ac:dyDescent="0.3">
      <c r="A311" s="680" t="s">
        <v>3135</v>
      </c>
      <c r="B311" s="671" t="s">
        <v>2655</v>
      </c>
      <c r="C311" s="671" t="s">
        <v>2694</v>
      </c>
      <c r="D311" s="671" t="s">
        <v>2703</v>
      </c>
      <c r="E311" s="671" t="s">
        <v>2704</v>
      </c>
      <c r="F311" s="238"/>
      <c r="G311" s="238"/>
      <c r="H311" s="238"/>
      <c r="I311" s="238"/>
      <c r="J311" s="238">
        <v>1</v>
      </c>
      <c r="K311" s="238">
        <v>34</v>
      </c>
      <c r="L311" s="238"/>
      <c r="M311" s="238">
        <v>34</v>
      </c>
      <c r="N311" s="238">
        <v>1</v>
      </c>
      <c r="O311" s="238">
        <v>34</v>
      </c>
      <c r="P311" s="682"/>
      <c r="Q311" s="713">
        <v>34</v>
      </c>
    </row>
    <row r="312" spans="1:17" ht="14.4" customHeight="1" x14ac:dyDescent="0.3">
      <c r="A312" s="680" t="s">
        <v>3135</v>
      </c>
      <c r="B312" s="671" t="s">
        <v>2655</v>
      </c>
      <c r="C312" s="671" t="s">
        <v>2694</v>
      </c>
      <c r="D312" s="671" t="s">
        <v>2708</v>
      </c>
      <c r="E312" s="671" t="s">
        <v>2709</v>
      </c>
      <c r="F312" s="238">
        <v>1</v>
      </c>
      <c r="G312" s="238">
        <v>234</v>
      </c>
      <c r="H312" s="238">
        <v>1</v>
      </c>
      <c r="I312" s="238">
        <v>234</v>
      </c>
      <c r="J312" s="238"/>
      <c r="K312" s="238"/>
      <c r="L312" s="238"/>
      <c r="M312" s="238"/>
      <c r="N312" s="238"/>
      <c r="O312" s="238"/>
      <c r="P312" s="682"/>
      <c r="Q312" s="713"/>
    </row>
    <row r="313" spans="1:17" ht="14.4" customHeight="1" x14ac:dyDescent="0.3">
      <c r="A313" s="680" t="s">
        <v>3135</v>
      </c>
      <c r="B313" s="671" t="s">
        <v>2655</v>
      </c>
      <c r="C313" s="671" t="s">
        <v>2694</v>
      </c>
      <c r="D313" s="671" t="s">
        <v>2710</v>
      </c>
      <c r="E313" s="671" t="s">
        <v>2711</v>
      </c>
      <c r="F313" s="238">
        <v>1</v>
      </c>
      <c r="G313" s="238">
        <v>118</v>
      </c>
      <c r="H313" s="238">
        <v>1</v>
      </c>
      <c r="I313" s="238">
        <v>118</v>
      </c>
      <c r="J313" s="238"/>
      <c r="K313" s="238"/>
      <c r="L313" s="238"/>
      <c r="M313" s="238"/>
      <c r="N313" s="238"/>
      <c r="O313" s="238"/>
      <c r="P313" s="682"/>
      <c r="Q313" s="713"/>
    </row>
    <row r="314" spans="1:17" ht="14.4" customHeight="1" x14ac:dyDescent="0.3">
      <c r="A314" s="680" t="s">
        <v>3136</v>
      </c>
      <c r="B314" s="671" t="s">
        <v>2655</v>
      </c>
      <c r="C314" s="671" t="s">
        <v>2694</v>
      </c>
      <c r="D314" s="671" t="s">
        <v>2703</v>
      </c>
      <c r="E314" s="671" t="s">
        <v>2704</v>
      </c>
      <c r="F314" s="238"/>
      <c r="G314" s="238"/>
      <c r="H314" s="238"/>
      <c r="I314" s="238"/>
      <c r="J314" s="238">
        <v>1</v>
      </c>
      <c r="K314" s="238">
        <v>34</v>
      </c>
      <c r="L314" s="238"/>
      <c r="M314" s="238">
        <v>34</v>
      </c>
      <c r="N314" s="238"/>
      <c r="O314" s="238"/>
      <c r="P314" s="682"/>
      <c r="Q314" s="713"/>
    </row>
    <row r="315" spans="1:17" ht="14.4" customHeight="1" x14ac:dyDescent="0.3">
      <c r="A315" s="680" t="s">
        <v>3136</v>
      </c>
      <c r="B315" s="671" t="s">
        <v>2655</v>
      </c>
      <c r="C315" s="671" t="s">
        <v>2694</v>
      </c>
      <c r="D315" s="671" t="s">
        <v>2708</v>
      </c>
      <c r="E315" s="671" t="s">
        <v>2709</v>
      </c>
      <c r="F315" s="238">
        <v>2</v>
      </c>
      <c r="G315" s="238">
        <v>468</v>
      </c>
      <c r="H315" s="238">
        <v>1</v>
      </c>
      <c r="I315" s="238">
        <v>234</v>
      </c>
      <c r="J315" s="238"/>
      <c r="K315" s="238"/>
      <c r="L315" s="238"/>
      <c r="M315" s="238"/>
      <c r="N315" s="238"/>
      <c r="O315" s="238"/>
      <c r="P315" s="682"/>
      <c r="Q315" s="713"/>
    </row>
    <row r="316" spans="1:17" ht="14.4" customHeight="1" x14ac:dyDescent="0.3">
      <c r="A316" s="680" t="s">
        <v>3136</v>
      </c>
      <c r="B316" s="671" t="s">
        <v>2655</v>
      </c>
      <c r="C316" s="671" t="s">
        <v>2694</v>
      </c>
      <c r="D316" s="671" t="s">
        <v>2710</v>
      </c>
      <c r="E316" s="671" t="s">
        <v>2711</v>
      </c>
      <c r="F316" s="238">
        <v>1</v>
      </c>
      <c r="G316" s="238">
        <v>118</v>
      </c>
      <c r="H316" s="238">
        <v>1</v>
      </c>
      <c r="I316" s="238">
        <v>118</v>
      </c>
      <c r="J316" s="238">
        <v>1</v>
      </c>
      <c r="K316" s="238">
        <v>116</v>
      </c>
      <c r="L316" s="238">
        <v>0.98305084745762716</v>
      </c>
      <c r="M316" s="238">
        <v>116</v>
      </c>
      <c r="N316" s="238">
        <v>1</v>
      </c>
      <c r="O316" s="238">
        <v>116</v>
      </c>
      <c r="P316" s="682">
        <v>0.98305084745762716</v>
      </c>
      <c r="Q316" s="713">
        <v>116</v>
      </c>
    </row>
    <row r="317" spans="1:17" ht="14.4" customHeight="1" x14ac:dyDescent="0.3">
      <c r="A317" s="680" t="s">
        <v>3136</v>
      </c>
      <c r="B317" s="671" t="s">
        <v>2655</v>
      </c>
      <c r="C317" s="671" t="s">
        <v>2694</v>
      </c>
      <c r="D317" s="671" t="s">
        <v>2720</v>
      </c>
      <c r="E317" s="671" t="s">
        <v>2721</v>
      </c>
      <c r="F317" s="238">
        <v>1</v>
      </c>
      <c r="G317" s="238">
        <v>324</v>
      </c>
      <c r="H317" s="238">
        <v>1</v>
      </c>
      <c r="I317" s="238">
        <v>324</v>
      </c>
      <c r="J317" s="238"/>
      <c r="K317" s="238"/>
      <c r="L317" s="238"/>
      <c r="M317" s="238"/>
      <c r="N317" s="238"/>
      <c r="O317" s="238"/>
      <c r="P317" s="682"/>
      <c r="Q317" s="713"/>
    </row>
    <row r="318" spans="1:17" ht="14.4" customHeight="1" x14ac:dyDescent="0.3">
      <c r="A318" s="680" t="s">
        <v>3136</v>
      </c>
      <c r="B318" s="671" t="s">
        <v>2655</v>
      </c>
      <c r="C318" s="671" t="s">
        <v>2694</v>
      </c>
      <c r="D318" s="671" t="s">
        <v>2780</v>
      </c>
      <c r="E318" s="671" t="s">
        <v>2781</v>
      </c>
      <c r="F318" s="238"/>
      <c r="G318" s="238"/>
      <c r="H318" s="238"/>
      <c r="I318" s="238"/>
      <c r="J318" s="238"/>
      <c r="K318" s="238"/>
      <c r="L318" s="238"/>
      <c r="M318" s="238"/>
      <c r="N318" s="238">
        <v>1</v>
      </c>
      <c r="O318" s="238">
        <v>578</v>
      </c>
      <c r="P318" s="682"/>
      <c r="Q318" s="713">
        <v>578</v>
      </c>
    </row>
    <row r="319" spans="1:17" ht="14.4" customHeight="1" x14ac:dyDescent="0.3">
      <c r="A319" s="680" t="s">
        <v>3136</v>
      </c>
      <c r="B319" s="671" t="s">
        <v>2655</v>
      </c>
      <c r="C319" s="671" t="s">
        <v>2694</v>
      </c>
      <c r="D319" s="671" t="s">
        <v>2794</v>
      </c>
      <c r="E319" s="671" t="s">
        <v>2795</v>
      </c>
      <c r="F319" s="238">
        <v>2</v>
      </c>
      <c r="G319" s="238">
        <v>690</v>
      </c>
      <c r="H319" s="238">
        <v>1</v>
      </c>
      <c r="I319" s="238">
        <v>345</v>
      </c>
      <c r="J319" s="238"/>
      <c r="K319" s="238"/>
      <c r="L319" s="238"/>
      <c r="M319" s="238"/>
      <c r="N319" s="238"/>
      <c r="O319" s="238"/>
      <c r="P319" s="682"/>
      <c r="Q319" s="713"/>
    </row>
    <row r="320" spans="1:17" ht="14.4" customHeight="1" x14ac:dyDescent="0.3">
      <c r="A320" s="680" t="s">
        <v>3136</v>
      </c>
      <c r="B320" s="671" t="s">
        <v>2655</v>
      </c>
      <c r="C320" s="671" t="s">
        <v>2694</v>
      </c>
      <c r="D320" s="671" t="s">
        <v>2798</v>
      </c>
      <c r="E320" s="671" t="s">
        <v>2799</v>
      </c>
      <c r="F320" s="238"/>
      <c r="G320" s="238"/>
      <c r="H320" s="238"/>
      <c r="I320" s="238"/>
      <c r="J320" s="238"/>
      <c r="K320" s="238"/>
      <c r="L320" s="238"/>
      <c r="M320" s="238"/>
      <c r="N320" s="238">
        <v>1</v>
      </c>
      <c r="O320" s="238">
        <v>356</v>
      </c>
      <c r="P320" s="682"/>
      <c r="Q320" s="713">
        <v>356</v>
      </c>
    </row>
    <row r="321" spans="1:17" ht="14.4" customHeight="1" x14ac:dyDescent="0.3">
      <c r="A321" s="680" t="s">
        <v>3136</v>
      </c>
      <c r="B321" s="671" t="s">
        <v>2815</v>
      </c>
      <c r="C321" s="671" t="s">
        <v>2694</v>
      </c>
      <c r="D321" s="671" t="s">
        <v>2780</v>
      </c>
      <c r="E321" s="671" t="s">
        <v>2781</v>
      </c>
      <c r="F321" s="238"/>
      <c r="G321" s="238"/>
      <c r="H321" s="238"/>
      <c r="I321" s="238"/>
      <c r="J321" s="238">
        <v>1</v>
      </c>
      <c r="K321" s="238">
        <v>578</v>
      </c>
      <c r="L321" s="238"/>
      <c r="M321" s="238">
        <v>578</v>
      </c>
      <c r="N321" s="238"/>
      <c r="O321" s="238"/>
      <c r="P321" s="682"/>
      <c r="Q321" s="713"/>
    </row>
    <row r="322" spans="1:17" ht="14.4" customHeight="1" x14ac:dyDescent="0.3">
      <c r="A322" s="680" t="s">
        <v>3137</v>
      </c>
      <c r="B322" s="671" t="s">
        <v>2655</v>
      </c>
      <c r="C322" s="671" t="s">
        <v>2694</v>
      </c>
      <c r="D322" s="671" t="s">
        <v>2708</v>
      </c>
      <c r="E322" s="671" t="s">
        <v>2709</v>
      </c>
      <c r="F322" s="238">
        <v>1</v>
      </c>
      <c r="G322" s="238">
        <v>234</v>
      </c>
      <c r="H322" s="238">
        <v>1</v>
      </c>
      <c r="I322" s="238">
        <v>234</v>
      </c>
      <c r="J322" s="238"/>
      <c r="K322" s="238"/>
      <c r="L322" s="238"/>
      <c r="M322" s="238"/>
      <c r="N322" s="238"/>
      <c r="O322" s="238"/>
      <c r="P322" s="682"/>
      <c r="Q322" s="713"/>
    </row>
    <row r="323" spans="1:17" ht="14.4" customHeight="1" x14ac:dyDescent="0.3">
      <c r="A323" s="680" t="s">
        <v>3137</v>
      </c>
      <c r="B323" s="671" t="s">
        <v>2655</v>
      </c>
      <c r="C323" s="671" t="s">
        <v>2694</v>
      </c>
      <c r="D323" s="671" t="s">
        <v>2710</v>
      </c>
      <c r="E323" s="671" t="s">
        <v>2711</v>
      </c>
      <c r="F323" s="238">
        <v>1</v>
      </c>
      <c r="G323" s="238">
        <v>118</v>
      </c>
      <c r="H323" s="238">
        <v>1</v>
      </c>
      <c r="I323" s="238">
        <v>118</v>
      </c>
      <c r="J323" s="238"/>
      <c r="K323" s="238"/>
      <c r="L323" s="238"/>
      <c r="M323" s="238"/>
      <c r="N323" s="238"/>
      <c r="O323" s="238"/>
      <c r="P323" s="682"/>
      <c r="Q323" s="713"/>
    </row>
    <row r="324" spans="1:17" ht="14.4" customHeight="1" x14ac:dyDescent="0.3">
      <c r="A324" s="680" t="s">
        <v>3137</v>
      </c>
      <c r="B324" s="671" t="s">
        <v>2655</v>
      </c>
      <c r="C324" s="671" t="s">
        <v>2694</v>
      </c>
      <c r="D324" s="671" t="s">
        <v>2720</v>
      </c>
      <c r="E324" s="671" t="s">
        <v>2721</v>
      </c>
      <c r="F324" s="238">
        <v>1</v>
      </c>
      <c r="G324" s="238">
        <v>324</v>
      </c>
      <c r="H324" s="238">
        <v>1</v>
      </c>
      <c r="I324" s="238">
        <v>324</v>
      </c>
      <c r="J324" s="238"/>
      <c r="K324" s="238"/>
      <c r="L324" s="238"/>
      <c r="M324" s="238"/>
      <c r="N324" s="238"/>
      <c r="O324" s="238"/>
      <c r="P324" s="682"/>
      <c r="Q324" s="713"/>
    </row>
    <row r="325" spans="1:17" ht="14.4" customHeight="1" x14ac:dyDescent="0.3">
      <c r="A325" s="680" t="s">
        <v>3138</v>
      </c>
      <c r="B325" s="671" t="s">
        <v>2655</v>
      </c>
      <c r="C325" s="671" t="s">
        <v>2694</v>
      </c>
      <c r="D325" s="671" t="s">
        <v>2703</v>
      </c>
      <c r="E325" s="671" t="s">
        <v>2704</v>
      </c>
      <c r="F325" s="238"/>
      <c r="G325" s="238"/>
      <c r="H325" s="238"/>
      <c r="I325" s="238"/>
      <c r="J325" s="238"/>
      <c r="K325" s="238"/>
      <c r="L325" s="238"/>
      <c r="M325" s="238"/>
      <c r="N325" s="238">
        <v>1</v>
      </c>
      <c r="O325" s="238">
        <v>34</v>
      </c>
      <c r="P325" s="682"/>
      <c r="Q325" s="713">
        <v>34</v>
      </c>
    </row>
    <row r="326" spans="1:17" ht="14.4" customHeight="1" x14ac:dyDescent="0.3">
      <c r="A326" s="680" t="s">
        <v>3138</v>
      </c>
      <c r="B326" s="671" t="s">
        <v>2655</v>
      </c>
      <c r="C326" s="671" t="s">
        <v>2694</v>
      </c>
      <c r="D326" s="671" t="s">
        <v>2708</v>
      </c>
      <c r="E326" s="671" t="s">
        <v>2709</v>
      </c>
      <c r="F326" s="238">
        <v>1</v>
      </c>
      <c r="G326" s="238">
        <v>234</v>
      </c>
      <c r="H326" s="238">
        <v>1</v>
      </c>
      <c r="I326" s="238">
        <v>234</v>
      </c>
      <c r="J326" s="238"/>
      <c r="K326" s="238"/>
      <c r="L326" s="238"/>
      <c r="M326" s="238"/>
      <c r="N326" s="238"/>
      <c r="O326" s="238"/>
      <c r="P326" s="682"/>
      <c r="Q326" s="713"/>
    </row>
    <row r="327" spans="1:17" ht="14.4" customHeight="1" x14ac:dyDescent="0.3">
      <c r="A327" s="680" t="s">
        <v>3138</v>
      </c>
      <c r="B327" s="671" t="s">
        <v>2655</v>
      </c>
      <c r="C327" s="671" t="s">
        <v>2694</v>
      </c>
      <c r="D327" s="671" t="s">
        <v>2710</v>
      </c>
      <c r="E327" s="671" t="s">
        <v>2711</v>
      </c>
      <c r="F327" s="238"/>
      <c r="G327" s="238"/>
      <c r="H327" s="238"/>
      <c r="I327" s="238"/>
      <c r="J327" s="238"/>
      <c r="K327" s="238"/>
      <c r="L327" s="238"/>
      <c r="M327" s="238"/>
      <c r="N327" s="238">
        <v>2</v>
      </c>
      <c r="O327" s="238">
        <v>232</v>
      </c>
      <c r="P327" s="682"/>
      <c r="Q327" s="713">
        <v>116</v>
      </c>
    </row>
    <row r="328" spans="1:17" ht="14.4" customHeight="1" x14ac:dyDescent="0.3">
      <c r="A328" s="680" t="s">
        <v>3138</v>
      </c>
      <c r="B328" s="671" t="s">
        <v>2655</v>
      </c>
      <c r="C328" s="671" t="s">
        <v>2694</v>
      </c>
      <c r="D328" s="671" t="s">
        <v>2794</v>
      </c>
      <c r="E328" s="671" t="s">
        <v>2795</v>
      </c>
      <c r="F328" s="238"/>
      <c r="G328" s="238"/>
      <c r="H328" s="238"/>
      <c r="I328" s="238"/>
      <c r="J328" s="238"/>
      <c r="K328" s="238"/>
      <c r="L328" s="238"/>
      <c r="M328" s="238"/>
      <c r="N328" s="238">
        <v>1</v>
      </c>
      <c r="O328" s="238">
        <v>344</v>
      </c>
      <c r="P328" s="682"/>
      <c r="Q328" s="713">
        <v>344</v>
      </c>
    </row>
    <row r="329" spans="1:17" ht="14.4" customHeight="1" x14ac:dyDescent="0.3">
      <c r="A329" s="680" t="s">
        <v>3139</v>
      </c>
      <c r="B329" s="671" t="s">
        <v>2655</v>
      </c>
      <c r="C329" s="671" t="s">
        <v>2694</v>
      </c>
      <c r="D329" s="671" t="s">
        <v>2703</v>
      </c>
      <c r="E329" s="671" t="s">
        <v>2704</v>
      </c>
      <c r="F329" s="238"/>
      <c r="G329" s="238"/>
      <c r="H329" s="238"/>
      <c r="I329" s="238"/>
      <c r="J329" s="238">
        <v>2</v>
      </c>
      <c r="K329" s="238">
        <v>68</v>
      </c>
      <c r="L329" s="238"/>
      <c r="M329" s="238">
        <v>34</v>
      </c>
      <c r="N329" s="238">
        <v>2</v>
      </c>
      <c r="O329" s="238">
        <v>68</v>
      </c>
      <c r="P329" s="682"/>
      <c r="Q329" s="713">
        <v>34</v>
      </c>
    </row>
    <row r="330" spans="1:17" ht="14.4" customHeight="1" x14ac:dyDescent="0.3">
      <c r="A330" s="680" t="s">
        <v>3140</v>
      </c>
      <c r="B330" s="671" t="s">
        <v>2655</v>
      </c>
      <c r="C330" s="671" t="s">
        <v>2656</v>
      </c>
      <c r="D330" s="671" t="s">
        <v>2664</v>
      </c>
      <c r="E330" s="671" t="s">
        <v>1252</v>
      </c>
      <c r="F330" s="238"/>
      <c r="G330" s="238"/>
      <c r="H330" s="238"/>
      <c r="I330" s="238"/>
      <c r="J330" s="238"/>
      <c r="K330" s="238"/>
      <c r="L330" s="238"/>
      <c r="M330" s="238"/>
      <c r="N330" s="238">
        <v>0.1</v>
      </c>
      <c r="O330" s="238">
        <v>546.08000000000004</v>
      </c>
      <c r="P330" s="682"/>
      <c r="Q330" s="713">
        <v>5460.8</v>
      </c>
    </row>
    <row r="331" spans="1:17" ht="14.4" customHeight="1" x14ac:dyDescent="0.3">
      <c r="A331" s="680" t="s">
        <v>3140</v>
      </c>
      <c r="B331" s="671" t="s">
        <v>2655</v>
      </c>
      <c r="C331" s="671" t="s">
        <v>2669</v>
      </c>
      <c r="D331" s="671" t="s">
        <v>2670</v>
      </c>
      <c r="E331" s="671" t="s">
        <v>2671</v>
      </c>
      <c r="F331" s="238"/>
      <c r="G331" s="238"/>
      <c r="H331" s="238"/>
      <c r="I331" s="238"/>
      <c r="J331" s="238"/>
      <c r="K331" s="238"/>
      <c r="L331" s="238"/>
      <c r="M331" s="238"/>
      <c r="N331" s="238">
        <v>1</v>
      </c>
      <c r="O331" s="238">
        <v>2625.11</v>
      </c>
      <c r="P331" s="682"/>
      <c r="Q331" s="713">
        <v>2625.11</v>
      </c>
    </row>
    <row r="332" spans="1:17" ht="14.4" customHeight="1" x14ac:dyDescent="0.3">
      <c r="A332" s="680" t="s">
        <v>3140</v>
      </c>
      <c r="B332" s="671" t="s">
        <v>2655</v>
      </c>
      <c r="C332" s="671" t="s">
        <v>2669</v>
      </c>
      <c r="D332" s="671" t="s">
        <v>2680</v>
      </c>
      <c r="E332" s="671" t="s">
        <v>2681</v>
      </c>
      <c r="F332" s="238"/>
      <c r="G332" s="238"/>
      <c r="H332" s="238"/>
      <c r="I332" s="238"/>
      <c r="J332" s="238"/>
      <c r="K332" s="238"/>
      <c r="L332" s="238"/>
      <c r="M332" s="238"/>
      <c r="N332" s="238">
        <v>1</v>
      </c>
      <c r="O332" s="238">
        <v>408.74</v>
      </c>
      <c r="P332" s="682"/>
      <c r="Q332" s="713">
        <v>408.74</v>
      </c>
    </row>
    <row r="333" spans="1:17" ht="14.4" customHeight="1" x14ac:dyDescent="0.3">
      <c r="A333" s="680" t="s">
        <v>3140</v>
      </c>
      <c r="B333" s="671" t="s">
        <v>2655</v>
      </c>
      <c r="C333" s="671" t="s">
        <v>2669</v>
      </c>
      <c r="D333" s="671" t="s">
        <v>2690</v>
      </c>
      <c r="E333" s="671" t="s">
        <v>2691</v>
      </c>
      <c r="F333" s="238"/>
      <c r="G333" s="238"/>
      <c r="H333" s="238"/>
      <c r="I333" s="238"/>
      <c r="J333" s="238"/>
      <c r="K333" s="238"/>
      <c r="L333" s="238"/>
      <c r="M333" s="238"/>
      <c r="N333" s="238">
        <v>1</v>
      </c>
      <c r="O333" s="238">
        <v>740</v>
      </c>
      <c r="P333" s="682"/>
      <c r="Q333" s="713">
        <v>740</v>
      </c>
    </row>
    <row r="334" spans="1:17" ht="14.4" customHeight="1" x14ac:dyDescent="0.3">
      <c r="A334" s="680" t="s">
        <v>3140</v>
      </c>
      <c r="B334" s="671" t="s">
        <v>2655</v>
      </c>
      <c r="C334" s="671" t="s">
        <v>2669</v>
      </c>
      <c r="D334" s="671" t="s">
        <v>2878</v>
      </c>
      <c r="E334" s="671" t="s">
        <v>2879</v>
      </c>
      <c r="F334" s="238"/>
      <c r="G334" s="238"/>
      <c r="H334" s="238"/>
      <c r="I334" s="238"/>
      <c r="J334" s="238"/>
      <c r="K334" s="238"/>
      <c r="L334" s="238"/>
      <c r="M334" s="238"/>
      <c r="N334" s="238">
        <v>1</v>
      </c>
      <c r="O334" s="238">
        <v>1396.5</v>
      </c>
      <c r="P334" s="682"/>
      <c r="Q334" s="713">
        <v>1396.5</v>
      </c>
    </row>
    <row r="335" spans="1:17" ht="14.4" customHeight="1" x14ac:dyDescent="0.3">
      <c r="A335" s="680" t="s">
        <v>3140</v>
      </c>
      <c r="B335" s="671" t="s">
        <v>2655</v>
      </c>
      <c r="C335" s="671" t="s">
        <v>2694</v>
      </c>
      <c r="D335" s="671" t="s">
        <v>2703</v>
      </c>
      <c r="E335" s="671" t="s">
        <v>2704</v>
      </c>
      <c r="F335" s="238"/>
      <c r="G335" s="238"/>
      <c r="H335" s="238"/>
      <c r="I335" s="238"/>
      <c r="J335" s="238">
        <v>1</v>
      </c>
      <c r="K335" s="238">
        <v>34</v>
      </c>
      <c r="L335" s="238"/>
      <c r="M335" s="238">
        <v>34</v>
      </c>
      <c r="N335" s="238"/>
      <c r="O335" s="238"/>
      <c r="P335" s="682"/>
      <c r="Q335" s="713"/>
    </row>
    <row r="336" spans="1:17" ht="14.4" customHeight="1" x14ac:dyDescent="0.3">
      <c r="A336" s="680" t="s">
        <v>3140</v>
      </c>
      <c r="B336" s="671" t="s">
        <v>2655</v>
      </c>
      <c r="C336" s="671" t="s">
        <v>2694</v>
      </c>
      <c r="D336" s="671" t="s">
        <v>2710</v>
      </c>
      <c r="E336" s="671" t="s">
        <v>2711</v>
      </c>
      <c r="F336" s="238">
        <v>8</v>
      </c>
      <c r="G336" s="238">
        <v>944</v>
      </c>
      <c r="H336" s="238">
        <v>1</v>
      </c>
      <c r="I336" s="238">
        <v>118</v>
      </c>
      <c r="J336" s="238">
        <v>12</v>
      </c>
      <c r="K336" s="238">
        <v>1392</v>
      </c>
      <c r="L336" s="238">
        <v>1.4745762711864407</v>
      </c>
      <c r="M336" s="238">
        <v>116</v>
      </c>
      <c r="N336" s="238">
        <v>1</v>
      </c>
      <c r="O336" s="238">
        <v>116</v>
      </c>
      <c r="P336" s="682">
        <v>0.1228813559322034</v>
      </c>
      <c r="Q336" s="713">
        <v>116</v>
      </c>
    </row>
    <row r="337" spans="1:17" ht="14.4" customHeight="1" x14ac:dyDescent="0.3">
      <c r="A337" s="680" t="s">
        <v>3140</v>
      </c>
      <c r="B337" s="671" t="s">
        <v>2655</v>
      </c>
      <c r="C337" s="671" t="s">
        <v>2694</v>
      </c>
      <c r="D337" s="671" t="s">
        <v>2724</v>
      </c>
      <c r="E337" s="671" t="s">
        <v>2725</v>
      </c>
      <c r="F337" s="238"/>
      <c r="G337" s="238"/>
      <c r="H337" s="238"/>
      <c r="I337" s="238"/>
      <c r="J337" s="238">
        <v>1</v>
      </c>
      <c r="K337" s="238">
        <v>331</v>
      </c>
      <c r="L337" s="238"/>
      <c r="M337" s="238">
        <v>331</v>
      </c>
      <c r="N337" s="238"/>
      <c r="O337" s="238"/>
      <c r="P337" s="682"/>
      <c r="Q337" s="713"/>
    </row>
    <row r="338" spans="1:17" ht="14.4" customHeight="1" x14ac:dyDescent="0.3">
      <c r="A338" s="680" t="s">
        <v>3140</v>
      </c>
      <c r="B338" s="671" t="s">
        <v>2655</v>
      </c>
      <c r="C338" s="671" t="s">
        <v>2694</v>
      </c>
      <c r="D338" s="671" t="s">
        <v>2750</v>
      </c>
      <c r="E338" s="671" t="s">
        <v>2751</v>
      </c>
      <c r="F338" s="238">
        <v>8</v>
      </c>
      <c r="G338" s="238">
        <v>0</v>
      </c>
      <c r="H338" s="238"/>
      <c r="I338" s="238">
        <v>0</v>
      </c>
      <c r="J338" s="238">
        <v>11</v>
      </c>
      <c r="K338" s="238">
        <v>0</v>
      </c>
      <c r="L338" s="238"/>
      <c r="M338" s="238">
        <v>0</v>
      </c>
      <c r="N338" s="238"/>
      <c r="O338" s="238"/>
      <c r="P338" s="682"/>
      <c r="Q338" s="713"/>
    </row>
    <row r="339" spans="1:17" ht="14.4" customHeight="1" x14ac:dyDescent="0.3">
      <c r="A339" s="680" t="s">
        <v>3140</v>
      </c>
      <c r="B339" s="671" t="s">
        <v>2655</v>
      </c>
      <c r="C339" s="671" t="s">
        <v>2694</v>
      </c>
      <c r="D339" s="671" t="s">
        <v>2756</v>
      </c>
      <c r="E339" s="671" t="s">
        <v>2757</v>
      </c>
      <c r="F339" s="238"/>
      <c r="G339" s="238"/>
      <c r="H339" s="238"/>
      <c r="I339" s="238"/>
      <c r="J339" s="238"/>
      <c r="K339" s="238"/>
      <c r="L339" s="238"/>
      <c r="M339" s="238"/>
      <c r="N339" s="238">
        <v>1</v>
      </c>
      <c r="O339" s="238">
        <v>242</v>
      </c>
      <c r="P339" s="682"/>
      <c r="Q339" s="713">
        <v>242</v>
      </c>
    </row>
    <row r="340" spans="1:17" ht="14.4" customHeight="1" x14ac:dyDescent="0.3">
      <c r="A340" s="680" t="s">
        <v>3140</v>
      </c>
      <c r="B340" s="671" t="s">
        <v>2655</v>
      </c>
      <c r="C340" s="671" t="s">
        <v>2694</v>
      </c>
      <c r="D340" s="671" t="s">
        <v>2780</v>
      </c>
      <c r="E340" s="671" t="s">
        <v>2781</v>
      </c>
      <c r="F340" s="238"/>
      <c r="G340" s="238"/>
      <c r="H340" s="238"/>
      <c r="I340" s="238"/>
      <c r="J340" s="238">
        <v>1</v>
      </c>
      <c r="K340" s="238">
        <v>578</v>
      </c>
      <c r="L340" s="238"/>
      <c r="M340" s="238">
        <v>578</v>
      </c>
      <c r="N340" s="238">
        <v>1</v>
      </c>
      <c r="O340" s="238">
        <v>578</v>
      </c>
      <c r="P340" s="682"/>
      <c r="Q340" s="713">
        <v>578</v>
      </c>
    </row>
    <row r="341" spans="1:17" ht="14.4" customHeight="1" x14ac:dyDescent="0.3">
      <c r="A341" s="680" t="s">
        <v>3140</v>
      </c>
      <c r="B341" s="671" t="s">
        <v>2655</v>
      </c>
      <c r="C341" s="671" t="s">
        <v>2694</v>
      </c>
      <c r="D341" s="671" t="s">
        <v>2782</v>
      </c>
      <c r="E341" s="671" t="s">
        <v>2783</v>
      </c>
      <c r="F341" s="238"/>
      <c r="G341" s="238"/>
      <c r="H341" s="238"/>
      <c r="I341" s="238"/>
      <c r="J341" s="238"/>
      <c r="K341" s="238"/>
      <c r="L341" s="238"/>
      <c r="M341" s="238"/>
      <c r="N341" s="238">
        <v>1</v>
      </c>
      <c r="O341" s="238">
        <v>756</v>
      </c>
      <c r="P341" s="682"/>
      <c r="Q341" s="713">
        <v>756</v>
      </c>
    </row>
    <row r="342" spans="1:17" ht="14.4" customHeight="1" x14ac:dyDescent="0.3">
      <c r="A342" s="680" t="s">
        <v>3140</v>
      </c>
      <c r="B342" s="671" t="s">
        <v>2817</v>
      </c>
      <c r="C342" s="671" t="s">
        <v>2694</v>
      </c>
      <c r="D342" s="671" t="s">
        <v>2738</v>
      </c>
      <c r="E342" s="671" t="s">
        <v>2739</v>
      </c>
      <c r="F342" s="238"/>
      <c r="G342" s="238"/>
      <c r="H342" s="238"/>
      <c r="I342" s="238"/>
      <c r="J342" s="238">
        <v>1</v>
      </c>
      <c r="K342" s="238">
        <v>219</v>
      </c>
      <c r="L342" s="238"/>
      <c r="M342" s="238">
        <v>219</v>
      </c>
      <c r="N342" s="238"/>
      <c r="O342" s="238"/>
      <c r="P342" s="682"/>
      <c r="Q342" s="713"/>
    </row>
    <row r="343" spans="1:17" ht="14.4" customHeight="1" thickBot="1" x14ac:dyDescent="0.35">
      <c r="A343" s="637" t="s">
        <v>3140</v>
      </c>
      <c r="B343" s="673" t="s">
        <v>2817</v>
      </c>
      <c r="C343" s="673" t="s">
        <v>2694</v>
      </c>
      <c r="D343" s="673" t="s">
        <v>2784</v>
      </c>
      <c r="E343" s="673" t="s">
        <v>2785</v>
      </c>
      <c r="F343" s="674"/>
      <c r="G343" s="674"/>
      <c r="H343" s="674"/>
      <c r="I343" s="674"/>
      <c r="J343" s="674"/>
      <c r="K343" s="674"/>
      <c r="L343" s="674"/>
      <c r="M343" s="674"/>
      <c r="N343" s="674">
        <v>1</v>
      </c>
      <c r="O343" s="674">
        <v>5572</v>
      </c>
      <c r="P343" s="683"/>
      <c r="Q343" s="714">
        <v>5572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2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7" customWidth="1"/>
    <col min="2" max="4" width="7.88671875" style="367" customWidth="1"/>
    <col min="5" max="5" width="7.88671875" style="376" customWidth="1"/>
    <col min="6" max="8" width="7.88671875" style="367" customWidth="1"/>
    <col min="9" max="9" width="7.88671875" style="377" customWidth="1"/>
    <col min="10" max="13" width="7.88671875" style="367" customWidth="1"/>
    <col min="14" max="16384" width="9.33203125" style="367"/>
  </cols>
  <sheetData>
    <row r="1" spans="1:13" ht="18.600000000000001" customHeight="1" thickBot="1" x14ac:dyDescent="0.4">
      <c r="A1" s="549" t="s">
        <v>139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89" t="s">
        <v>298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ht="14.4" customHeight="1" thickBot="1" x14ac:dyDescent="0.35">
      <c r="A3" s="550" t="s">
        <v>73</v>
      </c>
      <c r="B3" s="529" t="s">
        <v>74</v>
      </c>
      <c r="C3" s="530"/>
      <c r="D3" s="530"/>
      <c r="E3" s="531"/>
      <c r="F3" s="529" t="s">
        <v>242</v>
      </c>
      <c r="G3" s="530"/>
      <c r="H3" s="530"/>
      <c r="I3" s="531"/>
      <c r="J3" s="123"/>
      <c r="K3" s="124"/>
      <c r="L3" s="123"/>
      <c r="M3" s="125"/>
    </row>
    <row r="4" spans="1:13" ht="14.4" customHeight="1" thickBot="1" x14ac:dyDescent="0.35">
      <c r="A4" s="551"/>
      <c r="B4" s="126">
        <v>2012</v>
      </c>
      <c r="C4" s="127">
        <v>2013</v>
      </c>
      <c r="D4" s="127">
        <v>2014</v>
      </c>
      <c r="E4" s="128" t="s">
        <v>5</v>
      </c>
      <c r="F4" s="127">
        <v>2012</v>
      </c>
      <c r="G4" s="127">
        <v>2013</v>
      </c>
      <c r="H4" s="127">
        <v>2014</v>
      </c>
      <c r="I4" s="128" t="s">
        <v>5</v>
      </c>
      <c r="J4" s="123"/>
      <c r="K4" s="123"/>
      <c r="L4" s="129" t="s">
        <v>75</v>
      </c>
      <c r="M4" s="130" t="s">
        <v>76</v>
      </c>
    </row>
    <row r="5" spans="1:13" ht="14.4" hidden="1" customHeight="1" outlineLevel="1" x14ac:dyDescent="0.3">
      <c r="A5" s="118" t="s">
        <v>172</v>
      </c>
      <c r="B5" s="121">
        <v>225.80500000000001</v>
      </c>
      <c r="C5" s="114">
        <v>248.81200000000001</v>
      </c>
      <c r="D5" s="114">
        <v>188.233</v>
      </c>
      <c r="E5" s="131">
        <v>0.83360864462700113</v>
      </c>
      <c r="F5" s="132">
        <v>103</v>
      </c>
      <c r="G5" s="114">
        <v>111</v>
      </c>
      <c r="H5" s="114">
        <v>96</v>
      </c>
      <c r="I5" s="133">
        <v>0.93203883495145634</v>
      </c>
      <c r="J5" s="123"/>
      <c r="K5" s="123"/>
      <c r="L5" s="7">
        <f>D5-B5</f>
        <v>-37.572000000000003</v>
      </c>
      <c r="M5" s="8">
        <f>H5-F5</f>
        <v>-7</v>
      </c>
    </row>
    <row r="6" spans="1:13" ht="14.4" hidden="1" customHeight="1" outlineLevel="1" x14ac:dyDescent="0.3">
      <c r="A6" s="119" t="s">
        <v>173</v>
      </c>
      <c r="B6" s="122">
        <v>68.739000000000004</v>
      </c>
      <c r="C6" s="113">
        <v>46.097000000000001</v>
      </c>
      <c r="D6" s="113">
        <v>21.312000000000001</v>
      </c>
      <c r="E6" s="134">
        <v>0.31004233404617465</v>
      </c>
      <c r="F6" s="135">
        <v>36</v>
      </c>
      <c r="G6" s="113">
        <v>25</v>
      </c>
      <c r="H6" s="113">
        <v>22</v>
      </c>
      <c r="I6" s="136">
        <v>0.61111111111111116</v>
      </c>
      <c r="J6" s="123"/>
      <c r="K6" s="123"/>
      <c r="L6" s="5">
        <f t="shared" ref="L6:L11" si="0">D6-B6</f>
        <v>-47.427000000000007</v>
      </c>
      <c r="M6" s="6">
        <f t="shared" ref="M6:M13" si="1">H6-F6</f>
        <v>-14</v>
      </c>
    </row>
    <row r="7" spans="1:13" ht="14.4" hidden="1" customHeight="1" outlineLevel="1" x14ac:dyDescent="0.3">
      <c r="A7" s="119" t="s">
        <v>174</v>
      </c>
      <c r="B7" s="122">
        <v>116.733</v>
      </c>
      <c r="C7" s="113">
        <v>97.039000000000001</v>
      </c>
      <c r="D7" s="113">
        <v>101.20699999999999</v>
      </c>
      <c r="E7" s="134">
        <v>0.86699562248892759</v>
      </c>
      <c r="F7" s="135">
        <v>64</v>
      </c>
      <c r="G7" s="113">
        <v>61</v>
      </c>
      <c r="H7" s="113">
        <v>58</v>
      </c>
      <c r="I7" s="136">
        <v>0.90625</v>
      </c>
      <c r="J7" s="123"/>
      <c r="K7" s="123"/>
      <c r="L7" s="5">
        <f t="shared" si="0"/>
        <v>-15.52600000000001</v>
      </c>
      <c r="M7" s="6">
        <f t="shared" si="1"/>
        <v>-6</v>
      </c>
    </row>
    <row r="8" spans="1:13" ht="14.4" hidden="1" customHeight="1" outlineLevel="1" x14ac:dyDescent="0.3">
      <c r="A8" s="119" t="s">
        <v>175</v>
      </c>
      <c r="B8" s="122">
        <v>22.163</v>
      </c>
      <c r="C8" s="113">
        <v>7.1550000000000002</v>
      </c>
      <c r="D8" s="113">
        <v>12.172000000000001</v>
      </c>
      <c r="E8" s="134">
        <v>0.54920362766773456</v>
      </c>
      <c r="F8" s="135">
        <v>10</v>
      </c>
      <c r="G8" s="113">
        <v>6</v>
      </c>
      <c r="H8" s="113">
        <v>12</v>
      </c>
      <c r="I8" s="136">
        <v>1.2</v>
      </c>
      <c r="J8" s="123"/>
      <c r="K8" s="123"/>
      <c r="L8" s="5">
        <f t="shared" si="0"/>
        <v>-9.9909999999999997</v>
      </c>
      <c r="M8" s="6">
        <f t="shared" si="1"/>
        <v>2</v>
      </c>
    </row>
    <row r="9" spans="1:13" ht="14.4" hidden="1" customHeight="1" outlineLevel="1" x14ac:dyDescent="0.3">
      <c r="A9" s="119" t="s">
        <v>176</v>
      </c>
      <c r="B9" s="122">
        <v>0</v>
      </c>
      <c r="C9" s="113">
        <v>0</v>
      </c>
      <c r="D9" s="113">
        <v>0</v>
      </c>
      <c r="E9" s="134" t="s">
        <v>506</v>
      </c>
      <c r="F9" s="135">
        <v>0</v>
      </c>
      <c r="G9" s="113">
        <v>0</v>
      </c>
      <c r="H9" s="113">
        <v>0</v>
      </c>
      <c r="I9" s="136" t="s">
        <v>506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177</v>
      </c>
      <c r="B10" s="122">
        <v>38.119</v>
      </c>
      <c r="C10" s="113">
        <v>43.029000000000003</v>
      </c>
      <c r="D10" s="113">
        <v>49.273000000000003</v>
      </c>
      <c r="E10" s="134">
        <v>1.2926099845221544</v>
      </c>
      <c r="F10" s="135">
        <v>27</v>
      </c>
      <c r="G10" s="113">
        <v>32</v>
      </c>
      <c r="H10" s="113">
        <v>32</v>
      </c>
      <c r="I10" s="136">
        <v>1.1851851851851851</v>
      </c>
      <c r="J10" s="123"/>
      <c r="K10" s="123"/>
      <c r="L10" s="5">
        <f t="shared" si="0"/>
        <v>11.154000000000003</v>
      </c>
      <c r="M10" s="6">
        <f t="shared" si="1"/>
        <v>5</v>
      </c>
    </row>
    <row r="11" spans="1:13" ht="14.4" hidden="1" customHeight="1" outlineLevel="1" x14ac:dyDescent="0.3">
      <c r="A11" s="119" t="s">
        <v>178</v>
      </c>
      <c r="B11" s="122">
        <v>5.6239999999999997</v>
      </c>
      <c r="C11" s="113">
        <v>7.17</v>
      </c>
      <c r="D11" s="113">
        <v>3.2970000000000002</v>
      </c>
      <c r="E11" s="134">
        <v>0.58623755334281658</v>
      </c>
      <c r="F11" s="135">
        <v>4</v>
      </c>
      <c r="G11" s="113">
        <v>4</v>
      </c>
      <c r="H11" s="113">
        <v>2</v>
      </c>
      <c r="I11" s="136">
        <v>0.5</v>
      </c>
      <c r="J11" s="123"/>
      <c r="K11" s="123"/>
      <c r="L11" s="5">
        <f t="shared" si="0"/>
        <v>-2.3269999999999995</v>
      </c>
      <c r="M11" s="6">
        <f t="shared" si="1"/>
        <v>-2</v>
      </c>
    </row>
    <row r="12" spans="1:13" ht="14.4" hidden="1" customHeight="1" outlineLevel="1" thickBot="1" x14ac:dyDescent="0.35">
      <c r="A12" s="250" t="s">
        <v>241</v>
      </c>
      <c r="B12" s="251">
        <v>0</v>
      </c>
      <c r="C12" s="252">
        <v>0.63600000000000001</v>
      </c>
      <c r="D12" s="252">
        <v>1.381</v>
      </c>
      <c r="E12" s="253"/>
      <c r="F12" s="254">
        <v>0</v>
      </c>
      <c r="G12" s="252">
        <v>1</v>
      </c>
      <c r="H12" s="252">
        <v>2</v>
      </c>
      <c r="I12" s="255"/>
      <c r="J12" s="123"/>
      <c r="K12" s="123"/>
      <c r="L12" s="256">
        <f>D12-B12</f>
        <v>1.381</v>
      </c>
      <c r="M12" s="257">
        <f>H12-F12</f>
        <v>2</v>
      </c>
    </row>
    <row r="13" spans="1:13" ht="14.4" customHeight="1" collapsed="1" thickBot="1" x14ac:dyDescent="0.35">
      <c r="A13" s="120" t="s">
        <v>6</v>
      </c>
      <c r="B13" s="115">
        <f>SUM(B5:B12)</f>
        <v>477.18299999999999</v>
      </c>
      <c r="C13" s="116">
        <f>SUM(C5:C12)</f>
        <v>449.93799999999999</v>
      </c>
      <c r="D13" s="116">
        <f>SUM(D5:D12)</f>
        <v>376.87500000000006</v>
      </c>
      <c r="E13" s="137">
        <f>IF(OR(D13=0,B13=0),0,D13/B13)</f>
        <v>0.78979133791438516</v>
      </c>
      <c r="F13" s="138">
        <f>SUM(F5:F12)</f>
        <v>244</v>
      </c>
      <c r="G13" s="116">
        <f>SUM(G5:G12)</f>
        <v>240</v>
      </c>
      <c r="H13" s="116">
        <f>SUM(H5:H12)</f>
        <v>224</v>
      </c>
      <c r="I13" s="139">
        <f>IF(OR(H13=0,F13=0),0,H13/F13)</f>
        <v>0.91803278688524592</v>
      </c>
      <c r="J13" s="123"/>
      <c r="K13" s="123"/>
      <c r="L13" s="129">
        <f>D13-B13</f>
        <v>-100.30799999999994</v>
      </c>
      <c r="M13" s="140">
        <f t="shared" si="1"/>
        <v>-20</v>
      </c>
    </row>
    <row r="14" spans="1:13" ht="14.4" customHeight="1" x14ac:dyDescent="0.3">
      <c r="A14" s="141"/>
      <c r="B14" s="552"/>
      <c r="C14" s="552"/>
      <c r="D14" s="552"/>
      <c r="E14" s="552"/>
      <c r="F14" s="552"/>
      <c r="G14" s="552"/>
      <c r="H14" s="552"/>
      <c r="I14" s="552"/>
      <c r="J14" s="123"/>
      <c r="K14" s="123"/>
      <c r="L14" s="123"/>
      <c r="M14" s="125"/>
    </row>
    <row r="15" spans="1:13" ht="14.4" customHeight="1" thickBot="1" x14ac:dyDescent="0.35">
      <c r="A15" s="141"/>
      <c r="B15" s="369"/>
      <c r="C15" s="370"/>
      <c r="D15" s="370"/>
      <c r="E15" s="370"/>
      <c r="F15" s="369"/>
      <c r="G15" s="370"/>
      <c r="H15" s="370"/>
      <c r="I15" s="370"/>
      <c r="J15" s="123"/>
      <c r="K15" s="123"/>
      <c r="L15" s="123"/>
      <c r="M15" s="125"/>
    </row>
    <row r="16" spans="1:13" ht="14.4" customHeight="1" thickBot="1" x14ac:dyDescent="0.35">
      <c r="A16" s="558" t="s">
        <v>235</v>
      </c>
      <c r="B16" s="560" t="s">
        <v>74</v>
      </c>
      <c r="C16" s="561"/>
      <c r="D16" s="561"/>
      <c r="E16" s="562"/>
      <c r="F16" s="560" t="s">
        <v>242</v>
      </c>
      <c r="G16" s="561"/>
      <c r="H16" s="561"/>
      <c r="I16" s="562"/>
      <c r="J16" s="543" t="s">
        <v>183</v>
      </c>
      <c r="K16" s="544"/>
      <c r="L16" s="158"/>
      <c r="M16" s="158"/>
    </row>
    <row r="17" spans="1:13" ht="14.4" customHeight="1" thickBot="1" x14ac:dyDescent="0.35">
      <c r="A17" s="559"/>
      <c r="B17" s="142">
        <v>2012</v>
      </c>
      <c r="C17" s="143">
        <v>2013</v>
      </c>
      <c r="D17" s="143">
        <v>2014</v>
      </c>
      <c r="E17" s="144" t="s">
        <v>5</v>
      </c>
      <c r="F17" s="142">
        <v>2012</v>
      </c>
      <c r="G17" s="143">
        <v>2013</v>
      </c>
      <c r="H17" s="143">
        <v>2014</v>
      </c>
      <c r="I17" s="144" t="s">
        <v>5</v>
      </c>
      <c r="J17" s="545" t="s">
        <v>184</v>
      </c>
      <c r="K17" s="546"/>
      <c r="L17" s="145" t="s">
        <v>75</v>
      </c>
      <c r="M17" s="146" t="s">
        <v>76</v>
      </c>
    </row>
    <row r="18" spans="1:13" ht="14.4" hidden="1" customHeight="1" outlineLevel="1" x14ac:dyDescent="0.3">
      <c r="A18" s="118" t="s">
        <v>172</v>
      </c>
      <c r="B18" s="121">
        <v>225.80500000000001</v>
      </c>
      <c r="C18" s="114">
        <v>248.81200000000001</v>
      </c>
      <c r="D18" s="114">
        <v>188.233</v>
      </c>
      <c r="E18" s="131">
        <v>0.83360864462700113</v>
      </c>
      <c r="F18" s="121">
        <v>103</v>
      </c>
      <c r="G18" s="114">
        <v>111</v>
      </c>
      <c r="H18" s="114">
        <v>96</v>
      </c>
      <c r="I18" s="133">
        <v>0.93203883495145634</v>
      </c>
      <c r="J18" s="547">
        <f>0.97*0.976</f>
        <v>0.94672000000000001</v>
      </c>
      <c r="K18" s="548"/>
      <c r="L18" s="147">
        <f>D18-B18</f>
        <v>-37.572000000000003</v>
      </c>
      <c r="M18" s="148">
        <f>H18-F18</f>
        <v>-7</v>
      </c>
    </row>
    <row r="19" spans="1:13" ht="14.4" hidden="1" customHeight="1" outlineLevel="1" x14ac:dyDescent="0.3">
      <c r="A19" s="119" t="s">
        <v>173</v>
      </c>
      <c r="B19" s="122">
        <v>68.739000000000004</v>
      </c>
      <c r="C19" s="113">
        <v>46.097000000000001</v>
      </c>
      <c r="D19" s="113">
        <v>21.312000000000001</v>
      </c>
      <c r="E19" s="134">
        <v>0.31004233404617465</v>
      </c>
      <c r="F19" s="122">
        <v>36</v>
      </c>
      <c r="G19" s="113">
        <v>25</v>
      </c>
      <c r="H19" s="113">
        <v>22</v>
      </c>
      <c r="I19" s="136">
        <v>0.61111111111111116</v>
      </c>
      <c r="J19" s="547">
        <f>0.97*1.096</f>
        <v>1.0631200000000001</v>
      </c>
      <c r="K19" s="548"/>
      <c r="L19" s="149">
        <f t="shared" ref="L19:L26" si="2">D19-B19</f>
        <v>-47.427000000000007</v>
      </c>
      <c r="M19" s="150">
        <f t="shared" ref="M19:M26" si="3">H19-F19</f>
        <v>-14</v>
      </c>
    </row>
    <row r="20" spans="1:13" ht="14.4" hidden="1" customHeight="1" outlineLevel="1" x14ac:dyDescent="0.3">
      <c r="A20" s="119" t="s">
        <v>174</v>
      </c>
      <c r="B20" s="122">
        <v>116.733</v>
      </c>
      <c r="C20" s="113">
        <v>97.039000000000001</v>
      </c>
      <c r="D20" s="113">
        <v>101.20699999999999</v>
      </c>
      <c r="E20" s="134">
        <v>0.86699562248892759</v>
      </c>
      <c r="F20" s="122">
        <v>64</v>
      </c>
      <c r="G20" s="113">
        <v>61</v>
      </c>
      <c r="H20" s="113">
        <v>58</v>
      </c>
      <c r="I20" s="136">
        <v>0.90625</v>
      </c>
      <c r="J20" s="547">
        <f>0.97*1.047</f>
        <v>1.01559</v>
      </c>
      <c r="K20" s="548"/>
      <c r="L20" s="149">
        <f t="shared" si="2"/>
        <v>-15.52600000000001</v>
      </c>
      <c r="M20" s="150">
        <f t="shared" si="3"/>
        <v>-6</v>
      </c>
    </row>
    <row r="21" spans="1:13" ht="14.4" hidden="1" customHeight="1" outlineLevel="1" x14ac:dyDescent="0.3">
      <c r="A21" s="119" t="s">
        <v>175</v>
      </c>
      <c r="B21" s="122">
        <v>22.163</v>
      </c>
      <c r="C21" s="113">
        <v>7.1550000000000002</v>
      </c>
      <c r="D21" s="113">
        <v>12.172000000000001</v>
      </c>
      <c r="E21" s="134">
        <v>0.54920362766773456</v>
      </c>
      <c r="F21" s="122">
        <v>10</v>
      </c>
      <c r="G21" s="113">
        <v>6</v>
      </c>
      <c r="H21" s="113">
        <v>12</v>
      </c>
      <c r="I21" s="136">
        <v>1.2</v>
      </c>
      <c r="J21" s="547">
        <f>0.97*1.091</f>
        <v>1.05827</v>
      </c>
      <c r="K21" s="548"/>
      <c r="L21" s="149">
        <f t="shared" si="2"/>
        <v>-9.9909999999999997</v>
      </c>
      <c r="M21" s="150">
        <f t="shared" si="3"/>
        <v>2</v>
      </c>
    </row>
    <row r="22" spans="1:13" ht="14.4" hidden="1" customHeight="1" outlineLevel="1" x14ac:dyDescent="0.3">
      <c r="A22" s="119" t="s">
        <v>176</v>
      </c>
      <c r="B22" s="122">
        <v>0</v>
      </c>
      <c r="C22" s="113">
        <v>0</v>
      </c>
      <c r="D22" s="113">
        <v>0</v>
      </c>
      <c r="E22" s="134" t="s">
        <v>506</v>
      </c>
      <c r="F22" s="122">
        <v>0</v>
      </c>
      <c r="G22" s="113">
        <v>0</v>
      </c>
      <c r="H22" s="113">
        <v>0</v>
      </c>
      <c r="I22" s="136" t="s">
        <v>506</v>
      </c>
      <c r="J22" s="547">
        <f>0.97*1</f>
        <v>0.97</v>
      </c>
      <c r="K22" s="548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177</v>
      </c>
      <c r="B23" s="122">
        <v>38.119</v>
      </c>
      <c r="C23" s="113">
        <v>43.029000000000003</v>
      </c>
      <c r="D23" s="113">
        <v>49.273000000000003</v>
      </c>
      <c r="E23" s="134">
        <v>1.2926099845221544</v>
      </c>
      <c r="F23" s="122">
        <v>27</v>
      </c>
      <c r="G23" s="113">
        <v>32</v>
      </c>
      <c r="H23" s="113">
        <v>32</v>
      </c>
      <c r="I23" s="136">
        <v>1.1851851851851851</v>
      </c>
      <c r="J23" s="547">
        <f>0.97*1.096</f>
        <v>1.0631200000000001</v>
      </c>
      <c r="K23" s="548"/>
      <c r="L23" s="149">
        <f t="shared" si="2"/>
        <v>11.154000000000003</v>
      </c>
      <c r="M23" s="150">
        <f t="shared" si="3"/>
        <v>5</v>
      </c>
    </row>
    <row r="24" spans="1:13" ht="14.4" hidden="1" customHeight="1" outlineLevel="1" x14ac:dyDescent="0.3">
      <c r="A24" s="119" t="s">
        <v>178</v>
      </c>
      <c r="B24" s="122">
        <v>5.6239999999999997</v>
      </c>
      <c r="C24" s="113">
        <v>7.17</v>
      </c>
      <c r="D24" s="113">
        <v>3.2970000000000002</v>
      </c>
      <c r="E24" s="134">
        <v>0.58623755334281658</v>
      </c>
      <c r="F24" s="122">
        <v>4</v>
      </c>
      <c r="G24" s="113">
        <v>4</v>
      </c>
      <c r="H24" s="113">
        <v>2</v>
      </c>
      <c r="I24" s="136">
        <v>0.5</v>
      </c>
      <c r="J24" s="547">
        <f>0.97*0.989</f>
        <v>0.95933000000000002</v>
      </c>
      <c r="K24" s="548"/>
      <c r="L24" s="149">
        <f t="shared" si="2"/>
        <v>-2.3269999999999995</v>
      </c>
      <c r="M24" s="150">
        <f t="shared" si="3"/>
        <v>-2</v>
      </c>
    </row>
    <row r="25" spans="1:13" ht="14.4" hidden="1" customHeight="1" outlineLevel="1" thickBot="1" x14ac:dyDescent="0.35">
      <c r="A25" s="250" t="s">
        <v>241</v>
      </c>
      <c r="B25" s="251">
        <v>0</v>
      </c>
      <c r="C25" s="252">
        <v>0.63600000000000001</v>
      </c>
      <c r="D25" s="252">
        <v>1.381</v>
      </c>
      <c r="E25" s="253"/>
      <c r="F25" s="251">
        <v>0</v>
      </c>
      <c r="G25" s="252">
        <v>1</v>
      </c>
      <c r="H25" s="252">
        <v>2</v>
      </c>
      <c r="I25" s="255"/>
      <c r="J25" s="371"/>
      <c r="K25" s="372"/>
      <c r="L25" s="258">
        <f>D25-B25</f>
        <v>1.381</v>
      </c>
      <c r="M25" s="259">
        <f>H25-F25</f>
        <v>2</v>
      </c>
    </row>
    <row r="26" spans="1:13" ht="14.4" customHeight="1" collapsed="1" thickBot="1" x14ac:dyDescent="0.35">
      <c r="A26" s="151" t="s">
        <v>6</v>
      </c>
      <c r="B26" s="152">
        <f>SUM(B18:B25)</f>
        <v>477.18299999999999</v>
      </c>
      <c r="C26" s="153">
        <f>SUM(C18:C25)</f>
        <v>449.93799999999999</v>
      </c>
      <c r="D26" s="153">
        <f>SUM(D18:D25)</f>
        <v>376.87500000000006</v>
      </c>
      <c r="E26" s="154">
        <f>IF(OR(D26=0,B26=0),0,D26/B26)</f>
        <v>0.78979133791438516</v>
      </c>
      <c r="F26" s="152">
        <f>SUM(F18:F25)</f>
        <v>244</v>
      </c>
      <c r="G26" s="153">
        <f>SUM(G18:G25)</f>
        <v>240</v>
      </c>
      <c r="H26" s="153">
        <f>SUM(H18:H25)</f>
        <v>224</v>
      </c>
      <c r="I26" s="155">
        <f>IF(OR(H26=0,F26=0),0,H26/F26)</f>
        <v>0.91803278688524592</v>
      </c>
      <c r="J26" s="123"/>
      <c r="K26" s="123"/>
      <c r="L26" s="145">
        <f t="shared" si="2"/>
        <v>-100.30799999999994</v>
      </c>
      <c r="M26" s="156">
        <f t="shared" si="3"/>
        <v>-20</v>
      </c>
    </row>
    <row r="27" spans="1:13" ht="14.4" customHeight="1" x14ac:dyDescent="0.3">
      <c r="A27" s="157"/>
      <c r="B27" s="552" t="s">
        <v>237</v>
      </c>
      <c r="C27" s="563"/>
      <c r="D27" s="563"/>
      <c r="E27" s="563"/>
      <c r="F27" s="552" t="s">
        <v>238</v>
      </c>
      <c r="G27" s="563"/>
      <c r="H27" s="563"/>
      <c r="I27" s="563"/>
      <c r="J27" s="158"/>
      <c r="K27" s="158"/>
      <c r="L27" s="158"/>
      <c r="M27" s="159"/>
    </row>
    <row r="28" spans="1:13" ht="14.4" customHeight="1" thickBot="1" x14ac:dyDescent="0.35">
      <c r="A28" s="157"/>
      <c r="B28" s="369"/>
      <c r="C28" s="370"/>
      <c r="D28" s="370"/>
      <c r="E28" s="370"/>
      <c r="F28" s="369"/>
      <c r="G28" s="370"/>
      <c r="H28" s="370"/>
      <c r="I28" s="370"/>
      <c r="J28" s="158"/>
      <c r="K28" s="158"/>
      <c r="L28" s="158"/>
      <c r="M28" s="159"/>
    </row>
    <row r="29" spans="1:13" ht="14.4" customHeight="1" thickBot="1" x14ac:dyDescent="0.35">
      <c r="A29" s="553" t="s">
        <v>236</v>
      </c>
      <c r="B29" s="555" t="s">
        <v>74</v>
      </c>
      <c r="C29" s="556"/>
      <c r="D29" s="556"/>
      <c r="E29" s="557"/>
      <c r="F29" s="556" t="s">
        <v>242</v>
      </c>
      <c r="G29" s="556"/>
      <c r="H29" s="556"/>
      <c r="I29" s="557"/>
      <c r="J29" s="158"/>
      <c r="K29" s="158"/>
      <c r="L29" s="158"/>
      <c r="M29" s="159"/>
    </row>
    <row r="30" spans="1:13" ht="14.4" customHeight="1" thickBot="1" x14ac:dyDescent="0.35">
      <c r="A30" s="554"/>
      <c r="B30" s="160">
        <v>2012</v>
      </c>
      <c r="C30" s="161">
        <v>2013</v>
      </c>
      <c r="D30" s="161">
        <v>2014</v>
      </c>
      <c r="E30" s="162" t="s">
        <v>5</v>
      </c>
      <c r="F30" s="161">
        <v>2012</v>
      </c>
      <c r="G30" s="161">
        <v>2013</v>
      </c>
      <c r="H30" s="161">
        <v>2014</v>
      </c>
      <c r="I30" s="162" t="s">
        <v>5</v>
      </c>
      <c r="J30" s="158"/>
      <c r="K30" s="158"/>
      <c r="L30" s="163" t="s">
        <v>75</v>
      </c>
      <c r="M30" s="164" t="s">
        <v>76</v>
      </c>
    </row>
    <row r="31" spans="1:13" ht="14.4" hidden="1" customHeight="1" outlineLevel="1" x14ac:dyDescent="0.3">
      <c r="A31" s="118" t="s">
        <v>172</v>
      </c>
      <c r="B31" s="121">
        <v>0</v>
      </c>
      <c r="C31" s="114">
        <v>0</v>
      </c>
      <c r="D31" s="114">
        <v>0</v>
      </c>
      <c r="E31" s="131" t="s">
        <v>506</v>
      </c>
      <c r="F31" s="132">
        <v>0</v>
      </c>
      <c r="G31" s="114">
        <v>0</v>
      </c>
      <c r="H31" s="114">
        <v>0</v>
      </c>
      <c r="I31" s="133" t="s">
        <v>506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173</v>
      </c>
      <c r="B32" s="122">
        <v>0</v>
      </c>
      <c r="C32" s="113">
        <v>0</v>
      </c>
      <c r="D32" s="113">
        <v>0</v>
      </c>
      <c r="E32" s="134" t="s">
        <v>506</v>
      </c>
      <c r="F32" s="135">
        <v>0</v>
      </c>
      <c r="G32" s="113">
        <v>0</v>
      </c>
      <c r="H32" s="113">
        <v>0</v>
      </c>
      <c r="I32" s="136" t="s">
        <v>506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174</v>
      </c>
      <c r="B33" s="122">
        <v>0</v>
      </c>
      <c r="C33" s="113">
        <v>0</v>
      </c>
      <c r="D33" s="113">
        <v>0</v>
      </c>
      <c r="E33" s="134" t="s">
        <v>506</v>
      </c>
      <c r="F33" s="135">
        <v>0</v>
      </c>
      <c r="G33" s="113">
        <v>0</v>
      </c>
      <c r="H33" s="113">
        <v>0</v>
      </c>
      <c r="I33" s="136" t="s">
        <v>506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175</v>
      </c>
      <c r="B34" s="122">
        <v>0</v>
      </c>
      <c r="C34" s="113">
        <v>0</v>
      </c>
      <c r="D34" s="113">
        <v>0</v>
      </c>
      <c r="E34" s="134" t="s">
        <v>506</v>
      </c>
      <c r="F34" s="135">
        <v>0</v>
      </c>
      <c r="G34" s="113">
        <v>0</v>
      </c>
      <c r="H34" s="113">
        <v>0</v>
      </c>
      <c r="I34" s="136" t="s">
        <v>506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176</v>
      </c>
      <c r="B35" s="122">
        <v>0</v>
      </c>
      <c r="C35" s="113">
        <v>0</v>
      </c>
      <c r="D35" s="113">
        <v>0</v>
      </c>
      <c r="E35" s="134" t="s">
        <v>506</v>
      </c>
      <c r="F35" s="135">
        <v>0</v>
      </c>
      <c r="G35" s="113">
        <v>0</v>
      </c>
      <c r="H35" s="113">
        <v>0</v>
      </c>
      <c r="I35" s="136" t="s">
        <v>506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177</v>
      </c>
      <c r="B36" s="122">
        <v>0</v>
      </c>
      <c r="C36" s="113">
        <v>0</v>
      </c>
      <c r="D36" s="113">
        <v>0</v>
      </c>
      <c r="E36" s="134" t="s">
        <v>506</v>
      </c>
      <c r="F36" s="135">
        <v>0</v>
      </c>
      <c r="G36" s="113">
        <v>0</v>
      </c>
      <c r="H36" s="113">
        <v>0</v>
      </c>
      <c r="I36" s="136" t="s">
        <v>506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178</v>
      </c>
      <c r="B37" s="122">
        <v>0</v>
      </c>
      <c r="C37" s="113">
        <v>0</v>
      </c>
      <c r="D37" s="113">
        <v>0</v>
      </c>
      <c r="E37" s="134" t="s">
        <v>506</v>
      </c>
      <c r="F37" s="135">
        <v>0</v>
      </c>
      <c r="G37" s="113">
        <v>0</v>
      </c>
      <c r="H37" s="113">
        <v>0</v>
      </c>
      <c r="I37" s="136" t="s">
        <v>506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50" t="s">
        <v>241</v>
      </c>
      <c r="B38" s="251">
        <v>0</v>
      </c>
      <c r="C38" s="252">
        <v>0</v>
      </c>
      <c r="D38" s="252">
        <v>0</v>
      </c>
      <c r="E38" s="253"/>
      <c r="F38" s="254">
        <v>0</v>
      </c>
      <c r="G38" s="252">
        <v>0</v>
      </c>
      <c r="H38" s="252">
        <v>0</v>
      </c>
      <c r="I38" s="255"/>
      <c r="J38" s="158"/>
      <c r="K38" s="158"/>
      <c r="L38" s="258">
        <f>D38-B38</f>
        <v>0</v>
      </c>
      <c r="M38" s="259">
        <f>H38-F38</f>
        <v>0</v>
      </c>
    </row>
    <row r="39" spans="1:13" ht="14.4" customHeight="1" collapsed="1" thickBot="1" x14ac:dyDescent="0.35">
      <c r="A39" s="165" t="s">
        <v>6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3"/>
      <c r="B40" s="373"/>
      <c r="C40" s="373"/>
      <c r="D40" s="373"/>
      <c r="E40" s="374"/>
      <c r="F40" s="373"/>
      <c r="G40" s="373"/>
      <c r="H40" s="373"/>
      <c r="I40" s="375"/>
      <c r="J40" s="373"/>
      <c r="K40" s="373"/>
      <c r="L40" s="373"/>
      <c r="M40" s="373"/>
    </row>
    <row r="41" spans="1:13" ht="14.4" customHeight="1" x14ac:dyDescent="0.3">
      <c r="A41" s="268" t="s">
        <v>239</v>
      </c>
      <c r="B41" s="373"/>
      <c r="C41" s="373"/>
      <c r="D41" s="373"/>
      <c r="E41" s="374"/>
      <c r="F41" s="373"/>
      <c r="G41" s="373"/>
      <c r="H41" s="373"/>
      <c r="I41" s="375"/>
      <c r="J41" s="373"/>
      <c r="K41" s="373"/>
      <c r="L41" s="373"/>
      <c r="M41" s="373"/>
    </row>
    <row r="42" spans="1:13" ht="14.4" customHeight="1" x14ac:dyDescent="0.3">
      <c r="A42" s="249" t="s">
        <v>240</v>
      </c>
      <c r="B42" s="373"/>
      <c r="C42" s="373"/>
      <c r="D42" s="373"/>
      <c r="E42" s="374"/>
      <c r="F42" s="373"/>
      <c r="G42" s="373"/>
      <c r="H42" s="373"/>
      <c r="I42" s="375"/>
      <c r="J42" s="373"/>
      <c r="K42" s="373"/>
      <c r="L42" s="373"/>
      <c r="M42" s="373"/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7" t="s">
        <v>118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89" t="s">
        <v>298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8"/>
      <c r="C3" s="378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8"/>
      <c r="C4" s="378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8"/>
      <c r="C5" s="378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8"/>
      <c r="C6" s="378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8"/>
      <c r="C7" s="378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8"/>
      <c r="C8" s="378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8"/>
      <c r="C9" s="378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8"/>
      <c r="C10" s="378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8"/>
      <c r="C11" s="378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8"/>
      <c r="C12" s="378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8"/>
      <c r="C13" s="378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8"/>
      <c r="C14" s="378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8"/>
      <c r="C15" s="378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8"/>
      <c r="C16" s="378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8"/>
      <c r="C17" s="378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8"/>
      <c r="C18" s="378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8"/>
      <c r="C19" s="378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8"/>
      <c r="C20" s="378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8"/>
      <c r="C21" s="378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8"/>
      <c r="C22" s="378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8"/>
      <c r="C23" s="378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8"/>
      <c r="C24" s="378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8"/>
      <c r="C25" s="378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8"/>
      <c r="C26" s="378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8"/>
      <c r="C27" s="378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8"/>
      <c r="C28" s="378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8"/>
      <c r="C29" s="378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8"/>
      <c r="C30" s="378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4" t="s">
        <v>86</v>
      </c>
      <c r="C31" s="565"/>
      <c r="D31" s="565"/>
      <c r="E31" s="566"/>
      <c r="F31" s="171" t="s">
        <v>86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70</v>
      </c>
      <c r="B32" s="172" t="s">
        <v>89</v>
      </c>
      <c r="C32" s="173" t="s">
        <v>90</v>
      </c>
      <c r="D32" s="173" t="s">
        <v>91</v>
      </c>
      <c r="E32" s="174" t="s">
        <v>5</v>
      </c>
      <c r="F32" s="175" t="s">
        <v>92</v>
      </c>
      <c r="G32" s="379"/>
      <c r="H32" s="379" t="s">
        <v>119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106</v>
      </c>
      <c r="B33" s="206">
        <v>593.48</v>
      </c>
      <c r="C33" s="206">
        <v>521</v>
      </c>
      <c r="D33" s="84">
        <f>IF(C33="","",C33-B33)</f>
        <v>-72.480000000000018</v>
      </c>
      <c r="E33" s="85">
        <f>IF(C33="","",C33/B33)</f>
        <v>0.87787288535418206</v>
      </c>
      <c r="F33" s="86">
        <v>52.72</v>
      </c>
      <c r="G33" s="379">
        <v>0</v>
      </c>
      <c r="H33" s="380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107</v>
      </c>
      <c r="B34" s="207">
        <v>1510.93</v>
      </c>
      <c r="C34" s="207">
        <v>1449</v>
      </c>
      <c r="D34" s="87">
        <f t="shared" ref="D34:D45" si="0">IF(C34="","",C34-B34)</f>
        <v>-61.930000000000064</v>
      </c>
      <c r="E34" s="88">
        <f t="shared" ref="E34:E45" si="1">IF(C34="","",C34/B34)</f>
        <v>0.95901199923226088</v>
      </c>
      <c r="F34" s="89">
        <v>197.98</v>
      </c>
      <c r="G34" s="379">
        <v>1</v>
      </c>
      <c r="H34" s="380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108</v>
      </c>
      <c r="B35" s="207"/>
      <c r="C35" s="207"/>
      <c r="D35" s="87" t="str">
        <f t="shared" si="0"/>
        <v/>
      </c>
      <c r="E35" s="88" t="str">
        <f t="shared" si="1"/>
        <v/>
      </c>
      <c r="F35" s="89"/>
      <c r="G35" s="381"/>
      <c r="H35" s="381"/>
      <c r="I35" s="80"/>
      <c r="J35" s="80"/>
      <c r="K35" s="80"/>
      <c r="L35" s="80"/>
      <c r="M35" s="80"/>
    </row>
    <row r="36" spans="1:13" ht="14.4" customHeight="1" x14ac:dyDescent="0.3">
      <c r="A36" s="177" t="s">
        <v>109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81"/>
      <c r="H36" s="381"/>
      <c r="I36" s="80"/>
      <c r="J36" s="80"/>
      <c r="K36" s="80"/>
      <c r="L36" s="80"/>
      <c r="M36" s="80"/>
    </row>
    <row r="37" spans="1:13" ht="14.4" customHeight="1" x14ac:dyDescent="0.3">
      <c r="A37" s="177" t="s">
        <v>110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81"/>
      <c r="H37" s="381"/>
      <c r="I37" s="80"/>
      <c r="J37" s="80"/>
      <c r="K37" s="80"/>
      <c r="L37" s="80"/>
      <c r="M37" s="80"/>
    </row>
    <row r="38" spans="1:13" ht="14.4" customHeight="1" x14ac:dyDescent="0.3">
      <c r="A38" s="177" t="s">
        <v>111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81"/>
      <c r="H38" s="381"/>
      <c r="I38" s="80"/>
      <c r="J38" s="80"/>
      <c r="K38" s="80"/>
      <c r="L38" s="80"/>
      <c r="M38" s="80"/>
    </row>
    <row r="39" spans="1:13" ht="14.4" customHeight="1" x14ac:dyDescent="0.3">
      <c r="A39" s="177" t="s">
        <v>112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81"/>
      <c r="H39" s="381"/>
      <c r="I39" s="80"/>
      <c r="J39" s="80"/>
      <c r="K39" s="80"/>
      <c r="L39" s="80"/>
      <c r="M39" s="80"/>
    </row>
    <row r="40" spans="1:13" ht="14.4" customHeight="1" x14ac:dyDescent="0.3">
      <c r="A40" s="177" t="s">
        <v>113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81"/>
      <c r="H40" s="381"/>
      <c r="I40" s="80"/>
      <c r="J40" s="80"/>
      <c r="K40" s="80"/>
      <c r="L40" s="80"/>
      <c r="M40" s="80"/>
    </row>
    <row r="41" spans="1:13" ht="14.4" customHeight="1" x14ac:dyDescent="0.3">
      <c r="A41" s="177" t="s">
        <v>114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81"/>
      <c r="H41" s="381"/>
      <c r="I41" s="80"/>
      <c r="J41" s="80"/>
      <c r="K41" s="80"/>
      <c r="L41" s="80"/>
      <c r="M41" s="80"/>
    </row>
    <row r="42" spans="1:13" ht="14.4" customHeight="1" x14ac:dyDescent="0.3">
      <c r="A42" s="177" t="s">
        <v>115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81"/>
      <c r="H42" s="381"/>
      <c r="I42" s="80"/>
      <c r="J42" s="80"/>
      <c r="K42" s="80"/>
      <c r="L42" s="80"/>
      <c r="M42" s="80"/>
    </row>
    <row r="43" spans="1:13" ht="14.4" customHeight="1" x14ac:dyDescent="0.3">
      <c r="A43" s="177" t="s">
        <v>116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81"/>
      <c r="H43" s="381"/>
      <c r="I43" s="80"/>
      <c r="J43" s="80"/>
      <c r="K43" s="80"/>
      <c r="L43" s="80"/>
      <c r="M43" s="80"/>
    </row>
    <row r="44" spans="1:13" ht="14.4" customHeight="1" x14ac:dyDescent="0.3">
      <c r="A44" s="177" t="s">
        <v>117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81"/>
      <c r="H44" s="381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120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81"/>
      <c r="H45" s="381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3" customWidth="1"/>
    <col min="3" max="3" width="5.88671875" style="223" customWidth="1"/>
    <col min="4" max="4" width="7.6640625" style="223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3" customWidth="1"/>
    <col min="20" max="20" width="9.6640625" style="223" customWidth="1"/>
    <col min="21" max="21" width="7.6640625" style="22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7" customFormat="1" ht="18.600000000000001" customHeight="1" thickBot="1" x14ac:dyDescent="0.4">
      <c r="A1" s="520" t="s">
        <v>3267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3" ht="14.4" customHeight="1" thickBot="1" x14ac:dyDescent="0.35">
      <c r="A2" s="389" t="s">
        <v>298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2"/>
      <c r="Q2" s="382"/>
      <c r="R2" s="382"/>
      <c r="S2" s="383"/>
      <c r="T2" s="383"/>
      <c r="U2" s="383"/>
      <c r="V2" s="382"/>
      <c r="W2" s="384"/>
    </row>
    <row r="3" spans="1:23" s="94" customFormat="1" ht="14.4" customHeight="1" x14ac:dyDescent="0.3">
      <c r="A3" s="573" t="s">
        <v>78</v>
      </c>
      <c r="B3" s="574">
        <v>2012</v>
      </c>
      <c r="C3" s="575"/>
      <c r="D3" s="576"/>
      <c r="E3" s="574">
        <v>2013</v>
      </c>
      <c r="F3" s="575"/>
      <c r="G3" s="576"/>
      <c r="H3" s="574">
        <v>2014</v>
      </c>
      <c r="I3" s="575"/>
      <c r="J3" s="576"/>
      <c r="K3" s="577" t="s">
        <v>79</v>
      </c>
      <c r="L3" s="569" t="s">
        <v>80</v>
      </c>
      <c r="M3" s="569" t="s">
        <v>81</v>
      </c>
      <c r="N3" s="569" t="s">
        <v>82</v>
      </c>
      <c r="O3" s="276" t="s">
        <v>83</v>
      </c>
      <c r="P3" s="570" t="s">
        <v>84</v>
      </c>
      <c r="Q3" s="571" t="s">
        <v>85</v>
      </c>
      <c r="R3" s="572"/>
      <c r="S3" s="567" t="s">
        <v>86</v>
      </c>
      <c r="T3" s="568"/>
      <c r="U3" s="568"/>
      <c r="V3" s="568"/>
      <c r="W3" s="224" t="s">
        <v>86</v>
      </c>
    </row>
    <row r="4" spans="1:23" s="95" customFormat="1" ht="14.4" customHeight="1" thickBot="1" x14ac:dyDescent="0.35">
      <c r="A4" s="777"/>
      <c r="B4" s="778" t="s">
        <v>87</v>
      </c>
      <c r="C4" s="779" t="s">
        <v>75</v>
      </c>
      <c r="D4" s="780" t="s">
        <v>88</v>
      </c>
      <c r="E4" s="778" t="s">
        <v>87</v>
      </c>
      <c r="F4" s="779" t="s">
        <v>75</v>
      </c>
      <c r="G4" s="780" t="s">
        <v>88</v>
      </c>
      <c r="H4" s="778" t="s">
        <v>87</v>
      </c>
      <c r="I4" s="779" t="s">
        <v>75</v>
      </c>
      <c r="J4" s="780" t="s">
        <v>88</v>
      </c>
      <c r="K4" s="781"/>
      <c r="L4" s="782"/>
      <c r="M4" s="782"/>
      <c r="N4" s="782"/>
      <c r="O4" s="783"/>
      <c r="P4" s="784"/>
      <c r="Q4" s="785" t="s">
        <v>76</v>
      </c>
      <c r="R4" s="786" t="s">
        <v>75</v>
      </c>
      <c r="S4" s="787" t="s">
        <v>89</v>
      </c>
      <c r="T4" s="788" t="s">
        <v>90</v>
      </c>
      <c r="U4" s="788" t="s">
        <v>91</v>
      </c>
      <c r="V4" s="789" t="s">
        <v>5</v>
      </c>
      <c r="W4" s="790" t="s">
        <v>92</v>
      </c>
    </row>
    <row r="5" spans="1:23" ht="14.4" customHeight="1" x14ac:dyDescent="0.3">
      <c r="A5" s="819" t="s">
        <v>3142</v>
      </c>
      <c r="B5" s="791">
        <v>1</v>
      </c>
      <c r="C5" s="792">
        <v>0.85</v>
      </c>
      <c r="D5" s="793">
        <v>2</v>
      </c>
      <c r="E5" s="794"/>
      <c r="F5" s="795"/>
      <c r="G5" s="796"/>
      <c r="H5" s="797"/>
      <c r="I5" s="795"/>
      <c r="J5" s="796"/>
      <c r="K5" s="798">
        <v>0.85</v>
      </c>
      <c r="L5" s="797">
        <v>2</v>
      </c>
      <c r="M5" s="797">
        <v>22</v>
      </c>
      <c r="N5" s="799">
        <v>7.18</v>
      </c>
      <c r="O5" s="797" t="s">
        <v>3143</v>
      </c>
      <c r="P5" s="800" t="s">
        <v>3144</v>
      </c>
      <c r="Q5" s="801">
        <f>H5-B5</f>
        <v>-1</v>
      </c>
      <c r="R5" s="801">
        <f>I5-C5</f>
        <v>-0.85</v>
      </c>
      <c r="S5" s="802" t="str">
        <f>IF(H5=0,"",H5*N5)</f>
        <v/>
      </c>
      <c r="T5" s="802" t="str">
        <f>IF(H5=0,"",H5*J5)</f>
        <v/>
      </c>
      <c r="U5" s="802" t="str">
        <f>IF(H5=0,"",T5-S5)</f>
        <v/>
      </c>
      <c r="V5" s="803" t="str">
        <f>IF(H5=0,"",T5/S5)</f>
        <v/>
      </c>
      <c r="W5" s="804"/>
    </row>
    <row r="6" spans="1:23" ht="14.4" customHeight="1" x14ac:dyDescent="0.3">
      <c r="A6" s="820" t="s">
        <v>3145</v>
      </c>
      <c r="B6" s="772">
        <v>1</v>
      </c>
      <c r="C6" s="774">
        <v>0.34</v>
      </c>
      <c r="D6" s="775">
        <v>3</v>
      </c>
      <c r="E6" s="770"/>
      <c r="F6" s="754"/>
      <c r="G6" s="755"/>
      <c r="H6" s="761">
        <v>1</v>
      </c>
      <c r="I6" s="762">
        <v>0.34</v>
      </c>
      <c r="J6" s="763">
        <v>7</v>
      </c>
      <c r="K6" s="757">
        <v>0.34</v>
      </c>
      <c r="L6" s="756">
        <v>1</v>
      </c>
      <c r="M6" s="756">
        <v>12</v>
      </c>
      <c r="N6" s="758">
        <v>3.97</v>
      </c>
      <c r="O6" s="756" t="s">
        <v>3143</v>
      </c>
      <c r="P6" s="771" t="s">
        <v>3146</v>
      </c>
      <c r="Q6" s="759">
        <f t="shared" ref="Q6:R66" si="0">H6-B6</f>
        <v>0</v>
      </c>
      <c r="R6" s="759">
        <f t="shared" si="0"/>
        <v>0</v>
      </c>
      <c r="S6" s="772">
        <f t="shared" ref="S6:S66" si="1">IF(H6=0,"",H6*N6)</f>
        <v>3.97</v>
      </c>
      <c r="T6" s="772">
        <f t="shared" ref="T6:T66" si="2">IF(H6=0,"",H6*J6)</f>
        <v>7</v>
      </c>
      <c r="U6" s="772">
        <f t="shared" ref="U6:U66" si="3">IF(H6=0,"",T6-S6)</f>
        <v>3.03</v>
      </c>
      <c r="V6" s="773">
        <f t="shared" ref="V6:V66" si="4">IF(H6=0,"",T6/S6)</f>
        <v>1.7632241813602014</v>
      </c>
      <c r="W6" s="760">
        <v>3</v>
      </c>
    </row>
    <row r="7" spans="1:23" ht="14.4" customHeight="1" x14ac:dyDescent="0.3">
      <c r="A7" s="820" t="s">
        <v>3147</v>
      </c>
      <c r="B7" s="772"/>
      <c r="C7" s="774"/>
      <c r="D7" s="775"/>
      <c r="E7" s="770"/>
      <c r="F7" s="754"/>
      <c r="G7" s="755"/>
      <c r="H7" s="761">
        <v>1</v>
      </c>
      <c r="I7" s="762">
        <v>1.03</v>
      </c>
      <c r="J7" s="763">
        <v>11</v>
      </c>
      <c r="K7" s="757">
        <v>1.03</v>
      </c>
      <c r="L7" s="756">
        <v>4</v>
      </c>
      <c r="M7" s="756">
        <v>32</v>
      </c>
      <c r="N7" s="758">
        <v>10.81</v>
      </c>
      <c r="O7" s="756" t="s">
        <v>3143</v>
      </c>
      <c r="P7" s="771" t="s">
        <v>3148</v>
      </c>
      <c r="Q7" s="759">
        <f t="shared" si="0"/>
        <v>1</v>
      </c>
      <c r="R7" s="759">
        <f t="shared" si="0"/>
        <v>1.03</v>
      </c>
      <c r="S7" s="772">
        <f t="shared" si="1"/>
        <v>10.81</v>
      </c>
      <c r="T7" s="772">
        <f t="shared" si="2"/>
        <v>11</v>
      </c>
      <c r="U7" s="772">
        <f t="shared" si="3"/>
        <v>0.1899999999999995</v>
      </c>
      <c r="V7" s="773">
        <f t="shared" si="4"/>
        <v>1.0175763182238668</v>
      </c>
      <c r="W7" s="760"/>
    </row>
    <row r="8" spans="1:23" ht="14.4" customHeight="1" x14ac:dyDescent="0.3">
      <c r="A8" s="820" t="s">
        <v>3149</v>
      </c>
      <c r="B8" s="751">
        <v>4</v>
      </c>
      <c r="C8" s="752">
        <v>19.28</v>
      </c>
      <c r="D8" s="753">
        <v>6.5</v>
      </c>
      <c r="E8" s="770">
        <v>3</v>
      </c>
      <c r="F8" s="754">
        <v>14.46</v>
      </c>
      <c r="G8" s="755">
        <v>8.6999999999999993</v>
      </c>
      <c r="H8" s="756">
        <v>2</v>
      </c>
      <c r="I8" s="754">
        <v>9.64</v>
      </c>
      <c r="J8" s="755">
        <v>6.5</v>
      </c>
      <c r="K8" s="757">
        <v>4.82</v>
      </c>
      <c r="L8" s="756">
        <v>3</v>
      </c>
      <c r="M8" s="756">
        <v>30</v>
      </c>
      <c r="N8" s="758">
        <v>10.07</v>
      </c>
      <c r="O8" s="756" t="s">
        <v>3143</v>
      </c>
      <c r="P8" s="771" t="s">
        <v>3150</v>
      </c>
      <c r="Q8" s="759">
        <f t="shared" si="0"/>
        <v>-2</v>
      </c>
      <c r="R8" s="759">
        <f t="shared" si="0"/>
        <v>-9.64</v>
      </c>
      <c r="S8" s="772">
        <f t="shared" si="1"/>
        <v>20.14</v>
      </c>
      <c r="T8" s="772">
        <f t="shared" si="2"/>
        <v>13</v>
      </c>
      <c r="U8" s="772">
        <f t="shared" si="3"/>
        <v>-7.1400000000000006</v>
      </c>
      <c r="V8" s="773">
        <f t="shared" si="4"/>
        <v>0.6454816285998014</v>
      </c>
      <c r="W8" s="760"/>
    </row>
    <row r="9" spans="1:23" ht="14.4" customHeight="1" x14ac:dyDescent="0.3">
      <c r="A9" s="821" t="s">
        <v>3151</v>
      </c>
      <c r="B9" s="805">
        <v>3</v>
      </c>
      <c r="C9" s="806">
        <v>14.73</v>
      </c>
      <c r="D9" s="764">
        <v>6.3</v>
      </c>
      <c r="E9" s="807">
        <v>2</v>
      </c>
      <c r="F9" s="808">
        <v>9.82</v>
      </c>
      <c r="G9" s="765">
        <v>7.5</v>
      </c>
      <c r="H9" s="809"/>
      <c r="I9" s="808"/>
      <c r="J9" s="765"/>
      <c r="K9" s="810">
        <v>4.91</v>
      </c>
      <c r="L9" s="809">
        <v>4</v>
      </c>
      <c r="M9" s="809">
        <v>32</v>
      </c>
      <c r="N9" s="811">
        <v>10.63</v>
      </c>
      <c r="O9" s="809" t="s">
        <v>3143</v>
      </c>
      <c r="P9" s="812" t="s">
        <v>3152</v>
      </c>
      <c r="Q9" s="813">
        <f t="shared" si="0"/>
        <v>-3</v>
      </c>
      <c r="R9" s="813">
        <f t="shared" si="0"/>
        <v>-14.73</v>
      </c>
      <c r="S9" s="814" t="str">
        <f t="shared" si="1"/>
        <v/>
      </c>
      <c r="T9" s="814" t="str">
        <f t="shared" si="2"/>
        <v/>
      </c>
      <c r="U9" s="814" t="str">
        <f t="shared" si="3"/>
        <v/>
      </c>
      <c r="V9" s="815" t="str">
        <f t="shared" si="4"/>
        <v/>
      </c>
      <c r="W9" s="766"/>
    </row>
    <row r="10" spans="1:23" ht="14.4" customHeight="1" x14ac:dyDescent="0.3">
      <c r="A10" s="821" t="s">
        <v>3153</v>
      </c>
      <c r="B10" s="805">
        <v>1</v>
      </c>
      <c r="C10" s="806">
        <v>7.44</v>
      </c>
      <c r="D10" s="764">
        <v>8</v>
      </c>
      <c r="E10" s="807"/>
      <c r="F10" s="808"/>
      <c r="G10" s="765"/>
      <c r="H10" s="809"/>
      <c r="I10" s="808"/>
      <c r="J10" s="765"/>
      <c r="K10" s="810">
        <v>7.44</v>
      </c>
      <c r="L10" s="809">
        <v>4</v>
      </c>
      <c r="M10" s="809">
        <v>39</v>
      </c>
      <c r="N10" s="811">
        <v>13.06</v>
      </c>
      <c r="O10" s="809" t="s">
        <v>3143</v>
      </c>
      <c r="P10" s="812" t="s">
        <v>3154</v>
      </c>
      <c r="Q10" s="813">
        <f t="shared" si="0"/>
        <v>-1</v>
      </c>
      <c r="R10" s="813">
        <f t="shared" si="0"/>
        <v>-7.44</v>
      </c>
      <c r="S10" s="814" t="str">
        <f t="shared" si="1"/>
        <v/>
      </c>
      <c r="T10" s="814" t="str">
        <f t="shared" si="2"/>
        <v/>
      </c>
      <c r="U10" s="814" t="str">
        <f t="shared" si="3"/>
        <v/>
      </c>
      <c r="V10" s="815" t="str">
        <f t="shared" si="4"/>
        <v/>
      </c>
      <c r="W10" s="766"/>
    </row>
    <row r="11" spans="1:23" ht="14.4" customHeight="1" x14ac:dyDescent="0.3">
      <c r="A11" s="820" t="s">
        <v>3155</v>
      </c>
      <c r="B11" s="772"/>
      <c r="C11" s="774"/>
      <c r="D11" s="775"/>
      <c r="E11" s="770">
        <v>2</v>
      </c>
      <c r="F11" s="754">
        <v>10.46</v>
      </c>
      <c r="G11" s="755">
        <v>9.5</v>
      </c>
      <c r="H11" s="761">
        <v>1</v>
      </c>
      <c r="I11" s="762">
        <v>6.82</v>
      </c>
      <c r="J11" s="763">
        <v>29</v>
      </c>
      <c r="K11" s="757">
        <v>6.82</v>
      </c>
      <c r="L11" s="756">
        <v>6</v>
      </c>
      <c r="M11" s="756">
        <v>53</v>
      </c>
      <c r="N11" s="758">
        <v>17.739999999999998</v>
      </c>
      <c r="O11" s="756" t="s">
        <v>3143</v>
      </c>
      <c r="P11" s="771" t="s">
        <v>3156</v>
      </c>
      <c r="Q11" s="759">
        <f t="shared" si="0"/>
        <v>1</v>
      </c>
      <c r="R11" s="759">
        <f t="shared" si="0"/>
        <v>6.82</v>
      </c>
      <c r="S11" s="772">
        <f t="shared" si="1"/>
        <v>17.739999999999998</v>
      </c>
      <c r="T11" s="772">
        <f t="shared" si="2"/>
        <v>29</v>
      </c>
      <c r="U11" s="772">
        <f t="shared" si="3"/>
        <v>11.260000000000002</v>
      </c>
      <c r="V11" s="773">
        <f t="shared" si="4"/>
        <v>1.6347237880496055</v>
      </c>
      <c r="W11" s="760">
        <v>11</v>
      </c>
    </row>
    <row r="12" spans="1:23" ht="14.4" customHeight="1" x14ac:dyDescent="0.3">
      <c r="A12" s="821" t="s">
        <v>3157</v>
      </c>
      <c r="B12" s="814"/>
      <c r="C12" s="816"/>
      <c r="D12" s="776"/>
      <c r="E12" s="807"/>
      <c r="F12" s="808"/>
      <c r="G12" s="765"/>
      <c r="H12" s="817">
        <v>2</v>
      </c>
      <c r="I12" s="818">
        <v>16.66</v>
      </c>
      <c r="J12" s="767">
        <v>20.5</v>
      </c>
      <c r="K12" s="810">
        <v>8.33</v>
      </c>
      <c r="L12" s="809">
        <v>8</v>
      </c>
      <c r="M12" s="809">
        <v>68</v>
      </c>
      <c r="N12" s="811">
        <v>22.54</v>
      </c>
      <c r="O12" s="809" t="s">
        <v>3143</v>
      </c>
      <c r="P12" s="812" t="s">
        <v>3158</v>
      </c>
      <c r="Q12" s="813">
        <f t="shared" si="0"/>
        <v>2</v>
      </c>
      <c r="R12" s="813">
        <f t="shared" si="0"/>
        <v>16.66</v>
      </c>
      <c r="S12" s="814">
        <f t="shared" si="1"/>
        <v>45.08</v>
      </c>
      <c r="T12" s="814">
        <f t="shared" si="2"/>
        <v>41</v>
      </c>
      <c r="U12" s="814">
        <f t="shared" si="3"/>
        <v>-4.0799999999999983</v>
      </c>
      <c r="V12" s="815">
        <f t="shared" si="4"/>
        <v>0.90949423247559902</v>
      </c>
      <c r="W12" s="766"/>
    </row>
    <row r="13" spans="1:23" ht="14.4" customHeight="1" x14ac:dyDescent="0.3">
      <c r="A13" s="821" t="s">
        <v>3159</v>
      </c>
      <c r="B13" s="814">
        <v>1</v>
      </c>
      <c r="C13" s="816">
        <v>10.75</v>
      </c>
      <c r="D13" s="776">
        <v>26</v>
      </c>
      <c r="E13" s="807"/>
      <c r="F13" s="808"/>
      <c r="G13" s="765"/>
      <c r="H13" s="817"/>
      <c r="I13" s="818"/>
      <c r="J13" s="767"/>
      <c r="K13" s="810">
        <v>10.75</v>
      </c>
      <c r="L13" s="809">
        <v>8</v>
      </c>
      <c r="M13" s="809">
        <v>69</v>
      </c>
      <c r="N13" s="811">
        <v>23</v>
      </c>
      <c r="O13" s="809" t="s">
        <v>3143</v>
      </c>
      <c r="P13" s="812" t="s">
        <v>3160</v>
      </c>
      <c r="Q13" s="813">
        <f t="shared" si="0"/>
        <v>-1</v>
      </c>
      <c r="R13" s="813">
        <f t="shared" si="0"/>
        <v>-10.75</v>
      </c>
      <c r="S13" s="814" t="str">
        <f t="shared" si="1"/>
        <v/>
      </c>
      <c r="T13" s="814" t="str">
        <f t="shared" si="2"/>
        <v/>
      </c>
      <c r="U13" s="814" t="str">
        <f t="shared" si="3"/>
        <v/>
      </c>
      <c r="V13" s="815" t="str">
        <f t="shared" si="4"/>
        <v/>
      </c>
      <c r="W13" s="766"/>
    </row>
    <row r="14" spans="1:23" ht="14.4" customHeight="1" x14ac:dyDescent="0.3">
      <c r="A14" s="820" t="s">
        <v>3161</v>
      </c>
      <c r="B14" s="751">
        <v>26</v>
      </c>
      <c r="C14" s="752">
        <v>77.08</v>
      </c>
      <c r="D14" s="753">
        <v>8.1999999999999993</v>
      </c>
      <c r="E14" s="770">
        <v>26</v>
      </c>
      <c r="F14" s="754">
        <v>77.08</v>
      </c>
      <c r="G14" s="755">
        <v>8.5</v>
      </c>
      <c r="H14" s="756">
        <v>23</v>
      </c>
      <c r="I14" s="754">
        <v>68.19</v>
      </c>
      <c r="J14" s="755">
        <v>7.7</v>
      </c>
      <c r="K14" s="757">
        <v>2.96</v>
      </c>
      <c r="L14" s="756">
        <v>3</v>
      </c>
      <c r="M14" s="756">
        <v>29</v>
      </c>
      <c r="N14" s="758">
        <v>9.83</v>
      </c>
      <c r="O14" s="756" t="s">
        <v>3143</v>
      </c>
      <c r="P14" s="771" t="s">
        <v>3162</v>
      </c>
      <c r="Q14" s="759">
        <f t="shared" si="0"/>
        <v>-3</v>
      </c>
      <c r="R14" s="759">
        <f t="shared" si="0"/>
        <v>-8.89</v>
      </c>
      <c r="S14" s="772">
        <f t="shared" si="1"/>
        <v>226.09</v>
      </c>
      <c r="T14" s="772">
        <f t="shared" si="2"/>
        <v>177.1</v>
      </c>
      <c r="U14" s="772">
        <f t="shared" si="3"/>
        <v>-48.990000000000009</v>
      </c>
      <c r="V14" s="773">
        <f t="shared" si="4"/>
        <v>0.78331637843336721</v>
      </c>
      <c r="W14" s="760">
        <v>4</v>
      </c>
    </row>
    <row r="15" spans="1:23" ht="14.4" customHeight="1" x14ac:dyDescent="0.3">
      <c r="A15" s="821" t="s">
        <v>3163</v>
      </c>
      <c r="B15" s="805">
        <v>10</v>
      </c>
      <c r="C15" s="806">
        <v>33.31</v>
      </c>
      <c r="D15" s="764">
        <v>8.3000000000000007</v>
      </c>
      <c r="E15" s="807">
        <v>8</v>
      </c>
      <c r="F15" s="808">
        <v>26.65</v>
      </c>
      <c r="G15" s="765">
        <v>9.6</v>
      </c>
      <c r="H15" s="809">
        <v>6</v>
      </c>
      <c r="I15" s="808">
        <v>20.12</v>
      </c>
      <c r="J15" s="765">
        <v>9.3000000000000007</v>
      </c>
      <c r="K15" s="810">
        <v>3.33</v>
      </c>
      <c r="L15" s="809">
        <v>4</v>
      </c>
      <c r="M15" s="809">
        <v>34</v>
      </c>
      <c r="N15" s="811">
        <v>11.36</v>
      </c>
      <c r="O15" s="809" t="s">
        <v>3143</v>
      </c>
      <c r="P15" s="812" t="s">
        <v>3164</v>
      </c>
      <c r="Q15" s="813">
        <f t="shared" si="0"/>
        <v>-4</v>
      </c>
      <c r="R15" s="813">
        <f t="shared" si="0"/>
        <v>-13.190000000000001</v>
      </c>
      <c r="S15" s="814">
        <f t="shared" si="1"/>
        <v>68.16</v>
      </c>
      <c r="T15" s="814">
        <f t="shared" si="2"/>
        <v>55.800000000000004</v>
      </c>
      <c r="U15" s="814">
        <f t="shared" si="3"/>
        <v>-12.359999999999992</v>
      </c>
      <c r="V15" s="815">
        <f t="shared" si="4"/>
        <v>0.81866197183098599</v>
      </c>
      <c r="W15" s="766">
        <v>3</v>
      </c>
    </row>
    <row r="16" spans="1:23" ht="14.4" customHeight="1" x14ac:dyDescent="0.3">
      <c r="A16" s="821" t="s">
        <v>3165</v>
      </c>
      <c r="B16" s="805">
        <v>3</v>
      </c>
      <c r="C16" s="806">
        <v>14.03</v>
      </c>
      <c r="D16" s="764">
        <v>25</v>
      </c>
      <c r="E16" s="807">
        <v>1</v>
      </c>
      <c r="F16" s="808">
        <v>4.68</v>
      </c>
      <c r="G16" s="765">
        <v>9</v>
      </c>
      <c r="H16" s="809">
        <v>1</v>
      </c>
      <c r="I16" s="808">
        <v>4.68</v>
      </c>
      <c r="J16" s="765">
        <v>7</v>
      </c>
      <c r="K16" s="810">
        <v>4.68</v>
      </c>
      <c r="L16" s="809">
        <v>5</v>
      </c>
      <c r="M16" s="809">
        <v>43</v>
      </c>
      <c r="N16" s="811">
        <v>14.24</v>
      </c>
      <c r="O16" s="809" t="s">
        <v>3143</v>
      </c>
      <c r="P16" s="812" t="s">
        <v>3166</v>
      </c>
      <c r="Q16" s="813">
        <f t="shared" si="0"/>
        <v>-2</v>
      </c>
      <c r="R16" s="813">
        <f t="shared" si="0"/>
        <v>-9.35</v>
      </c>
      <c r="S16" s="814">
        <f t="shared" si="1"/>
        <v>14.24</v>
      </c>
      <c r="T16" s="814">
        <f t="shared" si="2"/>
        <v>7</v>
      </c>
      <c r="U16" s="814">
        <f t="shared" si="3"/>
        <v>-7.24</v>
      </c>
      <c r="V16" s="815">
        <f t="shared" si="4"/>
        <v>0.49157303370786515</v>
      </c>
      <c r="W16" s="766"/>
    </row>
    <row r="17" spans="1:23" ht="14.4" customHeight="1" x14ac:dyDescent="0.3">
      <c r="A17" s="820" t="s">
        <v>3167</v>
      </c>
      <c r="B17" s="772"/>
      <c r="C17" s="774"/>
      <c r="D17" s="775"/>
      <c r="E17" s="761">
        <v>1</v>
      </c>
      <c r="F17" s="762">
        <v>1.67</v>
      </c>
      <c r="G17" s="768">
        <v>3</v>
      </c>
      <c r="H17" s="756"/>
      <c r="I17" s="754"/>
      <c r="J17" s="755"/>
      <c r="K17" s="757">
        <v>1.67</v>
      </c>
      <c r="L17" s="756">
        <v>3</v>
      </c>
      <c r="M17" s="756">
        <v>25</v>
      </c>
      <c r="N17" s="758">
        <v>8.23</v>
      </c>
      <c r="O17" s="756" t="s">
        <v>3143</v>
      </c>
      <c r="P17" s="771" t="s">
        <v>3168</v>
      </c>
      <c r="Q17" s="759">
        <f t="shared" si="0"/>
        <v>0</v>
      </c>
      <c r="R17" s="759">
        <f t="shared" si="0"/>
        <v>0</v>
      </c>
      <c r="S17" s="772" t="str">
        <f t="shared" si="1"/>
        <v/>
      </c>
      <c r="T17" s="772" t="str">
        <f t="shared" si="2"/>
        <v/>
      </c>
      <c r="U17" s="772" t="str">
        <f t="shared" si="3"/>
        <v/>
      </c>
      <c r="V17" s="773" t="str">
        <f t="shared" si="4"/>
        <v/>
      </c>
      <c r="W17" s="760"/>
    </row>
    <row r="18" spans="1:23" ht="14.4" customHeight="1" x14ac:dyDescent="0.3">
      <c r="A18" s="820" t="s">
        <v>3169</v>
      </c>
      <c r="B18" s="772">
        <v>7</v>
      </c>
      <c r="C18" s="774">
        <v>8.31</v>
      </c>
      <c r="D18" s="775">
        <v>5.7</v>
      </c>
      <c r="E18" s="770">
        <v>4</v>
      </c>
      <c r="F18" s="754">
        <v>4.75</v>
      </c>
      <c r="G18" s="755">
        <v>5.5</v>
      </c>
      <c r="H18" s="761">
        <v>8</v>
      </c>
      <c r="I18" s="762">
        <v>9.5</v>
      </c>
      <c r="J18" s="763">
        <v>5.0999999999999996</v>
      </c>
      <c r="K18" s="757">
        <v>1.19</v>
      </c>
      <c r="L18" s="756">
        <v>2</v>
      </c>
      <c r="M18" s="756">
        <v>14</v>
      </c>
      <c r="N18" s="758">
        <v>4.51</v>
      </c>
      <c r="O18" s="756" t="s">
        <v>3143</v>
      </c>
      <c r="P18" s="771" t="s">
        <v>3170</v>
      </c>
      <c r="Q18" s="759">
        <f t="shared" si="0"/>
        <v>1</v>
      </c>
      <c r="R18" s="759">
        <f t="shared" si="0"/>
        <v>1.1899999999999995</v>
      </c>
      <c r="S18" s="772">
        <f t="shared" si="1"/>
        <v>36.08</v>
      </c>
      <c r="T18" s="772">
        <f t="shared" si="2"/>
        <v>40.799999999999997</v>
      </c>
      <c r="U18" s="772">
        <f t="shared" si="3"/>
        <v>4.7199999999999989</v>
      </c>
      <c r="V18" s="773">
        <f t="shared" si="4"/>
        <v>1.1308203991130821</v>
      </c>
      <c r="W18" s="760">
        <v>8</v>
      </c>
    </row>
    <row r="19" spans="1:23" ht="14.4" customHeight="1" x14ac:dyDescent="0.3">
      <c r="A19" s="821" t="s">
        <v>3171</v>
      </c>
      <c r="B19" s="814">
        <v>3</v>
      </c>
      <c r="C19" s="816">
        <v>4.07</v>
      </c>
      <c r="D19" s="776">
        <v>11</v>
      </c>
      <c r="E19" s="807">
        <v>1</v>
      </c>
      <c r="F19" s="808">
        <v>1.36</v>
      </c>
      <c r="G19" s="765">
        <v>4</v>
      </c>
      <c r="H19" s="817">
        <v>4</v>
      </c>
      <c r="I19" s="818">
        <v>5.43</v>
      </c>
      <c r="J19" s="769">
        <v>7.5</v>
      </c>
      <c r="K19" s="810">
        <v>1.36</v>
      </c>
      <c r="L19" s="809">
        <v>2</v>
      </c>
      <c r="M19" s="809">
        <v>19</v>
      </c>
      <c r="N19" s="811">
        <v>6.45</v>
      </c>
      <c r="O19" s="809" t="s">
        <v>3143</v>
      </c>
      <c r="P19" s="812" t="s">
        <v>3172</v>
      </c>
      <c r="Q19" s="813">
        <f t="shared" si="0"/>
        <v>1</v>
      </c>
      <c r="R19" s="813">
        <f t="shared" si="0"/>
        <v>1.3599999999999994</v>
      </c>
      <c r="S19" s="814">
        <f t="shared" si="1"/>
        <v>25.8</v>
      </c>
      <c r="T19" s="814">
        <f t="shared" si="2"/>
        <v>30</v>
      </c>
      <c r="U19" s="814">
        <f t="shared" si="3"/>
        <v>4.1999999999999993</v>
      </c>
      <c r="V19" s="815">
        <f t="shared" si="4"/>
        <v>1.1627906976744187</v>
      </c>
      <c r="W19" s="766">
        <v>6</v>
      </c>
    </row>
    <row r="20" spans="1:23" ht="14.4" customHeight="1" x14ac:dyDescent="0.3">
      <c r="A20" s="821" t="s">
        <v>3173</v>
      </c>
      <c r="B20" s="814">
        <v>2</v>
      </c>
      <c r="C20" s="816">
        <v>4.04</v>
      </c>
      <c r="D20" s="776">
        <v>6.5</v>
      </c>
      <c r="E20" s="807"/>
      <c r="F20" s="808"/>
      <c r="G20" s="765"/>
      <c r="H20" s="817"/>
      <c r="I20" s="818"/>
      <c r="J20" s="767"/>
      <c r="K20" s="810">
        <v>2.02</v>
      </c>
      <c r="L20" s="809">
        <v>3</v>
      </c>
      <c r="M20" s="809">
        <v>29</v>
      </c>
      <c r="N20" s="811">
        <v>9.5299999999999994</v>
      </c>
      <c r="O20" s="809" t="s">
        <v>3143</v>
      </c>
      <c r="P20" s="812" t="s">
        <v>3174</v>
      </c>
      <c r="Q20" s="813">
        <f t="shared" si="0"/>
        <v>-2</v>
      </c>
      <c r="R20" s="813">
        <f t="shared" si="0"/>
        <v>-4.04</v>
      </c>
      <c r="S20" s="814" t="str">
        <f t="shared" si="1"/>
        <v/>
      </c>
      <c r="T20" s="814" t="str">
        <f t="shared" si="2"/>
        <v/>
      </c>
      <c r="U20" s="814" t="str">
        <f t="shared" si="3"/>
        <v/>
      </c>
      <c r="V20" s="815" t="str">
        <f t="shared" si="4"/>
        <v/>
      </c>
      <c r="W20" s="766"/>
    </row>
    <row r="21" spans="1:23" ht="14.4" customHeight="1" x14ac:dyDescent="0.3">
      <c r="A21" s="820" t="s">
        <v>3175</v>
      </c>
      <c r="B21" s="772">
        <v>28</v>
      </c>
      <c r="C21" s="774">
        <v>21.32</v>
      </c>
      <c r="D21" s="775">
        <v>5.9</v>
      </c>
      <c r="E21" s="770">
        <v>37</v>
      </c>
      <c r="F21" s="754">
        <v>27.81</v>
      </c>
      <c r="G21" s="755">
        <v>4.8</v>
      </c>
      <c r="H21" s="761">
        <v>44</v>
      </c>
      <c r="I21" s="762">
        <v>35</v>
      </c>
      <c r="J21" s="763">
        <v>5.3</v>
      </c>
      <c r="K21" s="757">
        <v>0.75</v>
      </c>
      <c r="L21" s="756">
        <v>2</v>
      </c>
      <c r="M21" s="756">
        <v>15</v>
      </c>
      <c r="N21" s="758">
        <v>4.88</v>
      </c>
      <c r="O21" s="756" t="s">
        <v>3143</v>
      </c>
      <c r="P21" s="771" t="s">
        <v>3176</v>
      </c>
      <c r="Q21" s="759">
        <f t="shared" si="0"/>
        <v>16</v>
      </c>
      <c r="R21" s="759">
        <f t="shared" si="0"/>
        <v>13.68</v>
      </c>
      <c r="S21" s="772">
        <f t="shared" si="1"/>
        <v>214.72</v>
      </c>
      <c r="T21" s="772">
        <f t="shared" si="2"/>
        <v>233.2</v>
      </c>
      <c r="U21" s="772">
        <f t="shared" si="3"/>
        <v>18.47999999999999</v>
      </c>
      <c r="V21" s="773">
        <f t="shared" si="4"/>
        <v>1.0860655737704918</v>
      </c>
      <c r="W21" s="760">
        <v>45</v>
      </c>
    </row>
    <row r="22" spans="1:23" ht="14.4" customHeight="1" x14ac:dyDescent="0.3">
      <c r="A22" s="821" t="s">
        <v>3177</v>
      </c>
      <c r="B22" s="814">
        <v>7</v>
      </c>
      <c r="C22" s="816">
        <v>6.95</v>
      </c>
      <c r="D22" s="776">
        <v>8.4</v>
      </c>
      <c r="E22" s="807">
        <v>13</v>
      </c>
      <c r="F22" s="808">
        <v>12.03</v>
      </c>
      <c r="G22" s="765">
        <v>6.3</v>
      </c>
      <c r="H22" s="817">
        <v>16</v>
      </c>
      <c r="I22" s="818">
        <v>14.46</v>
      </c>
      <c r="J22" s="767">
        <v>5.5</v>
      </c>
      <c r="K22" s="810">
        <v>0.9</v>
      </c>
      <c r="L22" s="809">
        <v>2</v>
      </c>
      <c r="M22" s="809">
        <v>17</v>
      </c>
      <c r="N22" s="811">
        <v>5.77</v>
      </c>
      <c r="O22" s="809" t="s">
        <v>3143</v>
      </c>
      <c r="P22" s="812" t="s">
        <v>3178</v>
      </c>
      <c r="Q22" s="813">
        <f t="shared" si="0"/>
        <v>9</v>
      </c>
      <c r="R22" s="813">
        <f t="shared" si="0"/>
        <v>7.5100000000000007</v>
      </c>
      <c r="S22" s="814">
        <f t="shared" si="1"/>
        <v>92.32</v>
      </c>
      <c r="T22" s="814">
        <f t="shared" si="2"/>
        <v>88</v>
      </c>
      <c r="U22" s="814">
        <f t="shared" si="3"/>
        <v>-4.3199999999999932</v>
      </c>
      <c r="V22" s="815">
        <f t="shared" si="4"/>
        <v>0.95320623916811098</v>
      </c>
      <c r="W22" s="766">
        <v>16</v>
      </c>
    </row>
    <row r="23" spans="1:23" ht="14.4" customHeight="1" x14ac:dyDescent="0.3">
      <c r="A23" s="821" t="s">
        <v>3179</v>
      </c>
      <c r="B23" s="814"/>
      <c r="C23" s="816"/>
      <c r="D23" s="776"/>
      <c r="E23" s="807">
        <v>1</v>
      </c>
      <c r="F23" s="808">
        <v>1.1200000000000001</v>
      </c>
      <c r="G23" s="765">
        <v>4</v>
      </c>
      <c r="H23" s="817"/>
      <c r="I23" s="818"/>
      <c r="J23" s="767"/>
      <c r="K23" s="810">
        <v>1.1200000000000001</v>
      </c>
      <c r="L23" s="809">
        <v>2</v>
      </c>
      <c r="M23" s="809">
        <v>20</v>
      </c>
      <c r="N23" s="811">
        <v>6.67</v>
      </c>
      <c r="O23" s="809" t="s">
        <v>3143</v>
      </c>
      <c r="P23" s="812" t="s">
        <v>3180</v>
      </c>
      <c r="Q23" s="813">
        <f t="shared" si="0"/>
        <v>0</v>
      </c>
      <c r="R23" s="813">
        <f t="shared" si="0"/>
        <v>0</v>
      </c>
      <c r="S23" s="814" t="str">
        <f t="shared" si="1"/>
        <v/>
      </c>
      <c r="T23" s="814" t="str">
        <f t="shared" si="2"/>
        <v/>
      </c>
      <c r="U23" s="814" t="str">
        <f t="shared" si="3"/>
        <v/>
      </c>
      <c r="V23" s="815" t="str">
        <f t="shared" si="4"/>
        <v/>
      </c>
      <c r="W23" s="766"/>
    </row>
    <row r="24" spans="1:23" ht="14.4" customHeight="1" x14ac:dyDescent="0.3">
      <c r="A24" s="820" t="s">
        <v>3181</v>
      </c>
      <c r="B24" s="772"/>
      <c r="C24" s="774"/>
      <c r="D24" s="775"/>
      <c r="E24" s="770"/>
      <c r="F24" s="754"/>
      <c r="G24" s="755"/>
      <c r="H24" s="761">
        <v>1</v>
      </c>
      <c r="I24" s="762">
        <v>0.75</v>
      </c>
      <c r="J24" s="763">
        <v>9</v>
      </c>
      <c r="K24" s="757">
        <v>0.75</v>
      </c>
      <c r="L24" s="756">
        <v>1</v>
      </c>
      <c r="M24" s="756">
        <v>13</v>
      </c>
      <c r="N24" s="758">
        <v>4.4400000000000004</v>
      </c>
      <c r="O24" s="756" t="s">
        <v>3143</v>
      </c>
      <c r="P24" s="771" t="s">
        <v>3182</v>
      </c>
      <c r="Q24" s="759">
        <f t="shared" si="0"/>
        <v>1</v>
      </c>
      <c r="R24" s="759">
        <f t="shared" si="0"/>
        <v>0.75</v>
      </c>
      <c r="S24" s="772">
        <f t="shared" si="1"/>
        <v>4.4400000000000004</v>
      </c>
      <c r="T24" s="772">
        <f t="shared" si="2"/>
        <v>9</v>
      </c>
      <c r="U24" s="772">
        <f t="shared" si="3"/>
        <v>4.5599999999999996</v>
      </c>
      <c r="V24" s="773">
        <f t="shared" si="4"/>
        <v>2.0270270270270268</v>
      </c>
      <c r="W24" s="760">
        <v>5</v>
      </c>
    </row>
    <row r="25" spans="1:23" ht="14.4" customHeight="1" x14ac:dyDescent="0.3">
      <c r="A25" s="820" t="s">
        <v>3183</v>
      </c>
      <c r="B25" s="772">
        <v>1</v>
      </c>
      <c r="C25" s="774">
        <v>0.56000000000000005</v>
      </c>
      <c r="D25" s="775">
        <v>12</v>
      </c>
      <c r="E25" s="770">
        <v>1</v>
      </c>
      <c r="F25" s="754">
        <v>0.56000000000000005</v>
      </c>
      <c r="G25" s="755">
        <v>7</v>
      </c>
      <c r="H25" s="761">
        <v>2</v>
      </c>
      <c r="I25" s="762">
        <v>1.1200000000000001</v>
      </c>
      <c r="J25" s="768">
        <v>4</v>
      </c>
      <c r="K25" s="757">
        <v>0.56000000000000005</v>
      </c>
      <c r="L25" s="756">
        <v>2</v>
      </c>
      <c r="M25" s="756">
        <v>16</v>
      </c>
      <c r="N25" s="758">
        <v>5.49</v>
      </c>
      <c r="O25" s="756" t="s">
        <v>3143</v>
      </c>
      <c r="P25" s="771" t="s">
        <v>3184</v>
      </c>
      <c r="Q25" s="759">
        <f t="shared" si="0"/>
        <v>1</v>
      </c>
      <c r="R25" s="759">
        <f t="shared" si="0"/>
        <v>0.56000000000000005</v>
      </c>
      <c r="S25" s="772">
        <f t="shared" si="1"/>
        <v>10.98</v>
      </c>
      <c r="T25" s="772">
        <f t="shared" si="2"/>
        <v>8</v>
      </c>
      <c r="U25" s="772">
        <f t="shared" si="3"/>
        <v>-2.9800000000000004</v>
      </c>
      <c r="V25" s="773">
        <f t="shared" si="4"/>
        <v>0.72859744990892528</v>
      </c>
      <c r="W25" s="760">
        <v>1</v>
      </c>
    </row>
    <row r="26" spans="1:23" ht="14.4" customHeight="1" x14ac:dyDescent="0.3">
      <c r="A26" s="821" t="s">
        <v>3185</v>
      </c>
      <c r="B26" s="814"/>
      <c r="C26" s="816"/>
      <c r="D26" s="776"/>
      <c r="E26" s="807">
        <v>3</v>
      </c>
      <c r="F26" s="808">
        <v>2.42</v>
      </c>
      <c r="G26" s="765">
        <v>5.3</v>
      </c>
      <c r="H26" s="817">
        <v>2</v>
      </c>
      <c r="I26" s="818">
        <v>1.36</v>
      </c>
      <c r="J26" s="767">
        <v>4.5</v>
      </c>
      <c r="K26" s="810">
        <v>0.81</v>
      </c>
      <c r="L26" s="809">
        <v>3</v>
      </c>
      <c r="M26" s="809">
        <v>23</v>
      </c>
      <c r="N26" s="811">
        <v>7.79</v>
      </c>
      <c r="O26" s="809" t="s">
        <v>3143</v>
      </c>
      <c r="P26" s="812" t="s">
        <v>3186</v>
      </c>
      <c r="Q26" s="813">
        <f t="shared" si="0"/>
        <v>2</v>
      </c>
      <c r="R26" s="813">
        <f t="shared" si="0"/>
        <v>1.36</v>
      </c>
      <c r="S26" s="814">
        <f t="shared" si="1"/>
        <v>15.58</v>
      </c>
      <c r="T26" s="814">
        <f t="shared" si="2"/>
        <v>9</v>
      </c>
      <c r="U26" s="814">
        <f t="shared" si="3"/>
        <v>-6.58</v>
      </c>
      <c r="V26" s="815">
        <f t="shared" si="4"/>
        <v>0.57766367137355579</v>
      </c>
      <c r="W26" s="766"/>
    </row>
    <row r="27" spans="1:23" ht="14.4" customHeight="1" x14ac:dyDescent="0.3">
      <c r="A27" s="821" t="s">
        <v>3187</v>
      </c>
      <c r="B27" s="814">
        <v>1</v>
      </c>
      <c r="C27" s="816">
        <v>1.3</v>
      </c>
      <c r="D27" s="776">
        <v>19</v>
      </c>
      <c r="E27" s="807"/>
      <c r="F27" s="808"/>
      <c r="G27" s="765"/>
      <c r="H27" s="817"/>
      <c r="I27" s="818"/>
      <c r="J27" s="767"/>
      <c r="K27" s="810">
        <v>1.21</v>
      </c>
      <c r="L27" s="809">
        <v>3</v>
      </c>
      <c r="M27" s="809">
        <v>31</v>
      </c>
      <c r="N27" s="811">
        <v>10.39</v>
      </c>
      <c r="O27" s="809" t="s">
        <v>3143</v>
      </c>
      <c r="P27" s="812" t="s">
        <v>3188</v>
      </c>
      <c r="Q27" s="813">
        <f t="shared" si="0"/>
        <v>-1</v>
      </c>
      <c r="R27" s="813">
        <f t="shared" si="0"/>
        <v>-1.3</v>
      </c>
      <c r="S27" s="814" t="str">
        <f t="shared" si="1"/>
        <v/>
      </c>
      <c r="T27" s="814" t="str">
        <f t="shared" si="2"/>
        <v/>
      </c>
      <c r="U27" s="814" t="str">
        <f t="shared" si="3"/>
        <v/>
      </c>
      <c r="V27" s="815" t="str">
        <f t="shared" si="4"/>
        <v/>
      </c>
      <c r="W27" s="766"/>
    </row>
    <row r="28" spans="1:23" ht="14.4" customHeight="1" x14ac:dyDescent="0.3">
      <c r="A28" s="820" t="s">
        <v>3189</v>
      </c>
      <c r="B28" s="751">
        <v>6</v>
      </c>
      <c r="C28" s="752">
        <v>3.84</v>
      </c>
      <c r="D28" s="753">
        <v>7.3</v>
      </c>
      <c r="E28" s="770">
        <v>7</v>
      </c>
      <c r="F28" s="754">
        <v>4.63</v>
      </c>
      <c r="G28" s="755">
        <v>6.1</v>
      </c>
      <c r="H28" s="756">
        <v>1</v>
      </c>
      <c r="I28" s="754">
        <v>0.63</v>
      </c>
      <c r="J28" s="763">
        <v>8</v>
      </c>
      <c r="K28" s="757">
        <v>0.63</v>
      </c>
      <c r="L28" s="756">
        <v>2</v>
      </c>
      <c r="M28" s="756">
        <v>20</v>
      </c>
      <c r="N28" s="758">
        <v>6.52</v>
      </c>
      <c r="O28" s="756" t="s">
        <v>3143</v>
      </c>
      <c r="P28" s="771" t="s">
        <v>3190</v>
      </c>
      <c r="Q28" s="759">
        <f t="shared" si="0"/>
        <v>-5</v>
      </c>
      <c r="R28" s="759">
        <f t="shared" si="0"/>
        <v>-3.21</v>
      </c>
      <c r="S28" s="772">
        <f t="shared" si="1"/>
        <v>6.52</v>
      </c>
      <c r="T28" s="772">
        <f t="shared" si="2"/>
        <v>8</v>
      </c>
      <c r="U28" s="772">
        <f t="shared" si="3"/>
        <v>1.4800000000000004</v>
      </c>
      <c r="V28" s="773">
        <f t="shared" si="4"/>
        <v>1.2269938650306749</v>
      </c>
      <c r="W28" s="760">
        <v>1</v>
      </c>
    </row>
    <row r="29" spans="1:23" ht="14.4" customHeight="1" x14ac:dyDescent="0.3">
      <c r="A29" s="821" t="s">
        <v>3191</v>
      </c>
      <c r="B29" s="805">
        <v>11</v>
      </c>
      <c r="C29" s="806">
        <v>8.5299999999999994</v>
      </c>
      <c r="D29" s="764">
        <v>6.5</v>
      </c>
      <c r="E29" s="807">
        <v>4</v>
      </c>
      <c r="F29" s="808">
        <v>3.1</v>
      </c>
      <c r="G29" s="765">
        <v>6</v>
      </c>
      <c r="H29" s="809">
        <v>8</v>
      </c>
      <c r="I29" s="808">
        <v>6.2</v>
      </c>
      <c r="J29" s="769">
        <v>8.9</v>
      </c>
      <c r="K29" s="810">
        <v>0.78</v>
      </c>
      <c r="L29" s="809">
        <v>3</v>
      </c>
      <c r="M29" s="809">
        <v>24</v>
      </c>
      <c r="N29" s="811">
        <v>8.07</v>
      </c>
      <c r="O29" s="809" t="s">
        <v>3143</v>
      </c>
      <c r="P29" s="812" t="s">
        <v>3192</v>
      </c>
      <c r="Q29" s="813">
        <f t="shared" si="0"/>
        <v>-3</v>
      </c>
      <c r="R29" s="813">
        <f t="shared" si="0"/>
        <v>-2.3299999999999992</v>
      </c>
      <c r="S29" s="814">
        <f t="shared" si="1"/>
        <v>64.56</v>
      </c>
      <c r="T29" s="814">
        <f t="shared" si="2"/>
        <v>71.2</v>
      </c>
      <c r="U29" s="814">
        <f t="shared" si="3"/>
        <v>6.6400000000000006</v>
      </c>
      <c r="V29" s="815">
        <f t="shared" si="4"/>
        <v>1.1028500619578687</v>
      </c>
      <c r="W29" s="766">
        <v>13</v>
      </c>
    </row>
    <row r="30" spans="1:23" ht="14.4" customHeight="1" x14ac:dyDescent="0.3">
      <c r="A30" s="821" t="s">
        <v>3193</v>
      </c>
      <c r="B30" s="805"/>
      <c r="C30" s="806"/>
      <c r="D30" s="764"/>
      <c r="E30" s="807"/>
      <c r="F30" s="808"/>
      <c r="G30" s="765"/>
      <c r="H30" s="809">
        <v>1</v>
      </c>
      <c r="I30" s="808">
        <v>1.03</v>
      </c>
      <c r="J30" s="765">
        <v>6</v>
      </c>
      <c r="K30" s="810">
        <v>1.03</v>
      </c>
      <c r="L30" s="809">
        <v>3</v>
      </c>
      <c r="M30" s="809">
        <v>31</v>
      </c>
      <c r="N30" s="811">
        <v>10.34</v>
      </c>
      <c r="O30" s="809" t="s">
        <v>3143</v>
      </c>
      <c r="P30" s="812" t="s">
        <v>3194</v>
      </c>
      <c r="Q30" s="813">
        <f t="shared" si="0"/>
        <v>1</v>
      </c>
      <c r="R30" s="813">
        <f t="shared" si="0"/>
        <v>1.03</v>
      </c>
      <c r="S30" s="814">
        <f t="shared" si="1"/>
        <v>10.34</v>
      </c>
      <c r="T30" s="814">
        <f t="shared" si="2"/>
        <v>6</v>
      </c>
      <c r="U30" s="814">
        <f t="shared" si="3"/>
        <v>-4.34</v>
      </c>
      <c r="V30" s="815">
        <f t="shared" si="4"/>
        <v>0.58027079303675044</v>
      </c>
      <c r="W30" s="766"/>
    </row>
    <row r="31" spans="1:23" ht="14.4" customHeight="1" x14ac:dyDescent="0.3">
      <c r="A31" s="820" t="s">
        <v>3195</v>
      </c>
      <c r="B31" s="751">
        <v>7</v>
      </c>
      <c r="C31" s="752">
        <v>6.3</v>
      </c>
      <c r="D31" s="753">
        <v>5.7</v>
      </c>
      <c r="E31" s="770">
        <v>6</v>
      </c>
      <c r="F31" s="754">
        <v>5.24</v>
      </c>
      <c r="G31" s="755">
        <v>2.5</v>
      </c>
      <c r="H31" s="756">
        <v>1</v>
      </c>
      <c r="I31" s="754">
        <v>0.87</v>
      </c>
      <c r="J31" s="763">
        <v>5</v>
      </c>
      <c r="K31" s="757">
        <v>0.87</v>
      </c>
      <c r="L31" s="756">
        <v>1</v>
      </c>
      <c r="M31" s="756">
        <v>10</v>
      </c>
      <c r="N31" s="758">
        <v>3.44</v>
      </c>
      <c r="O31" s="756" t="s">
        <v>3143</v>
      </c>
      <c r="P31" s="771" t="s">
        <v>3196</v>
      </c>
      <c r="Q31" s="759">
        <f t="shared" si="0"/>
        <v>-6</v>
      </c>
      <c r="R31" s="759">
        <f t="shared" si="0"/>
        <v>-5.43</v>
      </c>
      <c r="S31" s="772">
        <f t="shared" si="1"/>
        <v>3.44</v>
      </c>
      <c r="T31" s="772">
        <f t="shared" si="2"/>
        <v>5</v>
      </c>
      <c r="U31" s="772">
        <f t="shared" si="3"/>
        <v>1.56</v>
      </c>
      <c r="V31" s="773">
        <f t="shared" si="4"/>
        <v>1.4534883720930232</v>
      </c>
      <c r="W31" s="760">
        <v>2</v>
      </c>
    </row>
    <row r="32" spans="1:23" ht="14.4" customHeight="1" x14ac:dyDescent="0.3">
      <c r="A32" s="821" t="s">
        <v>3197</v>
      </c>
      <c r="B32" s="805">
        <v>1</v>
      </c>
      <c r="C32" s="806">
        <v>1.27</v>
      </c>
      <c r="D32" s="764">
        <v>4</v>
      </c>
      <c r="E32" s="807">
        <v>1</v>
      </c>
      <c r="F32" s="808">
        <v>1.27</v>
      </c>
      <c r="G32" s="765">
        <v>7</v>
      </c>
      <c r="H32" s="809"/>
      <c r="I32" s="808"/>
      <c r="J32" s="765"/>
      <c r="K32" s="810">
        <v>1.27</v>
      </c>
      <c r="L32" s="809">
        <v>2</v>
      </c>
      <c r="M32" s="809">
        <v>15</v>
      </c>
      <c r="N32" s="811">
        <v>5.0199999999999996</v>
      </c>
      <c r="O32" s="809" t="s">
        <v>3143</v>
      </c>
      <c r="P32" s="812" t="s">
        <v>3198</v>
      </c>
      <c r="Q32" s="813">
        <f t="shared" si="0"/>
        <v>-1</v>
      </c>
      <c r="R32" s="813">
        <f t="shared" si="0"/>
        <v>-1.27</v>
      </c>
      <c r="S32" s="814" t="str">
        <f t="shared" si="1"/>
        <v/>
      </c>
      <c r="T32" s="814" t="str">
        <f t="shared" si="2"/>
        <v/>
      </c>
      <c r="U32" s="814" t="str">
        <f t="shared" si="3"/>
        <v/>
      </c>
      <c r="V32" s="815" t="str">
        <f t="shared" si="4"/>
        <v/>
      </c>
      <c r="W32" s="766"/>
    </row>
    <row r="33" spans="1:23" ht="14.4" customHeight="1" x14ac:dyDescent="0.3">
      <c r="A33" s="820" t="s">
        <v>3199</v>
      </c>
      <c r="B33" s="751">
        <v>6</v>
      </c>
      <c r="C33" s="752">
        <v>2.37</v>
      </c>
      <c r="D33" s="753">
        <v>4.3</v>
      </c>
      <c r="E33" s="770">
        <v>4</v>
      </c>
      <c r="F33" s="754">
        <v>1.61</v>
      </c>
      <c r="G33" s="755">
        <v>3.3</v>
      </c>
      <c r="H33" s="756">
        <v>2</v>
      </c>
      <c r="I33" s="754">
        <v>0.78</v>
      </c>
      <c r="J33" s="763">
        <v>4</v>
      </c>
      <c r="K33" s="757">
        <v>0.39</v>
      </c>
      <c r="L33" s="756">
        <v>1</v>
      </c>
      <c r="M33" s="756">
        <v>11</v>
      </c>
      <c r="N33" s="758">
        <v>3.74</v>
      </c>
      <c r="O33" s="756" t="s">
        <v>3143</v>
      </c>
      <c r="P33" s="771" t="s">
        <v>3200</v>
      </c>
      <c r="Q33" s="759">
        <f t="shared" si="0"/>
        <v>-4</v>
      </c>
      <c r="R33" s="759">
        <f t="shared" si="0"/>
        <v>-1.59</v>
      </c>
      <c r="S33" s="772">
        <f t="shared" si="1"/>
        <v>7.48</v>
      </c>
      <c r="T33" s="772">
        <f t="shared" si="2"/>
        <v>8</v>
      </c>
      <c r="U33" s="772">
        <f t="shared" si="3"/>
        <v>0.51999999999999957</v>
      </c>
      <c r="V33" s="773">
        <f t="shared" si="4"/>
        <v>1.0695187165775399</v>
      </c>
      <c r="W33" s="760">
        <v>1</v>
      </c>
    </row>
    <row r="34" spans="1:23" ht="14.4" customHeight="1" x14ac:dyDescent="0.3">
      <c r="A34" s="821" t="s">
        <v>3201</v>
      </c>
      <c r="B34" s="805">
        <v>1</v>
      </c>
      <c r="C34" s="806">
        <v>0.54</v>
      </c>
      <c r="D34" s="764">
        <v>3</v>
      </c>
      <c r="E34" s="807">
        <v>1</v>
      </c>
      <c r="F34" s="808">
        <v>0.54</v>
      </c>
      <c r="G34" s="765">
        <v>4</v>
      </c>
      <c r="H34" s="809">
        <v>1</v>
      </c>
      <c r="I34" s="808">
        <v>0.54</v>
      </c>
      <c r="J34" s="765">
        <v>2</v>
      </c>
      <c r="K34" s="810">
        <v>0.54</v>
      </c>
      <c r="L34" s="809">
        <v>2</v>
      </c>
      <c r="M34" s="809">
        <v>14</v>
      </c>
      <c r="N34" s="811">
        <v>4.5</v>
      </c>
      <c r="O34" s="809" t="s">
        <v>3143</v>
      </c>
      <c r="P34" s="812" t="s">
        <v>3202</v>
      </c>
      <c r="Q34" s="813">
        <f t="shared" si="0"/>
        <v>0</v>
      </c>
      <c r="R34" s="813">
        <f t="shared" si="0"/>
        <v>0</v>
      </c>
      <c r="S34" s="814">
        <f t="shared" si="1"/>
        <v>4.5</v>
      </c>
      <c r="T34" s="814">
        <f t="shared" si="2"/>
        <v>2</v>
      </c>
      <c r="U34" s="814">
        <f t="shared" si="3"/>
        <v>-2.5</v>
      </c>
      <c r="V34" s="815">
        <f t="shared" si="4"/>
        <v>0.44444444444444442</v>
      </c>
      <c r="W34" s="766"/>
    </row>
    <row r="35" spans="1:23" ht="14.4" customHeight="1" x14ac:dyDescent="0.3">
      <c r="A35" s="820" t="s">
        <v>3203</v>
      </c>
      <c r="B35" s="751">
        <v>5</v>
      </c>
      <c r="C35" s="752">
        <v>2.21</v>
      </c>
      <c r="D35" s="753">
        <v>5.8</v>
      </c>
      <c r="E35" s="770"/>
      <c r="F35" s="754"/>
      <c r="G35" s="755"/>
      <c r="H35" s="756">
        <v>1</v>
      </c>
      <c r="I35" s="754">
        <v>0.44</v>
      </c>
      <c r="J35" s="755">
        <v>3</v>
      </c>
      <c r="K35" s="757">
        <v>0.44</v>
      </c>
      <c r="L35" s="756">
        <v>1</v>
      </c>
      <c r="M35" s="756">
        <v>13</v>
      </c>
      <c r="N35" s="758">
        <v>4.32</v>
      </c>
      <c r="O35" s="756" t="s">
        <v>3143</v>
      </c>
      <c r="P35" s="771" t="s">
        <v>3204</v>
      </c>
      <c r="Q35" s="759">
        <f t="shared" si="0"/>
        <v>-4</v>
      </c>
      <c r="R35" s="759">
        <f t="shared" si="0"/>
        <v>-1.77</v>
      </c>
      <c r="S35" s="772">
        <f t="shared" si="1"/>
        <v>4.32</v>
      </c>
      <c r="T35" s="772">
        <f t="shared" si="2"/>
        <v>3</v>
      </c>
      <c r="U35" s="772">
        <f t="shared" si="3"/>
        <v>-1.3200000000000003</v>
      </c>
      <c r="V35" s="773">
        <f t="shared" si="4"/>
        <v>0.69444444444444442</v>
      </c>
      <c r="W35" s="760"/>
    </row>
    <row r="36" spans="1:23" ht="14.4" customHeight="1" x14ac:dyDescent="0.3">
      <c r="A36" s="821" t="s">
        <v>3205</v>
      </c>
      <c r="B36" s="805"/>
      <c r="C36" s="806"/>
      <c r="D36" s="764"/>
      <c r="E36" s="807">
        <v>3</v>
      </c>
      <c r="F36" s="808">
        <v>1.66</v>
      </c>
      <c r="G36" s="765">
        <v>4</v>
      </c>
      <c r="H36" s="809"/>
      <c r="I36" s="808"/>
      <c r="J36" s="765"/>
      <c r="K36" s="810">
        <v>0.55000000000000004</v>
      </c>
      <c r="L36" s="809">
        <v>2</v>
      </c>
      <c r="M36" s="809">
        <v>17</v>
      </c>
      <c r="N36" s="811">
        <v>5.58</v>
      </c>
      <c r="O36" s="809" t="s">
        <v>3143</v>
      </c>
      <c r="P36" s="812" t="s">
        <v>3206</v>
      </c>
      <c r="Q36" s="813">
        <f t="shared" si="0"/>
        <v>0</v>
      </c>
      <c r="R36" s="813">
        <f t="shared" si="0"/>
        <v>0</v>
      </c>
      <c r="S36" s="814" t="str">
        <f t="shared" si="1"/>
        <v/>
      </c>
      <c r="T36" s="814" t="str">
        <f t="shared" si="2"/>
        <v/>
      </c>
      <c r="U36" s="814" t="str">
        <f t="shared" si="3"/>
        <v/>
      </c>
      <c r="V36" s="815" t="str">
        <f t="shared" si="4"/>
        <v/>
      </c>
      <c r="W36" s="766"/>
    </row>
    <row r="37" spans="1:23" ht="14.4" customHeight="1" x14ac:dyDescent="0.3">
      <c r="A37" s="821" t="s">
        <v>3207</v>
      </c>
      <c r="B37" s="805">
        <v>1</v>
      </c>
      <c r="C37" s="806">
        <v>0.68</v>
      </c>
      <c r="D37" s="764">
        <v>4</v>
      </c>
      <c r="E37" s="807"/>
      <c r="F37" s="808"/>
      <c r="G37" s="765"/>
      <c r="H37" s="809"/>
      <c r="I37" s="808"/>
      <c r="J37" s="765"/>
      <c r="K37" s="810">
        <v>0.68</v>
      </c>
      <c r="L37" s="809">
        <v>2</v>
      </c>
      <c r="M37" s="809">
        <v>21</v>
      </c>
      <c r="N37" s="811">
        <v>6.94</v>
      </c>
      <c r="O37" s="809" t="s">
        <v>3143</v>
      </c>
      <c r="P37" s="812" t="s">
        <v>3208</v>
      </c>
      <c r="Q37" s="813">
        <f t="shared" si="0"/>
        <v>-1</v>
      </c>
      <c r="R37" s="813">
        <f t="shared" si="0"/>
        <v>-0.68</v>
      </c>
      <c r="S37" s="814" t="str">
        <f t="shared" si="1"/>
        <v/>
      </c>
      <c r="T37" s="814" t="str">
        <f t="shared" si="2"/>
        <v/>
      </c>
      <c r="U37" s="814" t="str">
        <f t="shared" si="3"/>
        <v/>
      </c>
      <c r="V37" s="815" t="str">
        <f t="shared" si="4"/>
        <v/>
      </c>
      <c r="W37" s="766"/>
    </row>
    <row r="38" spans="1:23" ht="14.4" customHeight="1" x14ac:dyDescent="0.3">
      <c r="A38" s="820" t="s">
        <v>3209</v>
      </c>
      <c r="B38" s="772">
        <v>2</v>
      </c>
      <c r="C38" s="774">
        <v>0.83</v>
      </c>
      <c r="D38" s="775">
        <v>3</v>
      </c>
      <c r="E38" s="770">
        <v>1</v>
      </c>
      <c r="F38" s="754">
        <v>0.42</v>
      </c>
      <c r="G38" s="755">
        <v>2</v>
      </c>
      <c r="H38" s="761">
        <v>1</v>
      </c>
      <c r="I38" s="762">
        <v>0.42</v>
      </c>
      <c r="J38" s="768">
        <v>3</v>
      </c>
      <c r="K38" s="757">
        <v>0.42</v>
      </c>
      <c r="L38" s="756">
        <v>1</v>
      </c>
      <c r="M38" s="756">
        <v>11</v>
      </c>
      <c r="N38" s="758">
        <v>3.83</v>
      </c>
      <c r="O38" s="756" t="s">
        <v>3143</v>
      </c>
      <c r="P38" s="771" t="s">
        <v>3210</v>
      </c>
      <c r="Q38" s="759">
        <f t="shared" si="0"/>
        <v>-1</v>
      </c>
      <c r="R38" s="759">
        <f t="shared" si="0"/>
        <v>-0.41</v>
      </c>
      <c r="S38" s="772">
        <f t="shared" si="1"/>
        <v>3.83</v>
      </c>
      <c r="T38" s="772">
        <f t="shared" si="2"/>
        <v>3</v>
      </c>
      <c r="U38" s="772">
        <f t="shared" si="3"/>
        <v>-0.83000000000000007</v>
      </c>
      <c r="V38" s="773">
        <f t="shared" si="4"/>
        <v>0.78328981723237601</v>
      </c>
      <c r="W38" s="760"/>
    </row>
    <row r="39" spans="1:23" ht="14.4" customHeight="1" x14ac:dyDescent="0.3">
      <c r="A39" s="821" t="s">
        <v>3211</v>
      </c>
      <c r="B39" s="814"/>
      <c r="C39" s="816"/>
      <c r="D39" s="776"/>
      <c r="E39" s="807">
        <v>1</v>
      </c>
      <c r="F39" s="808">
        <v>0.67</v>
      </c>
      <c r="G39" s="765">
        <v>16</v>
      </c>
      <c r="H39" s="817">
        <v>1</v>
      </c>
      <c r="I39" s="818">
        <v>0.56999999999999995</v>
      </c>
      <c r="J39" s="769">
        <v>10</v>
      </c>
      <c r="K39" s="810">
        <v>0.56999999999999995</v>
      </c>
      <c r="L39" s="809">
        <v>2</v>
      </c>
      <c r="M39" s="809">
        <v>16</v>
      </c>
      <c r="N39" s="811">
        <v>5.45</v>
      </c>
      <c r="O39" s="809" t="s">
        <v>3143</v>
      </c>
      <c r="P39" s="812" t="s">
        <v>3212</v>
      </c>
      <c r="Q39" s="813">
        <f t="shared" si="0"/>
        <v>1</v>
      </c>
      <c r="R39" s="813">
        <f t="shared" si="0"/>
        <v>0.56999999999999995</v>
      </c>
      <c r="S39" s="814">
        <f t="shared" si="1"/>
        <v>5.45</v>
      </c>
      <c r="T39" s="814">
        <f t="shared" si="2"/>
        <v>10</v>
      </c>
      <c r="U39" s="814">
        <f t="shared" si="3"/>
        <v>4.55</v>
      </c>
      <c r="V39" s="815">
        <f t="shared" si="4"/>
        <v>1.8348623853211008</v>
      </c>
      <c r="W39" s="766">
        <v>5</v>
      </c>
    </row>
    <row r="40" spans="1:23" ht="14.4" customHeight="1" x14ac:dyDescent="0.3">
      <c r="A40" s="820" t="s">
        <v>3213</v>
      </c>
      <c r="B40" s="751">
        <v>9</v>
      </c>
      <c r="C40" s="752">
        <v>23.87</v>
      </c>
      <c r="D40" s="753">
        <v>10.7</v>
      </c>
      <c r="E40" s="770">
        <v>9</v>
      </c>
      <c r="F40" s="754">
        <v>23.87</v>
      </c>
      <c r="G40" s="755">
        <v>10.7</v>
      </c>
      <c r="H40" s="756">
        <v>7</v>
      </c>
      <c r="I40" s="754">
        <v>18.57</v>
      </c>
      <c r="J40" s="755">
        <v>9</v>
      </c>
      <c r="K40" s="757">
        <v>2.65</v>
      </c>
      <c r="L40" s="756">
        <v>4</v>
      </c>
      <c r="M40" s="756">
        <v>34</v>
      </c>
      <c r="N40" s="758">
        <v>11.29</v>
      </c>
      <c r="O40" s="756" t="s">
        <v>3143</v>
      </c>
      <c r="P40" s="771" t="s">
        <v>3214</v>
      </c>
      <c r="Q40" s="759">
        <f t="shared" si="0"/>
        <v>-2</v>
      </c>
      <c r="R40" s="759">
        <f t="shared" si="0"/>
        <v>-5.3000000000000007</v>
      </c>
      <c r="S40" s="772">
        <f t="shared" si="1"/>
        <v>79.03</v>
      </c>
      <c r="T40" s="772">
        <f t="shared" si="2"/>
        <v>63</v>
      </c>
      <c r="U40" s="772">
        <f t="shared" si="3"/>
        <v>-16.03</v>
      </c>
      <c r="V40" s="773">
        <f t="shared" si="4"/>
        <v>0.79716563330380863</v>
      </c>
      <c r="W40" s="760"/>
    </row>
    <row r="41" spans="1:23" ht="14.4" customHeight="1" x14ac:dyDescent="0.3">
      <c r="A41" s="821" t="s">
        <v>3215</v>
      </c>
      <c r="B41" s="805">
        <v>3</v>
      </c>
      <c r="C41" s="806">
        <v>8.19</v>
      </c>
      <c r="D41" s="764">
        <v>8.6999999999999993</v>
      </c>
      <c r="E41" s="807">
        <v>2</v>
      </c>
      <c r="F41" s="808">
        <v>5.93</v>
      </c>
      <c r="G41" s="765">
        <v>11</v>
      </c>
      <c r="H41" s="809">
        <v>2</v>
      </c>
      <c r="I41" s="808">
        <v>5.59</v>
      </c>
      <c r="J41" s="765">
        <v>11</v>
      </c>
      <c r="K41" s="810">
        <v>2.73</v>
      </c>
      <c r="L41" s="809">
        <v>4</v>
      </c>
      <c r="M41" s="809">
        <v>38</v>
      </c>
      <c r="N41" s="811">
        <v>12.58</v>
      </c>
      <c r="O41" s="809" t="s">
        <v>3143</v>
      </c>
      <c r="P41" s="812" t="s">
        <v>3216</v>
      </c>
      <c r="Q41" s="813">
        <f t="shared" si="0"/>
        <v>-1</v>
      </c>
      <c r="R41" s="813">
        <f t="shared" si="0"/>
        <v>-2.5999999999999996</v>
      </c>
      <c r="S41" s="814">
        <f t="shared" si="1"/>
        <v>25.16</v>
      </c>
      <c r="T41" s="814">
        <f t="shared" si="2"/>
        <v>22</v>
      </c>
      <c r="U41" s="814">
        <f t="shared" si="3"/>
        <v>-3.16</v>
      </c>
      <c r="V41" s="815">
        <f t="shared" si="4"/>
        <v>0.87440381558028613</v>
      </c>
      <c r="W41" s="766"/>
    </row>
    <row r="42" spans="1:23" ht="14.4" customHeight="1" x14ac:dyDescent="0.3">
      <c r="A42" s="820" t="s">
        <v>3217</v>
      </c>
      <c r="B42" s="772">
        <v>2</v>
      </c>
      <c r="C42" s="774">
        <v>1.27</v>
      </c>
      <c r="D42" s="775">
        <v>4</v>
      </c>
      <c r="E42" s="770">
        <v>3</v>
      </c>
      <c r="F42" s="754">
        <v>2.84</v>
      </c>
      <c r="G42" s="755">
        <v>2.7</v>
      </c>
      <c r="H42" s="761">
        <v>3</v>
      </c>
      <c r="I42" s="762">
        <v>1.92</v>
      </c>
      <c r="J42" s="768">
        <v>3</v>
      </c>
      <c r="K42" s="757">
        <v>0.63</v>
      </c>
      <c r="L42" s="756">
        <v>1</v>
      </c>
      <c r="M42" s="756">
        <v>12</v>
      </c>
      <c r="N42" s="758">
        <v>4.07</v>
      </c>
      <c r="O42" s="756" t="s">
        <v>3143</v>
      </c>
      <c r="P42" s="771" t="s">
        <v>3218</v>
      </c>
      <c r="Q42" s="759">
        <f t="shared" si="0"/>
        <v>1</v>
      </c>
      <c r="R42" s="759">
        <f t="shared" si="0"/>
        <v>0.64999999999999991</v>
      </c>
      <c r="S42" s="772">
        <f t="shared" si="1"/>
        <v>12.21</v>
      </c>
      <c r="T42" s="772">
        <f t="shared" si="2"/>
        <v>9</v>
      </c>
      <c r="U42" s="772">
        <f t="shared" si="3"/>
        <v>-3.2100000000000009</v>
      </c>
      <c r="V42" s="773">
        <f t="shared" si="4"/>
        <v>0.73710073710073709</v>
      </c>
      <c r="W42" s="760">
        <v>1</v>
      </c>
    </row>
    <row r="43" spans="1:23" ht="14.4" customHeight="1" x14ac:dyDescent="0.3">
      <c r="A43" s="820" t="s">
        <v>3219</v>
      </c>
      <c r="B43" s="772">
        <v>32</v>
      </c>
      <c r="C43" s="774">
        <v>114.39</v>
      </c>
      <c r="D43" s="775">
        <v>8.1999999999999993</v>
      </c>
      <c r="E43" s="761">
        <v>36</v>
      </c>
      <c r="F43" s="762">
        <v>135.47</v>
      </c>
      <c r="G43" s="768">
        <v>9.3000000000000007</v>
      </c>
      <c r="H43" s="756">
        <v>31</v>
      </c>
      <c r="I43" s="754">
        <v>100.94</v>
      </c>
      <c r="J43" s="763">
        <v>7.6</v>
      </c>
      <c r="K43" s="757">
        <v>1.39</v>
      </c>
      <c r="L43" s="756">
        <v>3</v>
      </c>
      <c r="M43" s="756">
        <v>23</v>
      </c>
      <c r="N43" s="758">
        <v>7.52</v>
      </c>
      <c r="O43" s="756" t="s">
        <v>3143</v>
      </c>
      <c r="P43" s="771" t="s">
        <v>3220</v>
      </c>
      <c r="Q43" s="759">
        <f t="shared" si="0"/>
        <v>-1</v>
      </c>
      <c r="R43" s="759">
        <f t="shared" si="0"/>
        <v>-13.450000000000003</v>
      </c>
      <c r="S43" s="772">
        <f t="shared" si="1"/>
        <v>233.11999999999998</v>
      </c>
      <c r="T43" s="772">
        <f t="shared" si="2"/>
        <v>235.6</v>
      </c>
      <c r="U43" s="772">
        <f t="shared" si="3"/>
        <v>2.4800000000000182</v>
      </c>
      <c r="V43" s="773">
        <f t="shared" si="4"/>
        <v>1.0106382978723405</v>
      </c>
      <c r="W43" s="760">
        <v>24</v>
      </c>
    </row>
    <row r="44" spans="1:23" ht="14.4" customHeight="1" x14ac:dyDescent="0.3">
      <c r="A44" s="821" t="s">
        <v>3221</v>
      </c>
      <c r="B44" s="814">
        <v>10</v>
      </c>
      <c r="C44" s="816">
        <v>39.159999999999997</v>
      </c>
      <c r="D44" s="776">
        <v>10.7</v>
      </c>
      <c r="E44" s="817">
        <v>6</v>
      </c>
      <c r="F44" s="818">
        <v>23.74</v>
      </c>
      <c r="G44" s="767">
        <v>9.6999999999999993</v>
      </c>
      <c r="H44" s="809">
        <v>5</v>
      </c>
      <c r="I44" s="808">
        <v>12.81</v>
      </c>
      <c r="J44" s="765">
        <v>7.2</v>
      </c>
      <c r="K44" s="810">
        <v>1.51</v>
      </c>
      <c r="L44" s="809">
        <v>3</v>
      </c>
      <c r="M44" s="809">
        <v>25</v>
      </c>
      <c r="N44" s="811">
        <v>8.1999999999999993</v>
      </c>
      <c r="O44" s="809" t="s">
        <v>3143</v>
      </c>
      <c r="P44" s="812" t="s">
        <v>3222</v>
      </c>
      <c r="Q44" s="813">
        <f t="shared" si="0"/>
        <v>-5</v>
      </c>
      <c r="R44" s="813">
        <f t="shared" si="0"/>
        <v>-26.349999999999994</v>
      </c>
      <c r="S44" s="814">
        <f t="shared" si="1"/>
        <v>41</v>
      </c>
      <c r="T44" s="814">
        <f t="shared" si="2"/>
        <v>36</v>
      </c>
      <c r="U44" s="814">
        <f t="shared" si="3"/>
        <v>-5</v>
      </c>
      <c r="V44" s="815">
        <f t="shared" si="4"/>
        <v>0.87804878048780488</v>
      </c>
      <c r="W44" s="766">
        <v>1</v>
      </c>
    </row>
    <row r="45" spans="1:23" ht="14.4" customHeight="1" x14ac:dyDescent="0.3">
      <c r="A45" s="821" t="s">
        <v>3223</v>
      </c>
      <c r="B45" s="814">
        <v>1</v>
      </c>
      <c r="C45" s="816">
        <v>5.59</v>
      </c>
      <c r="D45" s="776">
        <v>8</v>
      </c>
      <c r="E45" s="817">
        <v>2</v>
      </c>
      <c r="F45" s="818">
        <v>4.13</v>
      </c>
      <c r="G45" s="767">
        <v>8</v>
      </c>
      <c r="H45" s="809"/>
      <c r="I45" s="808"/>
      <c r="J45" s="765"/>
      <c r="K45" s="810">
        <v>1.82</v>
      </c>
      <c r="L45" s="809">
        <v>3</v>
      </c>
      <c r="M45" s="809">
        <v>26</v>
      </c>
      <c r="N45" s="811">
        <v>8.6199999999999992</v>
      </c>
      <c r="O45" s="809" t="s">
        <v>3143</v>
      </c>
      <c r="P45" s="812" t="s">
        <v>3224</v>
      </c>
      <c r="Q45" s="813">
        <f t="shared" si="0"/>
        <v>-1</v>
      </c>
      <c r="R45" s="813">
        <f t="shared" si="0"/>
        <v>-5.59</v>
      </c>
      <c r="S45" s="814" t="str">
        <f t="shared" si="1"/>
        <v/>
      </c>
      <c r="T45" s="814" t="str">
        <f t="shared" si="2"/>
        <v/>
      </c>
      <c r="U45" s="814" t="str">
        <f t="shared" si="3"/>
        <v/>
      </c>
      <c r="V45" s="815" t="str">
        <f t="shared" si="4"/>
        <v/>
      </c>
      <c r="W45" s="766"/>
    </row>
    <row r="46" spans="1:23" ht="14.4" customHeight="1" x14ac:dyDescent="0.3">
      <c r="A46" s="820" t="s">
        <v>3225</v>
      </c>
      <c r="B46" s="751">
        <v>14</v>
      </c>
      <c r="C46" s="752">
        <v>10.07</v>
      </c>
      <c r="D46" s="753">
        <v>3.8</v>
      </c>
      <c r="E46" s="770">
        <v>11</v>
      </c>
      <c r="F46" s="754">
        <v>7.38</v>
      </c>
      <c r="G46" s="755">
        <v>3.4</v>
      </c>
      <c r="H46" s="756">
        <v>11</v>
      </c>
      <c r="I46" s="754">
        <v>7.41</v>
      </c>
      <c r="J46" s="755">
        <v>3.6</v>
      </c>
      <c r="K46" s="757">
        <v>0.64</v>
      </c>
      <c r="L46" s="756">
        <v>1</v>
      </c>
      <c r="M46" s="756">
        <v>13</v>
      </c>
      <c r="N46" s="758">
        <v>4.32</v>
      </c>
      <c r="O46" s="756" t="s">
        <v>3143</v>
      </c>
      <c r="P46" s="771" t="s">
        <v>3226</v>
      </c>
      <c r="Q46" s="759">
        <f t="shared" si="0"/>
        <v>-3</v>
      </c>
      <c r="R46" s="759">
        <f t="shared" si="0"/>
        <v>-2.66</v>
      </c>
      <c r="S46" s="772">
        <f t="shared" si="1"/>
        <v>47.52</v>
      </c>
      <c r="T46" s="772">
        <f t="shared" si="2"/>
        <v>39.6</v>
      </c>
      <c r="U46" s="772">
        <f t="shared" si="3"/>
        <v>-7.9200000000000017</v>
      </c>
      <c r="V46" s="773">
        <f t="shared" si="4"/>
        <v>0.83333333333333326</v>
      </c>
      <c r="W46" s="760">
        <v>2</v>
      </c>
    </row>
    <row r="47" spans="1:23" ht="14.4" customHeight="1" x14ac:dyDescent="0.3">
      <c r="A47" s="821" t="s">
        <v>3227</v>
      </c>
      <c r="B47" s="805">
        <v>2</v>
      </c>
      <c r="C47" s="806">
        <v>1.72</v>
      </c>
      <c r="D47" s="764">
        <v>10.5</v>
      </c>
      <c r="E47" s="807"/>
      <c r="F47" s="808"/>
      <c r="G47" s="765"/>
      <c r="H47" s="809">
        <v>2</v>
      </c>
      <c r="I47" s="808">
        <v>1.63</v>
      </c>
      <c r="J47" s="769">
        <v>9</v>
      </c>
      <c r="K47" s="810">
        <v>0.8</v>
      </c>
      <c r="L47" s="809">
        <v>2</v>
      </c>
      <c r="M47" s="809">
        <v>18</v>
      </c>
      <c r="N47" s="811">
        <v>6.05</v>
      </c>
      <c r="O47" s="809" t="s">
        <v>3143</v>
      </c>
      <c r="P47" s="812" t="s">
        <v>3228</v>
      </c>
      <c r="Q47" s="813">
        <f t="shared" si="0"/>
        <v>0</v>
      </c>
      <c r="R47" s="813">
        <f t="shared" si="0"/>
        <v>-9.000000000000008E-2</v>
      </c>
      <c r="S47" s="814">
        <f t="shared" si="1"/>
        <v>12.1</v>
      </c>
      <c r="T47" s="814">
        <f t="shared" si="2"/>
        <v>18</v>
      </c>
      <c r="U47" s="814">
        <f t="shared" si="3"/>
        <v>5.9</v>
      </c>
      <c r="V47" s="815">
        <f t="shared" si="4"/>
        <v>1.4876033057851241</v>
      </c>
      <c r="W47" s="766">
        <v>8</v>
      </c>
    </row>
    <row r="48" spans="1:23" ht="14.4" customHeight="1" x14ac:dyDescent="0.3">
      <c r="A48" s="821" t="s">
        <v>3229</v>
      </c>
      <c r="B48" s="805">
        <v>1</v>
      </c>
      <c r="C48" s="806">
        <v>0.97</v>
      </c>
      <c r="D48" s="764">
        <v>5</v>
      </c>
      <c r="E48" s="807"/>
      <c r="F48" s="808"/>
      <c r="G48" s="765"/>
      <c r="H48" s="809"/>
      <c r="I48" s="808"/>
      <c r="J48" s="765"/>
      <c r="K48" s="810">
        <v>0.97</v>
      </c>
      <c r="L48" s="809">
        <v>2</v>
      </c>
      <c r="M48" s="809">
        <v>21</v>
      </c>
      <c r="N48" s="811">
        <v>7.13</v>
      </c>
      <c r="O48" s="809" t="s">
        <v>3143</v>
      </c>
      <c r="P48" s="812" t="s">
        <v>3230</v>
      </c>
      <c r="Q48" s="813">
        <f t="shared" si="0"/>
        <v>-1</v>
      </c>
      <c r="R48" s="813">
        <f t="shared" si="0"/>
        <v>-0.97</v>
      </c>
      <c r="S48" s="814" t="str">
        <f t="shared" si="1"/>
        <v/>
      </c>
      <c r="T48" s="814" t="str">
        <f t="shared" si="2"/>
        <v/>
      </c>
      <c r="U48" s="814" t="str">
        <f t="shared" si="3"/>
        <v/>
      </c>
      <c r="V48" s="815" t="str">
        <f t="shared" si="4"/>
        <v/>
      </c>
      <c r="W48" s="766"/>
    </row>
    <row r="49" spans="1:23" ht="14.4" customHeight="1" x14ac:dyDescent="0.3">
      <c r="A49" s="820" t="s">
        <v>3231</v>
      </c>
      <c r="B49" s="772">
        <v>9</v>
      </c>
      <c r="C49" s="774">
        <v>3.89</v>
      </c>
      <c r="D49" s="775">
        <v>2.9</v>
      </c>
      <c r="E49" s="770">
        <v>10</v>
      </c>
      <c r="F49" s="754">
        <v>4.33</v>
      </c>
      <c r="G49" s="755">
        <v>2.8</v>
      </c>
      <c r="H49" s="761">
        <v>12</v>
      </c>
      <c r="I49" s="762">
        <v>5.19</v>
      </c>
      <c r="J49" s="768">
        <v>2.8</v>
      </c>
      <c r="K49" s="757">
        <v>0.43</v>
      </c>
      <c r="L49" s="756">
        <v>1</v>
      </c>
      <c r="M49" s="756">
        <v>10</v>
      </c>
      <c r="N49" s="758">
        <v>3.23</v>
      </c>
      <c r="O49" s="756" t="s">
        <v>3143</v>
      </c>
      <c r="P49" s="771" t="s">
        <v>3232</v>
      </c>
      <c r="Q49" s="759">
        <f t="shared" si="0"/>
        <v>3</v>
      </c>
      <c r="R49" s="759">
        <f t="shared" si="0"/>
        <v>1.3000000000000003</v>
      </c>
      <c r="S49" s="772">
        <f t="shared" si="1"/>
        <v>38.76</v>
      </c>
      <c r="T49" s="772">
        <f t="shared" si="2"/>
        <v>33.599999999999994</v>
      </c>
      <c r="U49" s="772">
        <f t="shared" si="3"/>
        <v>-5.1600000000000037</v>
      </c>
      <c r="V49" s="773">
        <f t="shared" si="4"/>
        <v>0.86687306501547978</v>
      </c>
      <c r="W49" s="760">
        <v>3</v>
      </c>
    </row>
    <row r="50" spans="1:23" ht="14.4" customHeight="1" x14ac:dyDescent="0.3">
      <c r="A50" s="821" t="s">
        <v>3233</v>
      </c>
      <c r="B50" s="814"/>
      <c r="C50" s="816"/>
      <c r="D50" s="776"/>
      <c r="E50" s="807">
        <v>1</v>
      </c>
      <c r="F50" s="808">
        <v>0.46</v>
      </c>
      <c r="G50" s="765">
        <v>3</v>
      </c>
      <c r="H50" s="817"/>
      <c r="I50" s="818"/>
      <c r="J50" s="767"/>
      <c r="K50" s="810">
        <v>0.46</v>
      </c>
      <c r="L50" s="809">
        <v>1</v>
      </c>
      <c r="M50" s="809">
        <v>11</v>
      </c>
      <c r="N50" s="811">
        <v>3.71</v>
      </c>
      <c r="O50" s="809" t="s">
        <v>3143</v>
      </c>
      <c r="P50" s="812" t="s">
        <v>3234</v>
      </c>
      <c r="Q50" s="813">
        <f t="shared" si="0"/>
        <v>0</v>
      </c>
      <c r="R50" s="813">
        <f t="shared" si="0"/>
        <v>0</v>
      </c>
      <c r="S50" s="814" t="str">
        <f t="shared" si="1"/>
        <v/>
      </c>
      <c r="T50" s="814" t="str">
        <f t="shared" si="2"/>
        <v/>
      </c>
      <c r="U50" s="814" t="str">
        <f t="shared" si="3"/>
        <v/>
      </c>
      <c r="V50" s="815" t="str">
        <f t="shared" si="4"/>
        <v/>
      </c>
      <c r="W50" s="766"/>
    </row>
    <row r="51" spans="1:23" ht="14.4" customHeight="1" x14ac:dyDescent="0.3">
      <c r="A51" s="820" t="s">
        <v>3235</v>
      </c>
      <c r="B51" s="751">
        <v>6</v>
      </c>
      <c r="C51" s="752">
        <v>5.21</v>
      </c>
      <c r="D51" s="753">
        <v>6</v>
      </c>
      <c r="E51" s="770"/>
      <c r="F51" s="754"/>
      <c r="G51" s="755"/>
      <c r="H51" s="756">
        <v>1</v>
      </c>
      <c r="I51" s="754">
        <v>0.87</v>
      </c>
      <c r="J51" s="763">
        <v>5</v>
      </c>
      <c r="K51" s="757">
        <v>0.87</v>
      </c>
      <c r="L51" s="756">
        <v>2</v>
      </c>
      <c r="M51" s="756">
        <v>15</v>
      </c>
      <c r="N51" s="758">
        <v>4.8899999999999997</v>
      </c>
      <c r="O51" s="756" t="s">
        <v>3143</v>
      </c>
      <c r="P51" s="771" t="s">
        <v>3236</v>
      </c>
      <c r="Q51" s="759">
        <f t="shared" si="0"/>
        <v>-5</v>
      </c>
      <c r="R51" s="759">
        <f t="shared" si="0"/>
        <v>-4.34</v>
      </c>
      <c r="S51" s="772">
        <f t="shared" si="1"/>
        <v>4.8899999999999997</v>
      </c>
      <c r="T51" s="772">
        <f t="shared" si="2"/>
        <v>5</v>
      </c>
      <c r="U51" s="772">
        <f t="shared" si="3"/>
        <v>0.11000000000000032</v>
      </c>
      <c r="V51" s="773">
        <f t="shared" si="4"/>
        <v>1.0224948875255624</v>
      </c>
      <c r="W51" s="760"/>
    </row>
    <row r="52" spans="1:23" ht="14.4" customHeight="1" x14ac:dyDescent="0.3">
      <c r="A52" s="821" t="s">
        <v>3237</v>
      </c>
      <c r="B52" s="805">
        <v>1</v>
      </c>
      <c r="C52" s="806">
        <v>1.33</v>
      </c>
      <c r="D52" s="764">
        <v>7</v>
      </c>
      <c r="E52" s="807"/>
      <c r="F52" s="808"/>
      <c r="G52" s="765"/>
      <c r="H52" s="809"/>
      <c r="I52" s="808"/>
      <c r="J52" s="765"/>
      <c r="K52" s="810">
        <v>1.33</v>
      </c>
      <c r="L52" s="809">
        <v>3</v>
      </c>
      <c r="M52" s="809">
        <v>26</v>
      </c>
      <c r="N52" s="811">
        <v>8.5399999999999991</v>
      </c>
      <c r="O52" s="809" t="s">
        <v>3143</v>
      </c>
      <c r="P52" s="812" t="s">
        <v>3238</v>
      </c>
      <c r="Q52" s="813">
        <f t="shared" si="0"/>
        <v>-1</v>
      </c>
      <c r="R52" s="813">
        <f t="shared" si="0"/>
        <v>-1.33</v>
      </c>
      <c r="S52" s="814" t="str">
        <f t="shared" si="1"/>
        <v/>
      </c>
      <c r="T52" s="814" t="str">
        <f t="shared" si="2"/>
        <v/>
      </c>
      <c r="U52" s="814" t="str">
        <f t="shared" si="3"/>
        <v/>
      </c>
      <c r="V52" s="815" t="str">
        <f t="shared" si="4"/>
        <v/>
      </c>
      <c r="W52" s="766"/>
    </row>
    <row r="53" spans="1:23" ht="14.4" customHeight="1" x14ac:dyDescent="0.3">
      <c r="A53" s="820" t="s">
        <v>3239</v>
      </c>
      <c r="B53" s="772">
        <v>2</v>
      </c>
      <c r="C53" s="774">
        <v>1.04</v>
      </c>
      <c r="D53" s="775">
        <v>6</v>
      </c>
      <c r="E53" s="770">
        <v>1</v>
      </c>
      <c r="F53" s="754">
        <v>0.68</v>
      </c>
      <c r="G53" s="755">
        <v>4</v>
      </c>
      <c r="H53" s="761">
        <v>6</v>
      </c>
      <c r="I53" s="762">
        <v>3.12</v>
      </c>
      <c r="J53" s="768">
        <v>4</v>
      </c>
      <c r="K53" s="757">
        <v>0.52</v>
      </c>
      <c r="L53" s="756">
        <v>2</v>
      </c>
      <c r="M53" s="756">
        <v>14</v>
      </c>
      <c r="N53" s="758">
        <v>4.5599999999999996</v>
      </c>
      <c r="O53" s="756" t="s">
        <v>3143</v>
      </c>
      <c r="P53" s="771" t="s">
        <v>3240</v>
      </c>
      <c r="Q53" s="759">
        <f t="shared" si="0"/>
        <v>4</v>
      </c>
      <c r="R53" s="759">
        <f t="shared" si="0"/>
        <v>2.08</v>
      </c>
      <c r="S53" s="772">
        <f t="shared" si="1"/>
        <v>27.36</v>
      </c>
      <c r="T53" s="772">
        <f t="shared" si="2"/>
        <v>24</v>
      </c>
      <c r="U53" s="772">
        <f t="shared" si="3"/>
        <v>-3.3599999999999994</v>
      </c>
      <c r="V53" s="773">
        <f t="shared" si="4"/>
        <v>0.87719298245614041</v>
      </c>
      <c r="W53" s="760">
        <v>7</v>
      </c>
    </row>
    <row r="54" spans="1:23" ht="14.4" customHeight="1" x14ac:dyDescent="0.3">
      <c r="A54" s="821" t="s">
        <v>3241</v>
      </c>
      <c r="B54" s="814">
        <v>1</v>
      </c>
      <c r="C54" s="816">
        <v>1.45</v>
      </c>
      <c r="D54" s="776">
        <v>12</v>
      </c>
      <c r="E54" s="807">
        <v>2</v>
      </c>
      <c r="F54" s="808">
        <v>1.58</v>
      </c>
      <c r="G54" s="765">
        <v>9</v>
      </c>
      <c r="H54" s="817">
        <v>1</v>
      </c>
      <c r="I54" s="818">
        <v>1.1200000000000001</v>
      </c>
      <c r="J54" s="769">
        <v>7</v>
      </c>
      <c r="K54" s="810">
        <v>0.76</v>
      </c>
      <c r="L54" s="809">
        <v>2</v>
      </c>
      <c r="M54" s="809">
        <v>20</v>
      </c>
      <c r="N54" s="811">
        <v>6.71</v>
      </c>
      <c r="O54" s="809" t="s">
        <v>3143</v>
      </c>
      <c r="P54" s="812" t="s">
        <v>3242</v>
      </c>
      <c r="Q54" s="813">
        <f t="shared" si="0"/>
        <v>0</v>
      </c>
      <c r="R54" s="813">
        <f t="shared" si="0"/>
        <v>-0.32999999999999985</v>
      </c>
      <c r="S54" s="814">
        <f t="shared" si="1"/>
        <v>6.71</v>
      </c>
      <c r="T54" s="814">
        <f t="shared" si="2"/>
        <v>7</v>
      </c>
      <c r="U54" s="814">
        <f t="shared" si="3"/>
        <v>0.29000000000000004</v>
      </c>
      <c r="V54" s="815">
        <f t="shared" si="4"/>
        <v>1.0432190760059612</v>
      </c>
      <c r="W54" s="766"/>
    </row>
    <row r="55" spans="1:23" ht="14.4" customHeight="1" x14ac:dyDescent="0.3">
      <c r="A55" s="821" t="s">
        <v>3243</v>
      </c>
      <c r="B55" s="814"/>
      <c r="C55" s="816"/>
      <c r="D55" s="776"/>
      <c r="E55" s="807"/>
      <c r="F55" s="808"/>
      <c r="G55" s="765"/>
      <c r="H55" s="817">
        <v>1</v>
      </c>
      <c r="I55" s="818">
        <v>0.68</v>
      </c>
      <c r="J55" s="767">
        <v>2</v>
      </c>
      <c r="K55" s="810">
        <v>0.96</v>
      </c>
      <c r="L55" s="809">
        <v>3</v>
      </c>
      <c r="M55" s="809">
        <v>25</v>
      </c>
      <c r="N55" s="811">
        <v>8.3800000000000008</v>
      </c>
      <c r="O55" s="809" t="s">
        <v>3143</v>
      </c>
      <c r="P55" s="812" t="s">
        <v>3244</v>
      </c>
      <c r="Q55" s="813">
        <f t="shared" si="0"/>
        <v>1</v>
      </c>
      <c r="R55" s="813">
        <f t="shared" si="0"/>
        <v>0.68</v>
      </c>
      <c r="S55" s="814">
        <f t="shared" si="1"/>
        <v>8.3800000000000008</v>
      </c>
      <c r="T55" s="814">
        <f t="shared" si="2"/>
        <v>2</v>
      </c>
      <c r="U55" s="814">
        <f t="shared" si="3"/>
        <v>-6.3800000000000008</v>
      </c>
      <c r="V55" s="815">
        <f t="shared" si="4"/>
        <v>0.2386634844868735</v>
      </c>
      <c r="W55" s="766"/>
    </row>
    <row r="56" spans="1:23" ht="14.4" customHeight="1" x14ac:dyDescent="0.3">
      <c r="A56" s="820" t="s">
        <v>3245</v>
      </c>
      <c r="B56" s="772">
        <v>9</v>
      </c>
      <c r="C56" s="774">
        <v>3.19</v>
      </c>
      <c r="D56" s="775">
        <v>4.0999999999999996</v>
      </c>
      <c r="E56" s="761">
        <v>11</v>
      </c>
      <c r="F56" s="762">
        <v>4.05</v>
      </c>
      <c r="G56" s="768">
        <v>3.2</v>
      </c>
      <c r="H56" s="756">
        <v>3</v>
      </c>
      <c r="I56" s="754">
        <v>1.34</v>
      </c>
      <c r="J56" s="763">
        <v>6.7</v>
      </c>
      <c r="K56" s="757">
        <v>0.35</v>
      </c>
      <c r="L56" s="756">
        <v>1</v>
      </c>
      <c r="M56" s="756">
        <v>10</v>
      </c>
      <c r="N56" s="758">
        <v>3.3</v>
      </c>
      <c r="O56" s="756" t="s">
        <v>3143</v>
      </c>
      <c r="P56" s="771" t="s">
        <v>3246</v>
      </c>
      <c r="Q56" s="759">
        <f t="shared" si="0"/>
        <v>-6</v>
      </c>
      <c r="R56" s="759">
        <f t="shared" si="0"/>
        <v>-1.8499999999999999</v>
      </c>
      <c r="S56" s="772">
        <f t="shared" si="1"/>
        <v>9.8999999999999986</v>
      </c>
      <c r="T56" s="772">
        <f t="shared" si="2"/>
        <v>20.100000000000001</v>
      </c>
      <c r="U56" s="772">
        <f t="shared" si="3"/>
        <v>10.200000000000003</v>
      </c>
      <c r="V56" s="773">
        <f t="shared" si="4"/>
        <v>2.0303030303030307</v>
      </c>
      <c r="W56" s="760">
        <v>11</v>
      </c>
    </row>
    <row r="57" spans="1:23" ht="14.4" customHeight="1" x14ac:dyDescent="0.3">
      <c r="A57" s="821" t="s">
        <v>3247</v>
      </c>
      <c r="B57" s="814"/>
      <c r="C57" s="816"/>
      <c r="D57" s="776"/>
      <c r="E57" s="817">
        <v>5</v>
      </c>
      <c r="F57" s="818">
        <v>2.2999999999999998</v>
      </c>
      <c r="G57" s="767">
        <v>6</v>
      </c>
      <c r="H57" s="809">
        <v>4</v>
      </c>
      <c r="I57" s="808">
        <v>1.95</v>
      </c>
      <c r="J57" s="765">
        <v>4.5</v>
      </c>
      <c r="K57" s="810">
        <v>0.46</v>
      </c>
      <c r="L57" s="809">
        <v>2</v>
      </c>
      <c r="M57" s="809">
        <v>14</v>
      </c>
      <c r="N57" s="811">
        <v>4.51</v>
      </c>
      <c r="O57" s="809" t="s">
        <v>3143</v>
      </c>
      <c r="P57" s="812" t="s">
        <v>3248</v>
      </c>
      <c r="Q57" s="813">
        <f t="shared" si="0"/>
        <v>4</v>
      </c>
      <c r="R57" s="813">
        <f t="shared" si="0"/>
        <v>1.95</v>
      </c>
      <c r="S57" s="814">
        <f t="shared" si="1"/>
        <v>18.04</v>
      </c>
      <c r="T57" s="814">
        <f t="shared" si="2"/>
        <v>18</v>
      </c>
      <c r="U57" s="814">
        <f t="shared" si="3"/>
        <v>-3.9999999999999147E-2</v>
      </c>
      <c r="V57" s="815">
        <f t="shared" si="4"/>
        <v>0.99778270509977829</v>
      </c>
      <c r="W57" s="766">
        <v>3</v>
      </c>
    </row>
    <row r="58" spans="1:23" ht="14.4" customHeight="1" x14ac:dyDescent="0.3">
      <c r="A58" s="821" t="s">
        <v>3249</v>
      </c>
      <c r="B58" s="814">
        <v>1</v>
      </c>
      <c r="C58" s="816">
        <v>0.55000000000000004</v>
      </c>
      <c r="D58" s="776">
        <v>2</v>
      </c>
      <c r="E58" s="817">
        <v>1</v>
      </c>
      <c r="F58" s="818">
        <v>0.55000000000000004</v>
      </c>
      <c r="G58" s="767">
        <v>6</v>
      </c>
      <c r="H58" s="809"/>
      <c r="I58" s="808"/>
      <c r="J58" s="765"/>
      <c r="K58" s="810">
        <v>0.55000000000000004</v>
      </c>
      <c r="L58" s="809">
        <v>2</v>
      </c>
      <c r="M58" s="809">
        <v>15</v>
      </c>
      <c r="N58" s="811">
        <v>4.87</v>
      </c>
      <c r="O58" s="809" t="s">
        <v>3143</v>
      </c>
      <c r="P58" s="812" t="s">
        <v>3250</v>
      </c>
      <c r="Q58" s="813">
        <f t="shared" si="0"/>
        <v>-1</v>
      </c>
      <c r="R58" s="813">
        <f t="shared" si="0"/>
        <v>-0.55000000000000004</v>
      </c>
      <c r="S58" s="814" t="str">
        <f t="shared" si="1"/>
        <v/>
      </c>
      <c r="T58" s="814" t="str">
        <f t="shared" si="2"/>
        <v/>
      </c>
      <c r="U58" s="814" t="str">
        <f t="shared" si="3"/>
        <v/>
      </c>
      <c r="V58" s="815" t="str">
        <f t="shared" si="4"/>
        <v/>
      </c>
      <c r="W58" s="766"/>
    </row>
    <row r="59" spans="1:23" ht="14.4" customHeight="1" x14ac:dyDescent="0.3">
      <c r="A59" s="820" t="s">
        <v>3251</v>
      </c>
      <c r="B59" s="772"/>
      <c r="C59" s="774"/>
      <c r="D59" s="775"/>
      <c r="E59" s="761">
        <v>1</v>
      </c>
      <c r="F59" s="762">
        <v>0.73</v>
      </c>
      <c r="G59" s="768">
        <v>13</v>
      </c>
      <c r="H59" s="756"/>
      <c r="I59" s="754"/>
      <c r="J59" s="755"/>
      <c r="K59" s="757">
        <v>0.73</v>
      </c>
      <c r="L59" s="756">
        <v>2</v>
      </c>
      <c r="M59" s="756">
        <v>14</v>
      </c>
      <c r="N59" s="758">
        <v>4.5999999999999996</v>
      </c>
      <c r="O59" s="756" t="s">
        <v>3143</v>
      </c>
      <c r="P59" s="771" t="s">
        <v>3252</v>
      </c>
      <c r="Q59" s="759">
        <f t="shared" si="0"/>
        <v>0</v>
      </c>
      <c r="R59" s="759">
        <f t="shared" si="0"/>
        <v>0</v>
      </c>
      <c r="S59" s="772" t="str">
        <f t="shared" si="1"/>
        <v/>
      </c>
      <c r="T59" s="772" t="str">
        <f t="shared" si="2"/>
        <v/>
      </c>
      <c r="U59" s="772" t="str">
        <f t="shared" si="3"/>
        <v/>
      </c>
      <c r="V59" s="773" t="str">
        <f t="shared" si="4"/>
        <v/>
      </c>
      <c r="W59" s="760"/>
    </row>
    <row r="60" spans="1:23" ht="14.4" customHeight="1" x14ac:dyDescent="0.3">
      <c r="A60" s="820" t="s">
        <v>3253</v>
      </c>
      <c r="B60" s="772"/>
      <c r="C60" s="774"/>
      <c r="D60" s="775"/>
      <c r="E60" s="761">
        <v>1</v>
      </c>
      <c r="F60" s="762">
        <v>1.31</v>
      </c>
      <c r="G60" s="768">
        <v>9</v>
      </c>
      <c r="H60" s="756"/>
      <c r="I60" s="754"/>
      <c r="J60" s="755"/>
      <c r="K60" s="757">
        <v>1.1100000000000001</v>
      </c>
      <c r="L60" s="756">
        <v>2</v>
      </c>
      <c r="M60" s="756">
        <v>18</v>
      </c>
      <c r="N60" s="758">
        <v>6.11</v>
      </c>
      <c r="O60" s="756" t="s">
        <v>3143</v>
      </c>
      <c r="P60" s="771" t="s">
        <v>3254</v>
      </c>
      <c r="Q60" s="759">
        <f t="shared" si="0"/>
        <v>0</v>
      </c>
      <c r="R60" s="759">
        <f t="shared" si="0"/>
        <v>0</v>
      </c>
      <c r="S60" s="772" t="str">
        <f t="shared" si="1"/>
        <v/>
      </c>
      <c r="T60" s="772" t="str">
        <f t="shared" si="2"/>
        <v/>
      </c>
      <c r="U60" s="772" t="str">
        <f t="shared" si="3"/>
        <v/>
      </c>
      <c r="V60" s="773" t="str">
        <f t="shared" si="4"/>
        <v/>
      </c>
      <c r="W60" s="760"/>
    </row>
    <row r="61" spans="1:23" ht="14.4" customHeight="1" x14ac:dyDescent="0.3">
      <c r="A61" s="820" t="s">
        <v>3255</v>
      </c>
      <c r="B61" s="772">
        <v>1</v>
      </c>
      <c r="C61" s="774">
        <v>1.57</v>
      </c>
      <c r="D61" s="775">
        <v>9</v>
      </c>
      <c r="E61" s="770"/>
      <c r="F61" s="754"/>
      <c r="G61" s="755"/>
      <c r="H61" s="761">
        <v>1</v>
      </c>
      <c r="I61" s="762">
        <v>1.57</v>
      </c>
      <c r="J61" s="768">
        <v>8</v>
      </c>
      <c r="K61" s="757">
        <v>1.57</v>
      </c>
      <c r="L61" s="756">
        <v>4</v>
      </c>
      <c r="M61" s="756">
        <v>36</v>
      </c>
      <c r="N61" s="758">
        <v>11.9</v>
      </c>
      <c r="O61" s="756" t="s">
        <v>3143</v>
      </c>
      <c r="P61" s="771" t="s">
        <v>3256</v>
      </c>
      <c r="Q61" s="759">
        <f t="shared" si="0"/>
        <v>0</v>
      </c>
      <c r="R61" s="759">
        <f t="shared" si="0"/>
        <v>0</v>
      </c>
      <c r="S61" s="772">
        <f t="shared" si="1"/>
        <v>11.9</v>
      </c>
      <c r="T61" s="772">
        <f t="shared" si="2"/>
        <v>8</v>
      </c>
      <c r="U61" s="772">
        <f t="shared" si="3"/>
        <v>-3.9000000000000004</v>
      </c>
      <c r="V61" s="773">
        <f t="shared" si="4"/>
        <v>0.67226890756302515</v>
      </c>
      <c r="W61" s="760"/>
    </row>
    <row r="62" spans="1:23" ht="14.4" customHeight="1" x14ac:dyDescent="0.3">
      <c r="A62" s="820" t="s">
        <v>3257</v>
      </c>
      <c r="B62" s="772"/>
      <c r="C62" s="774"/>
      <c r="D62" s="775"/>
      <c r="E62" s="761">
        <v>1</v>
      </c>
      <c r="F62" s="762">
        <v>1.36</v>
      </c>
      <c r="G62" s="768">
        <v>6</v>
      </c>
      <c r="H62" s="756">
        <v>2</v>
      </c>
      <c r="I62" s="754">
        <v>4.68</v>
      </c>
      <c r="J62" s="763">
        <v>14</v>
      </c>
      <c r="K62" s="757">
        <v>1.36</v>
      </c>
      <c r="L62" s="756">
        <v>2</v>
      </c>
      <c r="M62" s="756">
        <v>19</v>
      </c>
      <c r="N62" s="758">
        <v>6.35</v>
      </c>
      <c r="O62" s="756" t="s">
        <v>3143</v>
      </c>
      <c r="P62" s="771" t="s">
        <v>3258</v>
      </c>
      <c r="Q62" s="759">
        <f t="shared" si="0"/>
        <v>2</v>
      </c>
      <c r="R62" s="759">
        <f t="shared" si="0"/>
        <v>4.68</v>
      </c>
      <c r="S62" s="772">
        <f t="shared" si="1"/>
        <v>12.7</v>
      </c>
      <c r="T62" s="772">
        <f t="shared" si="2"/>
        <v>28</v>
      </c>
      <c r="U62" s="772">
        <f t="shared" si="3"/>
        <v>15.3</v>
      </c>
      <c r="V62" s="773">
        <f t="shared" si="4"/>
        <v>2.204724409448819</v>
      </c>
      <c r="W62" s="760">
        <v>15</v>
      </c>
    </row>
    <row r="63" spans="1:23" ht="14.4" customHeight="1" x14ac:dyDescent="0.3">
      <c r="A63" s="821" t="s">
        <v>3259</v>
      </c>
      <c r="B63" s="814">
        <v>1</v>
      </c>
      <c r="C63" s="816">
        <v>2.76</v>
      </c>
      <c r="D63" s="776">
        <v>17</v>
      </c>
      <c r="E63" s="817">
        <v>2</v>
      </c>
      <c r="F63" s="818">
        <v>5.51</v>
      </c>
      <c r="G63" s="767">
        <v>8</v>
      </c>
      <c r="H63" s="809"/>
      <c r="I63" s="808"/>
      <c r="J63" s="765"/>
      <c r="K63" s="810">
        <v>2.76</v>
      </c>
      <c r="L63" s="809">
        <v>4</v>
      </c>
      <c r="M63" s="809">
        <v>40</v>
      </c>
      <c r="N63" s="811">
        <v>13.31</v>
      </c>
      <c r="O63" s="809" t="s">
        <v>3143</v>
      </c>
      <c r="P63" s="812" t="s">
        <v>3260</v>
      </c>
      <c r="Q63" s="813">
        <f t="shared" si="0"/>
        <v>-1</v>
      </c>
      <c r="R63" s="813">
        <f t="shared" si="0"/>
        <v>-2.76</v>
      </c>
      <c r="S63" s="814" t="str">
        <f t="shared" si="1"/>
        <v/>
      </c>
      <c r="T63" s="814" t="str">
        <f t="shared" si="2"/>
        <v/>
      </c>
      <c r="U63" s="814" t="str">
        <f t="shared" si="3"/>
        <v/>
      </c>
      <c r="V63" s="815" t="str">
        <f t="shared" si="4"/>
        <v/>
      </c>
      <c r="W63" s="766"/>
    </row>
    <row r="64" spans="1:23" ht="14.4" customHeight="1" x14ac:dyDescent="0.3">
      <c r="A64" s="821" t="s">
        <v>3261</v>
      </c>
      <c r="B64" s="814"/>
      <c r="C64" s="816"/>
      <c r="D64" s="776"/>
      <c r="E64" s="817">
        <v>1</v>
      </c>
      <c r="F64" s="818">
        <v>5.66</v>
      </c>
      <c r="G64" s="767">
        <v>9</v>
      </c>
      <c r="H64" s="809"/>
      <c r="I64" s="808"/>
      <c r="J64" s="765"/>
      <c r="K64" s="810">
        <v>5.66</v>
      </c>
      <c r="L64" s="809">
        <v>6</v>
      </c>
      <c r="M64" s="809">
        <v>55</v>
      </c>
      <c r="N64" s="811">
        <v>18.37</v>
      </c>
      <c r="O64" s="809" t="s">
        <v>3143</v>
      </c>
      <c r="P64" s="812" t="s">
        <v>3262</v>
      </c>
      <c r="Q64" s="813">
        <f t="shared" si="0"/>
        <v>0</v>
      </c>
      <c r="R64" s="813">
        <f t="shared" si="0"/>
        <v>0</v>
      </c>
      <c r="S64" s="814" t="str">
        <f t="shared" si="1"/>
        <v/>
      </c>
      <c r="T64" s="814" t="str">
        <f t="shared" si="2"/>
        <v/>
      </c>
      <c r="U64" s="814" t="str">
        <f t="shared" si="3"/>
        <v/>
      </c>
      <c r="V64" s="815" t="str">
        <f t="shared" si="4"/>
        <v/>
      </c>
      <c r="W64" s="766"/>
    </row>
    <row r="65" spans="1:23" ht="14.4" customHeight="1" x14ac:dyDescent="0.3">
      <c r="A65" s="820" t="s">
        <v>3263</v>
      </c>
      <c r="B65" s="772"/>
      <c r="C65" s="774"/>
      <c r="D65" s="775"/>
      <c r="E65" s="761">
        <v>1</v>
      </c>
      <c r="F65" s="762">
        <v>2.69</v>
      </c>
      <c r="G65" s="768">
        <v>6</v>
      </c>
      <c r="H65" s="756"/>
      <c r="I65" s="754"/>
      <c r="J65" s="755"/>
      <c r="K65" s="757">
        <v>3.97</v>
      </c>
      <c r="L65" s="756">
        <v>9</v>
      </c>
      <c r="M65" s="756">
        <v>77</v>
      </c>
      <c r="N65" s="758">
        <v>25.67</v>
      </c>
      <c r="O65" s="756" t="s">
        <v>3143</v>
      </c>
      <c r="P65" s="771" t="s">
        <v>3264</v>
      </c>
      <c r="Q65" s="759">
        <f t="shared" si="0"/>
        <v>0</v>
      </c>
      <c r="R65" s="759">
        <f t="shared" si="0"/>
        <v>0</v>
      </c>
      <c r="S65" s="772" t="str">
        <f t="shared" si="1"/>
        <v/>
      </c>
      <c r="T65" s="772" t="str">
        <f t="shared" si="2"/>
        <v/>
      </c>
      <c r="U65" s="772" t="str">
        <f t="shared" si="3"/>
        <v/>
      </c>
      <c r="V65" s="773" t="str">
        <f t="shared" si="4"/>
        <v/>
      </c>
      <c r="W65" s="760"/>
    </row>
    <row r="66" spans="1:23" ht="14.4" customHeight="1" thickBot="1" x14ac:dyDescent="0.35">
      <c r="A66" s="822" t="s">
        <v>3265</v>
      </c>
      <c r="B66" s="823"/>
      <c r="C66" s="824"/>
      <c r="D66" s="825"/>
      <c r="E66" s="826">
        <v>2</v>
      </c>
      <c r="F66" s="827">
        <v>1.36</v>
      </c>
      <c r="G66" s="828">
        <v>4.5</v>
      </c>
      <c r="H66" s="829">
        <v>1</v>
      </c>
      <c r="I66" s="830">
        <v>0.89</v>
      </c>
      <c r="J66" s="831">
        <v>5</v>
      </c>
      <c r="K66" s="832">
        <v>0.68</v>
      </c>
      <c r="L66" s="829">
        <v>2</v>
      </c>
      <c r="M66" s="829">
        <v>17</v>
      </c>
      <c r="N66" s="833">
        <v>5.56</v>
      </c>
      <c r="O66" s="829" t="s">
        <v>3143</v>
      </c>
      <c r="P66" s="834" t="s">
        <v>3266</v>
      </c>
      <c r="Q66" s="835">
        <f t="shared" si="0"/>
        <v>1</v>
      </c>
      <c r="R66" s="835">
        <f t="shared" si="0"/>
        <v>0.89</v>
      </c>
      <c r="S66" s="823">
        <f t="shared" si="1"/>
        <v>5.56</v>
      </c>
      <c r="T66" s="823">
        <f t="shared" si="2"/>
        <v>5</v>
      </c>
      <c r="U66" s="823">
        <f t="shared" si="3"/>
        <v>-0.55999999999999961</v>
      </c>
      <c r="V66" s="836">
        <f t="shared" si="4"/>
        <v>0.89928057553956842</v>
      </c>
      <c r="W66" s="837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7:Q1048576">
    <cfRule type="cellIs" dxfId="12" priority="9" stopIfTrue="1" operator="lessThan">
      <formula>0</formula>
    </cfRule>
  </conditionalFormatting>
  <conditionalFormatting sqref="U67:U1048576">
    <cfRule type="cellIs" dxfId="11" priority="8" stopIfTrue="1" operator="greaterThan">
      <formula>0</formula>
    </cfRule>
  </conditionalFormatting>
  <conditionalFormatting sqref="V67:V1048576">
    <cfRule type="cellIs" dxfId="10" priority="7" stopIfTrue="1" operator="greaterThan">
      <formula>1</formula>
    </cfRule>
  </conditionalFormatting>
  <conditionalFormatting sqref="V67:V1048576">
    <cfRule type="cellIs" dxfId="9" priority="4" stopIfTrue="1" operator="greaterThan">
      <formula>1</formula>
    </cfRule>
  </conditionalFormatting>
  <conditionalFormatting sqref="U67:U1048576">
    <cfRule type="cellIs" dxfId="8" priority="5" stopIfTrue="1" operator="greaterThan">
      <formula>0</formula>
    </cfRule>
  </conditionalFormatting>
  <conditionalFormatting sqref="Q67:Q1048576">
    <cfRule type="cellIs" dxfId="7" priority="6" stopIfTrue="1" operator="lessThan">
      <formula>0</formula>
    </cfRule>
  </conditionalFormatting>
  <conditionalFormatting sqref="V5:V66">
    <cfRule type="cellIs" dxfId="6" priority="1" stopIfTrue="1" operator="greaterThan">
      <formula>1</formula>
    </cfRule>
  </conditionalFormatting>
  <conditionalFormatting sqref="U5:U66">
    <cfRule type="cellIs" dxfId="5" priority="2" stopIfTrue="1" operator="greaterThan">
      <formula>0</formula>
    </cfRule>
  </conditionalFormatting>
  <conditionalFormatting sqref="Q5:Q6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60" customWidth="1"/>
    <col min="2" max="2" width="7.77734375" style="225" customWidth="1"/>
    <col min="3" max="3" width="7.21875" style="260" hidden="1" customWidth="1"/>
    <col min="4" max="4" width="7.77734375" style="225" customWidth="1"/>
    <col min="5" max="5" width="7.2187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7.21875" style="260" hidden="1" customWidth="1"/>
    <col min="10" max="10" width="7.77734375" style="225" customWidth="1"/>
    <col min="11" max="11" width="7.21875" style="260" hidden="1" customWidth="1"/>
    <col min="12" max="12" width="7.77734375" style="225" customWidth="1"/>
    <col min="13" max="13" width="7.77734375" style="346" customWidth="1"/>
    <col min="14" max="16384" width="8.88671875" style="260"/>
  </cols>
  <sheetData>
    <row r="1" spans="1:13" ht="18.600000000000001" customHeight="1" thickBot="1" x14ac:dyDescent="0.4">
      <c r="A1" s="471" t="s">
        <v>162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</row>
    <row r="3" spans="1:13" ht="14.4" customHeight="1" thickBot="1" x14ac:dyDescent="0.35">
      <c r="A3" s="356" t="s">
        <v>163</v>
      </c>
      <c r="B3" s="357">
        <f>SUBTOTAL(9,B6:B1048576)</f>
        <v>1324117</v>
      </c>
      <c r="C3" s="358">
        <f t="shared" ref="C3:L3" si="0">SUBTOTAL(9,C6:C1048576)</f>
        <v>9</v>
      </c>
      <c r="D3" s="358">
        <f t="shared" si="0"/>
        <v>1373522</v>
      </c>
      <c r="E3" s="358">
        <f t="shared" si="0"/>
        <v>8.3087715375564741</v>
      </c>
      <c r="F3" s="358">
        <f t="shared" si="0"/>
        <v>1255168</v>
      </c>
      <c r="G3" s="361">
        <f>IF(B3&lt;&gt;0,F3/B3,"")</f>
        <v>0.94792831751272733</v>
      </c>
      <c r="H3" s="357">
        <f t="shared" si="0"/>
        <v>20108.139999999996</v>
      </c>
      <c r="I3" s="358">
        <f t="shared" si="0"/>
        <v>2</v>
      </c>
      <c r="J3" s="358">
        <f t="shared" si="0"/>
        <v>47382.700000000004</v>
      </c>
      <c r="K3" s="358">
        <f t="shared" si="0"/>
        <v>4.2547276888682726</v>
      </c>
      <c r="L3" s="358">
        <f t="shared" si="0"/>
        <v>29919.629999999997</v>
      </c>
      <c r="M3" s="359">
        <f>IF(H3&lt;&gt;0,L3/H3,"")</f>
        <v>1.48793622881082</v>
      </c>
    </row>
    <row r="4" spans="1:13" ht="14.4" customHeight="1" x14ac:dyDescent="0.3">
      <c r="A4" s="578" t="s">
        <v>121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</row>
    <row r="5" spans="1:13" s="344" customFormat="1" ht="14.4" customHeight="1" thickBot="1" x14ac:dyDescent="0.35">
      <c r="A5" s="838"/>
      <c r="B5" s="839">
        <v>2012</v>
      </c>
      <c r="C5" s="840"/>
      <c r="D5" s="840">
        <v>2013</v>
      </c>
      <c r="E5" s="840"/>
      <c r="F5" s="840">
        <v>2014</v>
      </c>
      <c r="G5" s="731" t="s">
        <v>5</v>
      </c>
      <c r="H5" s="839">
        <v>2012</v>
      </c>
      <c r="I5" s="840"/>
      <c r="J5" s="840">
        <v>2013</v>
      </c>
      <c r="K5" s="840"/>
      <c r="L5" s="840">
        <v>2014</v>
      </c>
      <c r="M5" s="731" t="s">
        <v>5</v>
      </c>
    </row>
    <row r="6" spans="1:13" ht="14.4" customHeight="1" x14ac:dyDescent="0.3">
      <c r="A6" s="716" t="s">
        <v>2830</v>
      </c>
      <c r="B6" s="732">
        <v>91320</v>
      </c>
      <c r="C6" s="697">
        <v>1</v>
      </c>
      <c r="D6" s="732">
        <v>82963</v>
      </c>
      <c r="E6" s="697">
        <v>0.90848664038545768</v>
      </c>
      <c r="F6" s="732">
        <v>47194</v>
      </c>
      <c r="G6" s="702">
        <v>0.5167980727113447</v>
      </c>
      <c r="H6" s="732"/>
      <c r="I6" s="697"/>
      <c r="J6" s="732"/>
      <c r="K6" s="697"/>
      <c r="L6" s="732"/>
      <c r="M6" s="241"/>
    </row>
    <row r="7" spans="1:13" ht="14.4" customHeight="1" x14ac:dyDescent="0.3">
      <c r="A7" s="717" t="s">
        <v>2837</v>
      </c>
      <c r="B7" s="733">
        <v>15746</v>
      </c>
      <c r="C7" s="671">
        <v>1</v>
      </c>
      <c r="D7" s="733">
        <v>4794</v>
      </c>
      <c r="E7" s="671">
        <v>0.30445827511749013</v>
      </c>
      <c r="F7" s="733">
        <v>18751</v>
      </c>
      <c r="G7" s="682">
        <v>1.1908421186333038</v>
      </c>
      <c r="H7" s="733">
        <v>8842.4399999999987</v>
      </c>
      <c r="I7" s="671">
        <v>1</v>
      </c>
      <c r="J7" s="733">
        <v>2006.16</v>
      </c>
      <c r="K7" s="671">
        <v>0.22687855388331732</v>
      </c>
      <c r="L7" s="733">
        <v>19544.14</v>
      </c>
      <c r="M7" s="242">
        <v>2.2102654923301714</v>
      </c>
    </row>
    <row r="8" spans="1:13" ht="14.4" customHeight="1" x14ac:dyDescent="0.3">
      <c r="A8" s="717" t="s">
        <v>2842</v>
      </c>
      <c r="B8" s="733">
        <v>34009</v>
      </c>
      <c r="C8" s="671">
        <v>1</v>
      </c>
      <c r="D8" s="733">
        <v>23612</v>
      </c>
      <c r="E8" s="671">
        <v>0.69428680643359109</v>
      </c>
      <c r="F8" s="733">
        <v>18012</v>
      </c>
      <c r="G8" s="682">
        <v>0.52962451115881093</v>
      </c>
      <c r="H8" s="733"/>
      <c r="I8" s="671"/>
      <c r="J8" s="733"/>
      <c r="K8" s="671"/>
      <c r="L8" s="733"/>
      <c r="M8" s="242"/>
    </row>
    <row r="9" spans="1:13" ht="14.4" customHeight="1" x14ac:dyDescent="0.3">
      <c r="A9" s="717" t="s">
        <v>3268</v>
      </c>
      <c r="B9" s="733">
        <v>109716</v>
      </c>
      <c r="C9" s="671">
        <v>1</v>
      </c>
      <c r="D9" s="733">
        <v>132563</v>
      </c>
      <c r="E9" s="671">
        <v>1.2082376317036714</v>
      </c>
      <c r="F9" s="733">
        <v>67626</v>
      </c>
      <c r="G9" s="682">
        <v>0.61637318166903643</v>
      </c>
      <c r="H9" s="733"/>
      <c r="I9" s="671"/>
      <c r="J9" s="733"/>
      <c r="K9" s="671"/>
      <c r="L9" s="733"/>
      <c r="M9" s="242"/>
    </row>
    <row r="10" spans="1:13" ht="14.4" customHeight="1" x14ac:dyDescent="0.3">
      <c r="A10" s="717" t="s">
        <v>3269</v>
      </c>
      <c r="B10" s="733">
        <v>73928</v>
      </c>
      <c r="C10" s="671">
        <v>1</v>
      </c>
      <c r="D10" s="733">
        <v>101804</v>
      </c>
      <c r="E10" s="671">
        <v>1.3770695812141542</v>
      </c>
      <c r="F10" s="733">
        <v>95963</v>
      </c>
      <c r="G10" s="682">
        <v>1.298060274862028</v>
      </c>
      <c r="H10" s="733">
        <v>11265.699999999997</v>
      </c>
      <c r="I10" s="671">
        <v>1</v>
      </c>
      <c r="J10" s="733">
        <v>45376.54</v>
      </c>
      <c r="K10" s="671">
        <v>4.0278491349849554</v>
      </c>
      <c r="L10" s="733">
        <v>10375.49</v>
      </c>
      <c r="M10" s="242">
        <v>0.92098049832677975</v>
      </c>
    </row>
    <row r="11" spans="1:13" ht="14.4" customHeight="1" x14ac:dyDescent="0.3">
      <c r="A11" s="717" t="s">
        <v>3270</v>
      </c>
      <c r="B11" s="733">
        <v>73368</v>
      </c>
      <c r="C11" s="671">
        <v>1</v>
      </c>
      <c r="D11" s="733">
        <v>108027</v>
      </c>
      <c r="E11" s="671">
        <v>1.4723994111874386</v>
      </c>
      <c r="F11" s="733">
        <v>80768</v>
      </c>
      <c r="G11" s="682">
        <v>1.10086141096936</v>
      </c>
      <c r="H11" s="733"/>
      <c r="I11" s="671"/>
      <c r="J11" s="733"/>
      <c r="K11" s="671"/>
      <c r="L11" s="733"/>
      <c r="M11" s="242"/>
    </row>
    <row r="12" spans="1:13" ht="14.4" customHeight="1" x14ac:dyDescent="0.3">
      <c r="A12" s="717" t="s">
        <v>3271</v>
      </c>
      <c r="B12" s="733">
        <v>887116</v>
      </c>
      <c r="C12" s="671">
        <v>1</v>
      </c>
      <c r="D12" s="733">
        <v>888700</v>
      </c>
      <c r="E12" s="671">
        <v>1.0017855613020168</v>
      </c>
      <c r="F12" s="733">
        <v>902875</v>
      </c>
      <c r="G12" s="682">
        <v>1.0177643059081338</v>
      </c>
      <c r="H12" s="733"/>
      <c r="I12" s="671"/>
      <c r="J12" s="733"/>
      <c r="K12" s="671"/>
      <c r="L12" s="733"/>
      <c r="M12" s="242"/>
    </row>
    <row r="13" spans="1:13" ht="14.4" customHeight="1" x14ac:dyDescent="0.3">
      <c r="A13" s="717" t="s">
        <v>3272</v>
      </c>
      <c r="B13" s="733">
        <v>34648</v>
      </c>
      <c r="C13" s="671">
        <v>1</v>
      </c>
      <c r="D13" s="733">
        <v>28891</v>
      </c>
      <c r="E13" s="671">
        <v>0.83384322327407068</v>
      </c>
      <c r="F13" s="733">
        <v>23979</v>
      </c>
      <c r="G13" s="682">
        <v>0.69207457861925648</v>
      </c>
      <c r="H13" s="733"/>
      <c r="I13" s="671"/>
      <c r="J13" s="733"/>
      <c r="K13" s="671"/>
      <c r="L13" s="733"/>
      <c r="M13" s="242"/>
    </row>
    <row r="14" spans="1:13" ht="14.4" customHeight="1" thickBot="1" x14ac:dyDescent="0.35">
      <c r="A14" s="735" t="s">
        <v>3273</v>
      </c>
      <c r="B14" s="734">
        <v>4266</v>
      </c>
      <c r="C14" s="673">
        <v>1</v>
      </c>
      <c r="D14" s="734">
        <v>2168</v>
      </c>
      <c r="E14" s="673">
        <v>0.50820440693858415</v>
      </c>
      <c r="F14" s="734"/>
      <c r="G14" s="683"/>
      <c r="H14" s="734"/>
      <c r="I14" s="673"/>
      <c r="J14" s="734"/>
      <c r="K14" s="673"/>
      <c r="L14" s="734"/>
      <c r="M14" s="68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4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71" t="s">
        <v>3683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30"/>
      <c r="C2" s="230"/>
      <c r="D2" s="230"/>
      <c r="E2" s="230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3"/>
      <c r="Q2" s="366"/>
    </row>
    <row r="3" spans="1:17" ht="14.4" customHeight="1" thickBot="1" x14ac:dyDescent="0.35">
      <c r="E3" s="112" t="s">
        <v>163</v>
      </c>
      <c r="F3" s="217">
        <f t="shared" ref="F3:O3" si="0">SUBTOTAL(9,F6:F1048576)</f>
        <v>10805.45</v>
      </c>
      <c r="G3" s="221">
        <f t="shared" si="0"/>
        <v>1344225.1400000001</v>
      </c>
      <c r="H3" s="222"/>
      <c r="I3" s="222"/>
      <c r="J3" s="217">
        <f t="shared" si="0"/>
        <v>9201.49</v>
      </c>
      <c r="K3" s="221">
        <f t="shared" si="0"/>
        <v>1420904.7</v>
      </c>
      <c r="L3" s="222"/>
      <c r="M3" s="222"/>
      <c r="N3" s="217">
        <f t="shared" si="0"/>
        <v>8381.2999999999993</v>
      </c>
      <c r="O3" s="221">
        <f t="shared" si="0"/>
        <v>1285087.6299999999</v>
      </c>
      <c r="P3" s="181">
        <f>IF(G3=0,"",O3/G3)</f>
        <v>0.95600624609654283</v>
      </c>
      <c r="Q3" s="219">
        <f>IF(N3=0,"",O3/N3)</f>
        <v>153.32795986302841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93</v>
      </c>
      <c r="E4" s="536" t="s">
        <v>14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39"/>
      <c r="B5" s="738"/>
      <c r="C5" s="739"/>
      <c r="D5" s="740"/>
      <c r="E5" s="741"/>
      <c r="F5" s="747" t="s">
        <v>94</v>
      </c>
      <c r="G5" s="748" t="s">
        <v>17</v>
      </c>
      <c r="H5" s="749"/>
      <c r="I5" s="749"/>
      <c r="J5" s="747" t="s">
        <v>94</v>
      </c>
      <c r="K5" s="748" t="s">
        <v>17</v>
      </c>
      <c r="L5" s="749"/>
      <c r="M5" s="749"/>
      <c r="N5" s="747" t="s">
        <v>94</v>
      </c>
      <c r="O5" s="748" t="s">
        <v>17</v>
      </c>
      <c r="P5" s="750"/>
      <c r="Q5" s="746"/>
    </row>
    <row r="6" spans="1:17" ht="14.4" customHeight="1" x14ac:dyDescent="0.3">
      <c r="A6" s="696" t="s">
        <v>505</v>
      </c>
      <c r="B6" s="697" t="s">
        <v>2655</v>
      </c>
      <c r="C6" s="697" t="s">
        <v>2694</v>
      </c>
      <c r="D6" s="697" t="s">
        <v>2738</v>
      </c>
      <c r="E6" s="697" t="s">
        <v>2739</v>
      </c>
      <c r="F6" s="235">
        <v>19</v>
      </c>
      <c r="G6" s="235">
        <v>4142</v>
      </c>
      <c r="H6" s="235">
        <v>1</v>
      </c>
      <c r="I6" s="235">
        <v>218</v>
      </c>
      <c r="J6" s="235">
        <v>16</v>
      </c>
      <c r="K6" s="235">
        <v>3504</v>
      </c>
      <c r="L6" s="235">
        <v>0.84596813133751814</v>
      </c>
      <c r="M6" s="235">
        <v>219</v>
      </c>
      <c r="N6" s="235"/>
      <c r="O6" s="235"/>
      <c r="P6" s="702"/>
      <c r="Q6" s="712"/>
    </row>
    <row r="7" spans="1:17" ht="14.4" customHeight="1" x14ac:dyDescent="0.3">
      <c r="A7" s="680" t="s">
        <v>505</v>
      </c>
      <c r="B7" s="671" t="s">
        <v>2655</v>
      </c>
      <c r="C7" s="671" t="s">
        <v>2694</v>
      </c>
      <c r="D7" s="671" t="s">
        <v>2740</v>
      </c>
      <c r="E7" s="671" t="s">
        <v>2741</v>
      </c>
      <c r="F7" s="238"/>
      <c r="G7" s="238"/>
      <c r="H7" s="238"/>
      <c r="I7" s="238"/>
      <c r="J7" s="238">
        <v>1</v>
      </c>
      <c r="K7" s="238">
        <v>1014</v>
      </c>
      <c r="L7" s="238"/>
      <c r="M7" s="238">
        <v>1014</v>
      </c>
      <c r="N7" s="238"/>
      <c r="O7" s="238"/>
      <c r="P7" s="682"/>
      <c r="Q7" s="713"/>
    </row>
    <row r="8" spans="1:17" ht="14.4" customHeight="1" x14ac:dyDescent="0.3">
      <c r="A8" s="680" t="s">
        <v>505</v>
      </c>
      <c r="B8" s="671" t="s">
        <v>2655</v>
      </c>
      <c r="C8" s="671" t="s">
        <v>2694</v>
      </c>
      <c r="D8" s="671" t="s">
        <v>2744</v>
      </c>
      <c r="E8" s="671" t="s">
        <v>2745</v>
      </c>
      <c r="F8" s="238">
        <v>2</v>
      </c>
      <c r="G8" s="238">
        <v>2222</v>
      </c>
      <c r="H8" s="238">
        <v>1</v>
      </c>
      <c r="I8" s="238">
        <v>1111</v>
      </c>
      <c r="J8" s="238"/>
      <c r="K8" s="238"/>
      <c r="L8" s="238"/>
      <c r="M8" s="238"/>
      <c r="N8" s="238">
        <v>1</v>
      </c>
      <c r="O8" s="238">
        <v>1114</v>
      </c>
      <c r="P8" s="682">
        <v>0.50135013501350134</v>
      </c>
      <c r="Q8" s="713">
        <v>1114</v>
      </c>
    </row>
    <row r="9" spans="1:17" ht="14.4" customHeight="1" x14ac:dyDescent="0.3">
      <c r="A9" s="680" t="s">
        <v>505</v>
      </c>
      <c r="B9" s="671" t="s">
        <v>2655</v>
      </c>
      <c r="C9" s="671" t="s">
        <v>2694</v>
      </c>
      <c r="D9" s="671" t="s">
        <v>2746</v>
      </c>
      <c r="E9" s="671" t="s">
        <v>2747</v>
      </c>
      <c r="F9" s="238">
        <v>2</v>
      </c>
      <c r="G9" s="238">
        <v>512</v>
      </c>
      <c r="H9" s="238">
        <v>1</v>
      </c>
      <c r="I9" s="238">
        <v>256</v>
      </c>
      <c r="J9" s="238"/>
      <c r="K9" s="238"/>
      <c r="L9" s="238"/>
      <c r="M9" s="238"/>
      <c r="N9" s="238">
        <v>1</v>
      </c>
      <c r="O9" s="238">
        <v>257</v>
      </c>
      <c r="P9" s="682">
        <v>0.501953125</v>
      </c>
      <c r="Q9" s="713">
        <v>257</v>
      </c>
    </row>
    <row r="10" spans="1:17" ht="14.4" customHeight="1" x14ac:dyDescent="0.3">
      <c r="A10" s="680" t="s">
        <v>505</v>
      </c>
      <c r="B10" s="671" t="s">
        <v>2815</v>
      </c>
      <c r="C10" s="671" t="s">
        <v>2694</v>
      </c>
      <c r="D10" s="671" t="s">
        <v>2738</v>
      </c>
      <c r="E10" s="671" t="s">
        <v>2739</v>
      </c>
      <c r="F10" s="238">
        <v>2</v>
      </c>
      <c r="G10" s="238">
        <v>436</v>
      </c>
      <c r="H10" s="238">
        <v>1</v>
      </c>
      <c r="I10" s="238">
        <v>218</v>
      </c>
      <c r="J10" s="238"/>
      <c r="K10" s="238"/>
      <c r="L10" s="238"/>
      <c r="M10" s="238"/>
      <c r="N10" s="238"/>
      <c r="O10" s="238"/>
      <c r="P10" s="682"/>
      <c r="Q10" s="713"/>
    </row>
    <row r="11" spans="1:17" ht="14.4" customHeight="1" x14ac:dyDescent="0.3">
      <c r="A11" s="680" t="s">
        <v>505</v>
      </c>
      <c r="B11" s="671" t="s">
        <v>2815</v>
      </c>
      <c r="C11" s="671" t="s">
        <v>2694</v>
      </c>
      <c r="D11" s="671" t="s">
        <v>2746</v>
      </c>
      <c r="E11" s="671" t="s">
        <v>2747</v>
      </c>
      <c r="F11" s="238"/>
      <c r="G11" s="238"/>
      <c r="H11" s="238"/>
      <c r="I11" s="238"/>
      <c r="J11" s="238">
        <v>1</v>
      </c>
      <c r="K11" s="238">
        <v>257</v>
      </c>
      <c r="L11" s="238"/>
      <c r="M11" s="238">
        <v>257</v>
      </c>
      <c r="N11" s="238"/>
      <c r="O11" s="238"/>
      <c r="P11" s="682"/>
      <c r="Q11" s="713"/>
    </row>
    <row r="12" spans="1:17" ht="14.4" customHeight="1" x14ac:dyDescent="0.3">
      <c r="A12" s="680" t="s">
        <v>505</v>
      </c>
      <c r="B12" s="671" t="s">
        <v>2815</v>
      </c>
      <c r="C12" s="671" t="s">
        <v>2694</v>
      </c>
      <c r="D12" s="671" t="s">
        <v>3049</v>
      </c>
      <c r="E12" s="671" t="s">
        <v>3050</v>
      </c>
      <c r="F12" s="238">
        <v>1</v>
      </c>
      <c r="G12" s="238">
        <v>325</v>
      </c>
      <c r="H12" s="238">
        <v>1</v>
      </c>
      <c r="I12" s="238">
        <v>325</v>
      </c>
      <c r="J12" s="238"/>
      <c r="K12" s="238"/>
      <c r="L12" s="238"/>
      <c r="M12" s="238"/>
      <c r="N12" s="238"/>
      <c r="O12" s="238"/>
      <c r="P12" s="682"/>
      <c r="Q12" s="713"/>
    </row>
    <row r="13" spans="1:17" ht="14.4" customHeight="1" x14ac:dyDescent="0.3">
      <c r="A13" s="680" t="s">
        <v>505</v>
      </c>
      <c r="B13" s="671" t="s">
        <v>2815</v>
      </c>
      <c r="C13" s="671" t="s">
        <v>2694</v>
      </c>
      <c r="D13" s="671" t="s">
        <v>3051</v>
      </c>
      <c r="E13" s="671" t="s">
        <v>3052</v>
      </c>
      <c r="F13" s="238">
        <v>1</v>
      </c>
      <c r="G13" s="238">
        <v>277</v>
      </c>
      <c r="H13" s="238">
        <v>1</v>
      </c>
      <c r="I13" s="238">
        <v>277</v>
      </c>
      <c r="J13" s="238"/>
      <c r="K13" s="238"/>
      <c r="L13" s="238"/>
      <c r="M13" s="238"/>
      <c r="N13" s="238"/>
      <c r="O13" s="238"/>
      <c r="P13" s="682"/>
      <c r="Q13" s="713"/>
    </row>
    <row r="14" spans="1:17" ht="14.4" customHeight="1" x14ac:dyDescent="0.3">
      <c r="A14" s="680" t="s">
        <v>505</v>
      </c>
      <c r="B14" s="671" t="s">
        <v>2815</v>
      </c>
      <c r="C14" s="671" t="s">
        <v>2694</v>
      </c>
      <c r="D14" s="671" t="s">
        <v>3069</v>
      </c>
      <c r="E14" s="671" t="s">
        <v>3070</v>
      </c>
      <c r="F14" s="238"/>
      <c r="G14" s="238"/>
      <c r="H14" s="238"/>
      <c r="I14" s="238"/>
      <c r="J14" s="238">
        <v>1</v>
      </c>
      <c r="K14" s="238">
        <v>742</v>
      </c>
      <c r="L14" s="238"/>
      <c r="M14" s="238">
        <v>742</v>
      </c>
      <c r="N14" s="238"/>
      <c r="O14" s="238"/>
      <c r="P14" s="682"/>
      <c r="Q14" s="713"/>
    </row>
    <row r="15" spans="1:17" ht="14.4" customHeight="1" x14ac:dyDescent="0.3">
      <c r="A15" s="680" t="s">
        <v>505</v>
      </c>
      <c r="B15" s="671" t="s">
        <v>2815</v>
      </c>
      <c r="C15" s="671" t="s">
        <v>2694</v>
      </c>
      <c r="D15" s="671" t="s">
        <v>2784</v>
      </c>
      <c r="E15" s="671" t="s">
        <v>2785</v>
      </c>
      <c r="F15" s="238">
        <v>1</v>
      </c>
      <c r="G15" s="238">
        <v>5569</v>
      </c>
      <c r="H15" s="238">
        <v>1</v>
      </c>
      <c r="I15" s="238">
        <v>5569</v>
      </c>
      <c r="J15" s="238"/>
      <c r="K15" s="238"/>
      <c r="L15" s="238"/>
      <c r="M15" s="238"/>
      <c r="N15" s="238"/>
      <c r="O15" s="238"/>
      <c r="P15" s="682"/>
      <c r="Q15" s="713"/>
    </row>
    <row r="16" spans="1:17" ht="14.4" customHeight="1" x14ac:dyDescent="0.3">
      <c r="A16" s="680" t="s">
        <v>505</v>
      </c>
      <c r="B16" s="671" t="s">
        <v>2815</v>
      </c>
      <c r="C16" s="671" t="s">
        <v>2694</v>
      </c>
      <c r="D16" s="671" t="s">
        <v>2800</v>
      </c>
      <c r="E16" s="671" t="s">
        <v>2801</v>
      </c>
      <c r="F16" s="238">
        <v>10</v>
      </c>
      <c r="G16" s="238">
        <v>4740</v>
      </c>
      <c r="H16" s="238">
        <v>1</v>
      </c>
      <c r="I16" s="238">
        <v>474</v>
      </c>
      <c r="J16" s="238">
        <v>3</v>
      </c>
      <c r="K16" s="238">
        <v>1425</v>
      </c>
      <c r="L16" s="238">
        <v>0.30063291139240506</v>
      </c>
      <c r="M16" s="238">
        <v>475</v>
      </c>
      <c r="N16" s="238"/>
      <c r="O16" s="238"/>
      <c r="P16" s="682"/>
      <c r="Q16" s="713"/>
    </row>
    <row r="17" spans="1:17" ht="14.4" customHeight="1" x14ac:dyDescent="0.3">
      <c r="A17" s="680" t="s">
        <v>505</v>
      </c>
      <c r="B17" s="671" t="s">
        <v>2817</v>
      </c>
      <c r="C17" s="671" t="s">
        <v>2694</v>
      </c>
      <c r="D17" s="671" t="s">
        <v>3123</v>
      </c>
      <c r="E17" s="671" t="s">
        <v>3124</v>
      </c>
      <c r="F17" s="238"/>
      <c r="G17" s="238"/>
      <c r="H17" s="238"/>
      <c r="I17" s="238"/>
      <c r="J17" s="238">
        <v>1</v>
      </c>
      <c r="K17" s="238">
        <v>205</v>
      </c>
      <c r="L17" s="238"/>
      <c r="M17" s="238">
        <v>205</v>
      </c>
      <c r="N17" s="238"/>
      <c r="O17" s="238"/>
      <c r="P17" s="682"/>
      <c r="Q17" s="713"/>
    </row>
    <row r="18" spans="1:17" ht="14.4" customHeight="1" x14ac:dyDescent="0.3">
      <c r="A18" s="680" t="s">
        <v>505</v>
      </c>
      <c r="B18" s="671" t="s">
        <v>2817</v>
      </c>
      <c r="C18" s="671" t="s">
        <v>2694</v>
      </c>
      <c r="D18" s="671" t="s">
        <v>2738</v>
      </c>
      <c r="E18" s="671" t="s">
        <v>2739</v>
      </c>
      <c r="F18" s="238">
        <v>60</v>
      </c>
      <c r="G18" s="238">
        <v>13080</v>
      </c>
      <c r="H18" s="238">
        <v>1</v>
      </c>
      <c r="I18" s="238">
        <v>218</v>
      </c>
      <c r="J18" s="238">
        <v>57</v>
      </c>
      <c r="K18" s="238">
        <v>12483</v>
      </c>
      <c r="L18" s="238">
        <v>0.95435779816513766</v>
      </c>
      <c r="M18" s="238">
        <v>219</v>
      </c>
      <c r="N18" s="238"/>
      <c r="O18" s="238"/>
      <c r="P18" s="682"/>
      <c r="Q18" s="713"/>
    </row>
    <row r="19" spans="1:17" ht="14.4" customHeight="1" x14ac:dyDescent="0.3">
      <c r="A19" s="680" t="s">
        <v>505</v>
      </c>
      <c r="B19" s="671" t="s">
        <v>2817</v>
      </c>
      <c r="C19" s="671" t="s">
        <v>2694</v>
      </c>
      <c r="D19" s="671" t="s">
        <v>2740</v>
      </c>
      <c r="E19" s="671" t="s">
        <v>2741</v>
      </c>
      <c r="F19" s="238">
        <v>4</v>
      </c>
      <c r="G19" s="238">
        <v>4040</v>
      </c>
      <c r="H19" s="238">
        <v>1</v>
      </c>
      <c r="I19" s="238">
        <v>1010</v>
      </c>
      <c r="J19" s="238">
        <v>1</v>
      </c>
      <c r="K19" s="238">
        <v>1014</v>
      </c>
      <c r="L19" s="238">
        <v>0.25099009900990099</v>
      </c>
      <c r="M19" s="238">
        <v>1014</v>
      </c>
      <c r="N19" s="238"/>
      <c r="O19" s="238"/>
      <c r="P19" s="682"/>
      <c r="Q19" s="713"/>
    </row>
    <row r="20" spans="1:17" ht="14.4" customHeight="1" x14ac:dyDescent="0.3">
      <c r="A20" s="680" t="s">
        <v>505</v>
      </c>
      <c r="B20" s="671" t="s">
        <v>2817</v>
      </c>
      <c r="C20" s="671" t="s">
        <v>2694</v>
      </c>
      <c r="D20" s="671" t="s">
        <v>2742</v>
      </c>
      <c r="E20" s="671" t="s">
        <v>2743</v>
      </c>
      <c r="F20" s="238">
        <v>1</v>
      </c>
      <c r="G20" s="238">
        <v>448</v>
      </c>
      <c r="H20" s="238">
        <v>1</v>
      </c>
      <c r="I20" s="238">
        <v>448</v>
      </c>
      <c r="J20" s="238"/>
      <c r="K20" s="238"/>
      <c r="L20" s="238"/>
      <c r="M20" s="238"/>
      <c r="N20" s="238">
        <v>1</v>
      </c>
      <c r="O20" s="238">
        <v>449</v>
      </c>
      <c r="P20" s="682">
        <v>1.0022321428571428</v>
      </c>
      <c r="Q20" s="713">
        <v>449</v>
      </c>
    </row>
    <row r="21" spans="1:17" ht="14.4" customHeight="1" x14ac:dyDescent="0.3">
      <c r="A21" s="680" t="s">
        <v>505</v>
      </c>
      <c r="B21" s="671" t="s">
        <v>2817</v>
      </c>
      <c r="C21" s="671" t="s">
        <v>2694</v>
      </c>
      <c r="D21" s="671" t="s">
        <v>2744</v>
      </c>
      <c r="E21" s="671" t="s">
        <v>2745</v>
      </c>
      <c r="F21" s="238">
        <v>10</v>
      </c>
      <c r="G21" s="238">
        <v>11110</v>
      </c>
      <c r="H21" s="238">
        <v>1</v>
      </c>
      <c r="I21" s="238">
        <v>1111</v>
      </c>
      <c r="J21" s="238">
        <v>11</v>
      </c>
      <c r="K21" s="238">
        <v>12254</v>
      </c>
      <c r="L21" s="238">
        <v>1.1029702970297031</v>
      </c>
      <c r="M21" s="238">
        <v>1114</v>
      </c>
      <c r="N21" s="238">
        <v>12</v>
      </c>
      <c r="O21" s="238">
        <v>13368</v>
      </c>
      <c r="P21" s="682">
        <v>1.2032403240324032</v>
      </c>
      <c r="Q21" s="713">
        <v>1114</v>
      </c>
    </row>
    <row r="22" spans="1:17" ht="14.4" customHeight="1" x14ac:dyDescent="0.3">
      <c r="A22" s="680" t="s">
        <v>505</v>
      </c>
      <c r="B22" s="671" t="s">
        <v>2817</v>
      </c>
      <c r="C22" s="671" t="s">
        <v>2694</v>
      </c>
      <c r="D22" s="671" t="s">
        <v>2746</v>
      </c>
      <c r="E22" s="671" t="s">
        <v>2747</v>
      </c>
      <c r="F22" s="238">
        <v>5</v>
      </c>
      <c r="G22" s="238">
        <v>1280</v>
      </c>
      <c r="H22" s="238">
        <v>1</v>
      </c>
      <c r="I22" s="238">
        <v>256</v>
      </c>
      <c r="J22" s="238">
        <v>11</v>
      </c>
      <c r="K22" s="238">
        <v>2827</v>
      </c>
      <c r="L22" s="238">
        <v>2.2085937499999999</v>
      </c>
      <c r="M22" s="238">
        <v>257</v>
      </c>
      <c r="N22" s="238">
        <v>9</v>
      </c>
      <c r="O22" s="238">
        <v>2313</v>
      </c>
      <c r="P22" s="682">
        <v>1.8070312500000001</v>
      </c>
      <c r="Q22" s="713">
        <v>257</v>
      </c>
    </row>
    <row r="23" spans="1:17" ht="14.4" customHeight="1" x14ac:dyDescent="0.3">
      <c r="A23" s="680" t="s">
        <v>505</v>
      </c>
      <c r="B23" s="671" t="s">
        <v>2817</v>
      </c>
      <c r="C23" s="671" t="s">
        <v>2694</v>
      </c>
      <c r="D23" s="671" t="s">
        <v>3049</v>
      </c>
      <c r="E23" s="671" t="s">
        <v>3050</v>
      </c>
      <c r="F23" s="238">
        <v>2</v>
      </c>
      <c r="G23" s="238">
        <v>650</v>
      </c>
      <c r="H23" s="238">
        <v>1</v>
      </c>
      <c r="I23" s="238">
        <v>325</v>
      </c>
      <c r="J23" s="238"/>
      <c r="K23" s="238"/>
      <c r="L23" s="238"/>
      <c r="M23" s="238"/>
      <c r="N23" s="238">
        <v>2</v>
      </c>
      <c r="O23" s="238">
        <v>652</v>
      </c>
      <c r="P23" s="682">
        <v>1.003076923076923</v>
      </c>
      <c r="Q23" s="713">
        <v>326</v>
      </c>
    </row>
    <row r="24" spans="1:17" ht="14.4" customHeight="1" x14ac:dyDescent="0.3">
      <c r="A24" s="680" t="s">
        <v>505</v>
      </c>
      <c r="B24" s="671" t="s">
        <v>2817</v>
      </c>
      <c r="C24" s="671" t="s">
        <v>2694</v>
      </c>
      <c r="D24" s="671" t="s">
        <v>3051</v>
      </c>
      <c r="E24" s="671" t="s">
        <v>3052</v>
      </c>
      <c r="F24" s="238">
        <v>2</v>
      </c>
      <c r="G24" s="238">
        <v>554</v>
      </c>
      <c r="H24" s="238">
        <v>1</v>
      </c>
      <c r="I24" s="238">
        <v>277</v>
      </c>
      <c r="J24" s="238">
        <v>1</v>
      </c>
      <c r="K24" s="238">
        <v>278</v>
      </c>
      <c r="L24" s="238">
        <v>0.50180505415162457</v>
      </c>
      <c r="M24" s="238">
        <v>278</v>
      </c>
      <c r="N24" s="238">
        <v>3</v>
      </c>
      <c r="O24" s="238">
        <v>834</v>
      </c>
      <c r="P24" s="682">
        <v>1.5054151624548737</v>
      </c>
      <c r="Q24" s="713">
        <v>278</v>
      </c>
    </row>
    <row r="25" spans="1:17" ht="14.4" customHeight="1" x14ac:dyDescent="0.3">
      <c r="A25" s="680" t="s">
        <v>505</v>
      </c>
      <c r="B25" s="671" t="s">
        <v>2817</v>
      </c>
      <c r="C25" s="671" t="s">
        <v>2694</v>
      </c>
      <c r="D25" s="671" t="s">
        <v>3069</v>
      </c>
      <c r="E25" s="671" t="s">
        <v>3070</v>
      </c>
      <c r="F25" s="238">
        <v>4</v>
      </c>
      <c r="G25" s="238">
        <v>2952</v>
      </c>
      <c r="H25" s="238">
        <v>1</v>
      </c>
      <c r="I25" s="238">
        <v>738</v>
      </c>
      <c r="J25" s="238">
        <v>3</v>
      </c>
      <c r="K25" s="238">
        <v>2226</v>
      </c>
      <c r="L25" s="238">
        <v>0.75406504065040647</v>
      </c>
      <c r="M25" s="238">
        <v>742</v>
      </c>
      <c r="N25" s="238">
        <v>2</v>
      </c>
      <c r="O25" s="238">
        <v>1484</v>
      </c>
      <c r="P25" s="682">
        <v>0.50271002710027102</v>
      </c>
      <c r="Q25" s="713">
        <v>742</v>
      </c>
    </row>
    <row r="26" spans="1:17" ht="14.4" customHeight="1" x14ac:dyDescent="0.3">
      <c r="A26" s="680" t="s">
        <v>505</v>
      </c>
      <c r="B26" s="671" t="s">
        <v>2817</v>
      </c>
      <c r="C26" s="671" t="s">
        <v>2694</v>
      </c>
      <c r="D26" s="671" t="s">
        <v>2770</v>
      </c>
      <c r="E26" s="671" t="s">
        <v>2771</v>
      </c>
      <c r="F26" s="238"/>
      <c r="G26" s="238"/>
      <c r="H26" s="238"/>
      <c r="I26" s="238"/>
      <c r="J26" s="238"/>
      <c r="K26" s="238"/>
      <c r="L26" s="238"/>
      <c r="M26" s="238"/>
      <c r="N26" s="238">
        <v>2</v>
      </c>
      <c r="O26" s="238">
        <v>1110</v>
      </c>
      <c r="P26" s="682"/>
      <c r="Q26" s="713">
        <v>555</v>
      </c>
    </row>
    <row r="27" spans="1:17" ht="14.4" customHeight="1" x14ac:dyDescent="0.3">
      <c r="A27" s="680" t="s">
        <v>505</v>
      </c>
      <c r="B27" s="671" t="s">
        <v>2817</v>
      </c>
      <c r="C27" s="671" t="s">
        <v>2694</v>
      </c>
      <c r="D27" s="671" t="s">
        <v>2784</v>
      </c>
      <c r="E27" s="671" t="s">
        <v>2785</v>
      </c>
      <c r="F27" s="238">
        <v>7</v>
      </c>
      <c r="G27" s="238">
        <v>38983</v>
      </c>
      <c r="H27" s="238">
        <v>1</v>
      </c>
      <c r="I27" s="238">
        <v>5569</v>
      </c>
      <c r="J27" s="238">
        <v>8</v>
      </c>
      <c r="K27" s="238">
        <v>44576</v>
      </c>
      <c r="L27" s="238">
        <v>1.1434727958340816</v>
      </c>
      <c r="M27" s="238">
        <v>5572</v>
      </c>
      <c r="N27" s="238">
        <v>4</v>
      </c>
      <c r="O27" s="238">
        <v>22288</v>
      </c>
      <c r="P27" s="682">
        <v>0.57173639791704078</v>
      </c>
      <c r="Q27" s="713">
        <v>5572</v>
      </c>
    </row>
    <row r="28" spans="1:17" ht="14.4" customHeight="1" x14ac:dyDescent="0.3">
      <c r="A28" s="680" t="s">
        <v>505</v>
      </c>
      <c r="B28" s="671" t="s">
        <v>2817</v>
      </c>
      <c r="C28" s="671" t="s">
        <v>2694</v>
      </c>
      <c r="D28" s="671" t="s">
        <v>3125</v>
      </c>
      <c r="E28" s="671" t="s">
        <v>3126</v>
      </c>
      <c r="F28" s="238"/>
      <c r="G28" s="238"/>
      <c r="H28" s="238"/>
      <c r="I28" s="238"/>
      <c r="J28" s="238">
        <v>1</v>
      </c>
      <c r="K28" s="238">
        <v>158</v>
      </c>
      <c r="L28" s="238"/>
      <c r="M28" s="238">
        <v>158</v>
      </c>
      <c r="N28" s="238"/>
      <c r="O28" s="238"/>
      <c r="P28" s="682"/>
      <c r="Q28" s="713"/>
    </row>
    <row r="29" spans="1:17" ht="14.4" customHeight="1" x14ac:dyDescent="0.3">
      <c r="A29" s="680" t="s">
        <v>505</v>
      </c>
      <c r="B29" s="671" t="s">
        <v>2817</v>
      </c>
      <c r="C29" s="671" t="s">
        <v>2694</v>
      </c>
      <c r="D29" s="671" t="s">
        <v>2800</v>
      </c>
      <c r="E29" s="671" t="s">
        <v>2801</v>
      </c>
      <c r="F29" s="238"/>
      <c r="G29" s="238"/>
      <c r="H29" s="238"/>
      <c r="I29" s="238"/>
      <c r="J29" s="238"/>
      <c r="K29" s="238"/>
      <c r="L29" s="238"/>
      <c r="M29" s="238"/>
      <c r="N29" s="238">
        <v>7</v>
      </c>
      <c r="O29" s="238">
        <v>3325</v>
      </c>
      <c r="P29" s="682"/>
      <c r="Q29" s="713">
        <v>475</v>
      </c>
    </row>
    <row r="30" spans="1:17" ht="14.4" customHeight="1" x14ac:dyDescent="0.3">
      <c r="A30" s="680" t="s">
        <v>3133</v>
      </c>
      <c r="B30" s="671" t="s">
        <v>3274</v>
      </c>
      <c r="C30" s="671" t="s">
        <v>2656</v>
      </c>
      <c r="D30" s="671" t="s">
        <v>3275</v>
      </c>
      <c r="E30" s="671" t="s">
        <v>1252</v>
      </c>
      <c r="F30" s="238"/>
      <c r="G30" s="238"/>
      <c r="H30" s="238"/>
      <c r="I30" s="238"/>
      <c r="J30" s="238"/>
      <c r="K30" s="238"/>
      <c r="L30" s="238"/>
      <c r="M30" s="238"/>
      <c r="N30" s="238">
        <v>0.5</v>
      </c>
      <c r="O30" s="238">
        <v>1092.1600000000001</v>
      </c>
      <c r="P30" s="682"/>
      <c r="Q30" s="713">
        <v>2184.3200000000002</v>
      </c>
    </row>
    <row r="31" spans="1:17" ht="14.4" customHeight="1" x14ac:dyDescent="0.3">
      <c r="A31" s="680" t="s">
        <v>3133</v>
      </c>
      <c r="B31" s="671" t="s">
        <v>3274</v>
      </c>
      <c r="C31" s="671" t="s">
        <v>2656</v>
      </c>
      <c r="D31" s="671" t="s">
        <v>3276</v>
      </c>
      <c r="E31" s="671" t="s">
        <v>3277</v>
      </c>
      <c r="F31" s="238"/>
      <c r="G31" s="238"/>
      <c r="H31" s="238"/>
      <c r="I31" s="238"/>
      <c r="J31" s="238"/>
      <c r="K31" s="238"/>
      <c r="L31" s="238"/>
      <c r="M31" s="238"/>
      <c r="N31" s="238">
        <v>0.05</v>
      </c>
      <c r="O31" s="238">
        <v>47.24</v>
      </c>
      <c r="P31" s="682"/>
      <c r="Q31" s="713">
        <v>944.8</v>
      </c>
    </row>
    <row r="32" spans="1:17" ht="14.4" customHeight="1" x14ac:dyDescent="0.3">
      <c r="A32" s="680" t="s">
        <v>3133</v>
      </c>
      <c r="B32" s="671" t="s">
        <v>3274</v>
      </c>
      <c r="C32" s="671" t="s">
        <v>2920</v>
      </c>
      <c r="D32" s="671" t="s">
        <v>3278</v>
      </c>
      <c r="E32" s="671" t="s">
        <v>3279</v>
      </c>
      <c r="F32" s="238">
        <v>250</v>
      </c>
      <c r="G32" s="238">
        <v>1132.5</v>
      </c>
      <c r="H32" s="238">
        <v>1</v>
      </c>
      <c r="I32" s="238">
        <v>4.53</v>
      </c>
      <c r="J32" s="238"/>
      <c r="K32" s="238"/>
      <c r="L32" s="238"/>
      <c r="M32" s="238"/>
      <c r="N32" s="238"/>
      <c r="O32" s="238"/>
      <c r="P32" s="682"/>
      <c r="Q32" s="713"/>
    </row>
    <row r="33" spans="1:17" ht="14.4" customHeight="1" x14ac:dyDescent="0.3">
      <c r="A33" s="680" t="s">
        <v>3133</v>
      </c>
      <c r="B33" s="671" t="s">
        <v>3274</v>
      </c>
      <c r="C33" s="671" t="s">
        <v>2920</v>
      </c>
      <c r="D33" s="671" t="s">
        <v>3280</v>
      </c>
      <c r="E33" s="671" t="s">
        <v>3281</v>
      </c>
      <c r="F33" s="238">
        <v>140</v>
      </c>
      <c r="G33" s="238">
        <v>1012.2</v>
      </c>
      <c r="H33" s="238">
        <v>1</v>
      </c>
      <c r="I33" s="238">
        <v>7.23</v>
      </c>
      <c r="J33" s="238"/>
      <c r="K33" s="238"/>
      <c r="L33" s="238"/>
      <c r="M33" s="238"/>
      <c r="N33" s="238">
        <v>140</v>
      </c>
      <c r="O33" s="238">
        <v>1150.8</v>
      </c>
      <c r="P33" s="682">
        <v>1.1369294605809128</v>
      </c>
      <c r="Q33" s="713">
        <v>8.2199999999999989</v>
      </c>
    </row>
    <row r="34" spans="1:17" ht="14.4" customHeight="1" x14ac:dyDescent="0.3">
      <c r="A34" s="680" t="s">
        <v>3133</v>
      </c>
      <c r="B34" s="671" t="s">
        <v>3274</v>
      </c>
      <c r="C34" s="671" t="s">
        <v>2920</v>
      </c>
      <c r="D34" s="671" t="s">
        <v>3282</v>
      </c>
      <c r="E34" s="671" t="s">
        <v>3283</v>
      </c>
      <c r="F34" s="238">
        <v>570</v>
      </c>
      <c r="G34" s="238">
        <v>4827.8999999999996</v>
      </c>
      <c r="H34" s="238">
        <v>1</v>
      </c>
      <c r="I34" s="238">
        <v>8.4699999999999989</v>
      </c>
      <c r="J34" s="238"/>
      <c r="K34" s="238"/>
      <c r="L34" s="238"/>
      <c r="M34" s="238"/>
      <c r="N34" s="238"/>
      <c r="O34" s="238"/>
      <c r="P34" s="682"/>
      <c r="Q34" s="713"/>
    </row>
    <row r="35" spans="1:17" ht="14.4" customHeight="1" x14ac:dyDescent="0.3">
      <c r="A35" s="680" t="s">
        <v>3133</v>
      </c>
      <c r="B35" s="671" t="s">
        <v>3274</v>
      </c>
      <c r="C35" s="671" t="s">
        <v>2920</v>
      </c>
      <c r="D35" s="671" t="s">
        <v>3284</v>
      </c>
      <c r="E35" s="671" t="s">
        <v>3285</v>
      </c>
      <c r="F35" s="238">
        <v>636</v>
      </c>
      <c r="G35" s="238">
        <v>1869.84</v>
      </c>
      <c r="H35" s="238">
        <v>1</v>
      </c>
      <c r="I35" s="238">
        <v>2.94</v>
      </c>
      <c r="J35" s="238">
        <v>643</v>
      </c>
      <c r="K35" s="238">
        <v>2006.16</v>
      </c>
      <c r="L35" s="238">
        <v>1.072904633551534</v>
      </c>
      <c r="M35" s="238">
        <v>3.12</v>
      </c>
      <c r="N35" s="238">
        <v>839</v>
      </c>
      <c r="O35" s="238">
        <v>2735.14</v>
      </c>
      <c r="P35" s="682">
        <v>1.4627668677533907</v>
      </c>
      <c r="Q35" s="713">
        <v>3.26</v>
      </c>
    </row>
    <row r="36" spans="1:17" ht="14.4" customHeight="1" x14ac:dyDescent="0.3">
      <c r="A36" s="680" t="s">
        <v>3133</v>
      </c>
      <c r="B36" s="671" t="s">
        <v>3274</v>
      </c>
      <c r="C36" s="671" t="s">
        <v>2920</v>
      </c>
      <c r="D36" s="671" t="s">
        <v>3286</v>
      </c>
      <c r="E36" s="671" t="s">
        <v>3287</v>
      </c>
      <c r="F36" s="238"/>
      <c r="G36" s="238"/>
      <c r="H36" s="238"/>
      <c r="I36" s="238"/>
      <c r="J36" s="238"/>
      <c r="K36" s="238"/>
      <c r="L36" s="238"/>
      <c r="M36" s="238"/>
      <c r="N36" s="238">
        <v>436</v>
      </c>
      <c r="O36" s="238">
        <v>14518.8</v>
      </c>
      <c r="P36" s="682"/>
      <c r="Q36" s="713">
        <v>33.299999999999997</v>
      </c>
    </row>
    <row r="37" spans="1:17" ht="14.4" customHeight="1" x14ac:dyDescent="0.3">
      <c r="A37" s="680" t="s">
        <v>3133</v>
      </c>
      <c r="B37" s="671" t="s">
        <v>3274</v>
      </c>
      <c r="C37" s="671" t="s">
        <v>2694</v>
      </c>
      <c r="D37" s="671" t="s">
        <v>3288</v>
      </c>
      <c r="E37" s="671" t="s">
        <v>3289</v>
      </c>
      <c r="F37" s="238">
        <v>1</v>
      </c>
      <c r="G37" s="238">
        <v>1380</v>
      </c>
      <c r="H37" s="238">
        <v>1</v>
      </c>
      <c r="I37" s="238">
        <v>1380</v>
      </c>
      <c r="J37" s="238"/>
      <c r="K37" s="238"/>
      <c r="L37" s="238"/>
      <c r="M37" s="238"/>
      <c r="N37" s="238">
        <v>1</v>
      </c>
      <c r="O37" s="238">
        <v>1383</v>
      </c>
      <c r="P37" s="682">
        <v>1.0021739130434784</v>
      </c>
      <c r="Q37" s="713">
        <v>1383</v>
      </c>
    </row>
    <row r="38" spans="1:17" ht="14.4" customHeight="1" x14ac:dyDescent="0.3">
      <c r="A38" s="680" t="s">
        <v>3133</v>
      </c>
      <c r="B38" s="671" t="s">
        <v>3274</v>
      </c>
      <c r="C38" s="671" t="s">
        <v>2694</v>
      </c>
      <c r="D38" s="671" t="s">
        <v>3290</v>
      </c>
      <c r="E38" s="671" t="s">
        <v>3291</v>
      </c>
      <c r="F38" s="238">
        <v>4</v>
      </c>
      <c r="G38" s="238">
        <v>7344</v>
      </c>
      <c r="H38" s="238">
        <v>1</v>
      </c>
      <c r="I38" s="238">
        <v>1836</v>
      </c>
      <c r="J38" s="238"/>
      <c r="K38" s="238"/>
      <c r="L38" s="238"/>
      <c r="M38" s="238"/>
      <c r="N38" s="238"/>
      <c r="O38" s="238"/>
      <c r="P38" s="682"/>
      <c r="Q38" s="713"/>
    </row>
    <row r="39" spans="1:17" ht="14.4" customHeight="1" x14ac:dyDescent="0.3">
      <c r="A39" s="680" t="s">
        <v>3133</v>
      </c>
      <c r="B39" s="671" t="s">
        <v>3274</v>
      </c>
      <c r="C39" s="671" t="s">
        <v>2694</v>
      </c>
      <c r="D39" s="671" t="s">
        <v>3292</v>
      </c>
      <c r="E39" s="671" t="s">
        <v>3293</v>
      </c>
      <c r="F39" s="238">
        <v>3</v>
      </c>
      <c r="G39" s="238">
        <v>5253</v>
      </c>
      <c r="H39" s="238">
        <v>1</v>
      </c>
      <c r="I39" s="238">
        <v>1751</v>
      </c>
      <c r="J39" s="238">
        <v>2</v>
      </c>
      <c r="K39" s="238">
        <v>3508</v>
      </c>
      <c r="L39" s="238">
        <v>0.66780887112126408</v>
      </c>
      <c r="M39" s="238">
        <v>1754</v>
      </c>
      <c r="N39" s="238">
        <v>1</v>
      </c>
      <c r="O39" s="238">
        <v>1754</v>
      </c>
      <c r="P39" s="682">
        <v>0.33390443556063204</v>
      </c>
      <c r="Q39" s="713">
        <v>1754</v>
      </c>
    </row>
    <row r="40" spans="1:17" ht="14.4" customHeight="1" x14ac:dyDescent="0.3">
      <c r="A40" s="680" t="s">
        <v>3133</v>
      </c>
      <c r="B40" s="671" t="s">
        <v>3274</v>
      </c>
      <c r="C40" s="671" t="s">
        <v>2694</v>
      </c>
      <c r="D40" s="671" t="s">
        <v>3294</v>
      </c>
      <c r="E40" s="671" t="s">
        <v>3295</v>
      </c>
      <c r="F40" s="238"/>
      <c r="G40" s="238"/>
      <c r="H40" s="238"/>
      <c r="I40" s="238"/>
      <c r="J40" s="238"/>
      <c r="K40" s="238"/>
      <c r="L40" s="238"/>
      <c r="M40" s="238"/>
      <c r="N40" s="238">
        <v>1</v>
      </c>
      <c r="O40" s="238">
        <v>14328</v>
      </c>
      <c r="P40" s="682"/>
      <c r="Q40" s="713">
        <v>14328</v>
      </c>
    </row>
    <row r="41" spans="1:17" ht="14.4" customHeight="1" x14ac:dyDescent="0.3">
      <c r="A41" s="680" t="s">
        <v>3133</v>
      </c>
      <c r="B41" s="671" t="s">
        <v>3274</v>
      </c>
      <c r="C41" s="671" t="s">
        <v>2694</v>
      </c>
      <c r="D41" s="671" t="s">
        <v>3296</v>
      </c>
      <c r="E41" s="671" t="s">
        <v>3297</v>
      </c>
      <c r="F41" s="238">
        <v>1</v>
      </c>
      <c r="G41" s="238">
        <v>1283</v>
      </c>
      <c r="H41" s="238">
        <v>1</v>
      </c>
      <c r="I41" s="238">
        <v>1283</v>
      </c>
      <c r="J41" s="238">
        <v>1</v>
      </c>
      <c r="K41" s="238">
        <v>1286</v>
      </c>
      <c r="L41" s="238">
        <v>1.0023382696804364</v>
      </c>
      <c r="M41" s="238">
        <v>1286</v>
      </c>
      <c r="N41" s="238">
        <v>1</v>
      </c>
      <c r="O41" s="238">
        <v>1286</v>
      </c>
      <c r="P41" s="682">
        <v>1.0023382696804364</v>
      </c>
      <c r="Q41" s="713">
        <v>1286</v>
      </c>
    </row>
    <row r="42" spans="1:17" ht="14.4" customHeight="1" x14ac:dyDescent="0.3">
      <c r="A42" s="680" t="s">
        <v>3133</v>
      </c>
      <c r="B42" s="671" t="s">
        <v>3274</v>
      </c>
      <c r="C42" s="671" t="s">
        <v>2694</v>
      </c>
      <c r="D42" s="671" t="s">
        <v>3298</v>
      </c>
      <c r="E42" s="671" t="s">
        <v>3299</v>
      </c>
      <c r="F42" s="238">
        <v>1</v>
      </c>
      <c r="G42" s="238">
        <v>486</v>
      </c>
      <c r="H42" s="238">
        <v>1</v>
      </c>
      <c r="I42" s="238">
        <v>486</v>
      </c>
      <c r="J42" s="238"/>
      <c r="K42" s="238"/>
      <c r="L42" s="238"/>
      <c r="M42" s="238"/>
      <c r="N42" s="238"/>
      <c r="O42" s="238"/>
      <c r="P42" s="682"/>
      <c r="Q42" s="713"/>
    </row>
    <row r="43" spans="1:17" ht="14.4" customHeight="1" x14ac:dyDescent="0.3">
      <c r="A43" s="680" t="s">
        <v>3138</v>
      </c>
      <c r="B43" s="671" t="s">
        <v>3300</v>
      </c>
      <c r="C43" s="671" t="s">
        <v>2694</v>
      </c>
      <c r="D43" s="671" t="s">
        <v>3301</v>
      </c>
      <c r="E43" s="671" t="s">
        <v>3302</v>
      </c>
      <c r="F43" s="238">
        <v>1</v>
      </c>
      <c r="G43" s="238">
        <v>350</v>
      </c>
      <c r="H43" s="238">
        <v>1</v>
      </c>
      <c r="I43" s="238">
        <v>350</v>
      </c>
      <c r="J43" s="238">
        <v>3</v>
      </c>
      <c r="K43" s="238">
        <v>1050</v>
      </c>
      <c r="L43" s="238">
        <v>3</v>
      </c>
      <c r="M43" s="238">
        <v>350</v>
      </c>
      <c r="N43" s="238"/>
      <c r="O43" s="238"/>
      <c r="P43" s="682"/>
      <c r="Q43" s="713"/>
    </row>
    <row r="44" spans="1:17" ht="14.4" customHeight="1" x14ac:dyDescent="0.3">
      <c r="A44" s="680" t="s">
        <v>3138</v>
      </c>
      <c r="B44" s="671" t="s">
        <v>3300</v>
      </c>
      <c r="C44" s="671" t="s">
        <v>2694</v>
      </c>
      <c r="D44" s="671" t="s">
        <v>3303</v>
      </c>
      <c r="E44" s="671" t="s">
        <v>3304</v>
      </c>
      <c r="F44" s="238">
        <v>333</v>
      </c>
      <c r="G44" s="238">
        <v>21312</v>
      </c>
      <c r="H44" s="238">
        <v>1</v>
      </c>
      <c r="I44" s="238">
        <v>64</v>
      </c>
      <c r="J44" s="238">
        <v>194</v>
      </c>
      <c r="K44" s="238">
        <v>12610</v>
      </c>
      <c r="L44" s="238">
        <v>0.59168543543543539</v>
      </c>
      <c r="M44" s="238">
        <v>65</v>
      </c>
      <c r="N44" s="238">
        <v>43</v>
      </c>
      <c r="O44" s="238">
        <v>2795</v>
      </c>
      <c r="P44" s="682">
        <v>0.13114677177177178</v>
      </c>
      <c r="Q44" s="713">
        <v>65</v>
      </c>
    </row>
    <row r="45" spans="1:17" ht="14.4" customHeight="1" x14ac:dyDescent="0.3">
      <c r="A45" s="680" t="s">
        <v>3138</v>
      </c>
      <c r="B45" s="671" t="s">
        <v>3300</v>
      </c>
      <c r="C45" s="671" t="s">
        <v>2694</v>
      </c>
      <c r="D45" s="671" t="s">
        <v>3305</v>
      </c>
      <c r="E45" s="671" t="s">
        <v>3306</v>
      </c>
      <c r="F45" s="238"/>
      <c r="G45" s="238"/>
      <c r="H45" s="238"/>
      <c r="I45" s="238"/>
      <c r="J45" s="238"/>
      <c r="K45" s="238"/>
      <c r="L45" s="238"/>
      <c r="M45" s="238"/>
      <c r="N45" s="238">
        <v>2</v>
      </c>
      <c r="O45" s="238">
        <v>1180</v>
      </c>
      <c r="P45" s="682"/>
      <c r="Q45" s="713">
        <v>590</v>
      </c>
    </row>
    <row r="46" spans="1:17" ht="14.4" customHeight="1" x14ac:dyDescent="0.3">
      <c r="A46" s="680" t="s">
        <v>3138</v>
      </c>
      <c r="B46" s="671" t="s">
        <v>3300</v>
      </c>
      <c r="C46" s="671" t="s">
        <v>2694</v>
      </c>
      <c r="D46" s="671" t="s">
        <v>3307</v>
      </c>
      <c r="E46" s="671" t="s">
        <v>3308</v>
      </c>
      <c r="F46" s="238"/>
      <c r="G46" s="238"/>
      <c r="H46" s="238"/>
      <c r="I46" s="238"/>
      <c r="J46" s="238"/>
      <c r="K46" s="238"/>
      <c r="L46" s="238"/>
      <c r="M46" s="238"/>
      <c r="N46" s="238">
        <v>2</v>
      </c>
      <c r="O46" s="238">
        <v>298</v>
      </c>
      <c r="P46" s="682"/>
      <c r="Q46" s="713">
        <v>149</v>
      </c>
    </row>
    <row r="47" spans="1:17" ht="14.4" customHeight="1" x14ac:dyDescent="0.3">
      <c r="A47" s="680" t="s">
        <v>3138</v>
      </c>
      <c r="B47" s="671" t="s">
        <v>3300</v>
      </c>
      <c r="C47" s="671" t="s">
        <v>2694</v>
      </c>
      <c r="D47" s="671" t="s">
        <v>3309</v>
      </c>
      <c r="E47" s="671" t="s">
        <v>3310</v>
      </c>
      <c r="F47" s="238">
        <v>3</v>
      </c>
      <c r="G47" s="238">
        <v>69</v>
      </c>
      <c r="H47" s="238">
        <v>1</v>
      </c>
      <c r="I47" s="238">
        <v>23</v>
      </c>
      <c r="J47" s="238">
        <v>2</v>
      </c>
      <c r="K47" s="238">
        <v>46</v>
      </c>
      <c r="L47" s="238">
        <v>0.66666666666666663</v>
      </c>
      <c r="M47" s="238">
        <v>23</v>
      </c>
      <c r="N47" s="238">
        <v>2</v>
      </c>
      <c r="O47" s="238">
        <v>46</v>
      </c>
      <c r="P47" s="682">
        <v>0.66666666666666663</v>
      </c>
      <c r="Q47" s="713">
        <v>23</v>
      </c>
    </row>
    <row r="48" spans="1:17" ht="14.4" customHeight="1" x14ac:dyDescent="0.3">
      <c r="A48" s="680" t="s">
        <v>3138</v>
      </c>
      <c r="B48" s="671" t="s">
        <v>3300</v>
      </c>
      <c r="C48" s="671" t="s">
        <v>2694</v>
      </c>
      <c r="D48" s="671" t="s">
        <v>3311</v>
      </c>
      <c r="E48" s="671" t="s">
        <v>3312</v>
      </c>
      <c r="F48" s="238">
        <v>2</v>
      </c>
      <c r="G48" s="238">
        <v>108</v>
      </c>
      <c r="H48" s="238">
        <v>1</v>
      </c>
      <c r="I48" s="238">
        <v>54</v>
      </c>
      <c r="J48" s="238">
        <v>2</v>
      </c>
      <c r="K48" s="238">
        <v>108</v>
      </c>
      <c r="L48" s="238">
        <v>1</v>
      </c>
      <c r="M48" s="238">
        <v>54</v>
      </c>
      <c r="N48" s="238">
        <v>5</v>
      </c>
      <c r="O48" s="238">
        <v>270</v>
      </c>
      <c r="P48" s="682">
        <v>2.5</v>
      </c>
      <c r="Q48" s="713">
        <v>54</v>
      </c>
    </row>
    <row r="49" spans="1:17" ht="14.4" customHeight="1" x14ac:dyDescent="0.3">
      <c r="A49" s="680" t="s">
        <v>3138</v>
      </c>
      <c r="B49" s="671" t="s">
        <v>3300</v>
      </c>
      <c r="C49" s="671" t="s">
        <v>2694</v>
      </c>
      <c r="D49" s="671" t="s">
        <v>3313</v>
      </c>
      <c r="E49" s="671" t="s">
        <v>3314</v>
      </c>
      <c r="F49" s="238">
        <v>104</v>
      </c>
      <c r="G49" s="238">
        <v>8008</v>
      </c>
      <c r="H49" s="238">
        <v>1</v>
      </c>
      <c r="I49" s="238">
        <v>77</v>
      </c>
      <c r="J49" s="238">
        <v>88</v>
      </c>
      <c r="K49" s="238">
        <v>6776</v>
      </c>
      <c r="L49" s="238">
        <v>0.84615384615384615</v>
      </c>
      <c r="M49" s="238">
        <v>77</v>
      </c>
      <c r="N49" s="238">
        <v>74</v>
      </c>
      <c r="O49" s="238">
        <v>5698</v>
      </c>
      <c r="P49" s="682">
        <v>0.71153846153846156</v>
      </c>
      <c r="Q49" s="713">
        <v>77</v>
      </c>
    </row>
    <row r="50" spans="1:17" ht="14.4" customHeight="1" x14ac:dyDescent="0.3">
      <c r="A50" s="680" t="s">
        <v>3138</v>
      </c>
      <c r="B50" s="671" t="s">
        <v>3300</v>
      </c>
      <c r="C50" s="671" t="s">
        <v>2694</v>
      </c>
      <c r="D50" s="671" t="s">
        <v>3315</v>
      </c>
      <c r="E50" s="671" t="s">
        <v>3316</v>
      </c>
      <c r="F50" s="238">
        <v>38</v>
      </c>
      <c r="G50" s="238">
        <v>836</v>
      </c>
      <c r="H50" s="238">
        <v>1</v>
      </c>
      <c r="I50" s="238">
        <v>22</v>
      </c>
      <c r="J50" s="238">
        <v>20</v>
      </c>
      <c r="K50" s="238">
        <v>440</v>
      </c>
      <c r="L50" s="238">
        <v>0.52631578947368418</v>
      </c>
      <c r="M50" s="238">
        <v>22</v>
      </c>
      <c r="N50" s="238">
        <v>4</v>
      </c>
      <c r="O50" s="238">
        <v>88</v>
      </c>
      <c r="P50" s="682">
        <v>0.10526315789473684</v>
      </c>
      <c r="Q50" s="713">
        <v>22</v>
      </c>
    </row>
    <row r="51" spans="1:17" ht="14.4" customHeight="1" x14ac:dyDescent="0.3">
      <c r="A51" s="680" t="s">
        <v>3138</v>
      </c>
      <c r="B51" s="671" t="s">
        <v>3300</v>
      </c>
      <c r="C51" s="671" t="s">
        <v>2694</v>
      </c>
      <c r="D51" s="671" t="s">
        <v>3317</v>
      </c>
      <c r="E51" s="671" t="s">
        <v>3318</v>
      </c>
      <c r="F51" s="238">
        <v>9</v>
      </c>
      <c r="G51" s="238">
        <v>1881</v>
      </c>
      <c r="H51" s="238">
        <v>1</v>
      </c>
      <c r="I51" s="238">
        <v>209</v>
      </c>
      <c r="J51" s="238">
        <v>3</v>
      </c>
      <c r="K51" s="238">
        <v>627</v>
      </c>
      <c r="L51" s="238">
        <v>0.33333333333333331</v>
      </c>
      <c r="M51" s="238">
        <v>209</v>
      </c>
      <c r="N51" s="238"/>
      <c r="O51" s="238"/>
      <c r="P51" s="682"/>
      <c r="Q51" s="713"/>
    </row>
    <row r="52" spans="1:17" ht="14.4" customHeight="1" x14ac:dyDescent="0.3">
      <c r="A52" s="680" t="s">
        <v>3138</v>
      </c>
      <c r="B52" s="671" t="s">
        <v>3300</v>
      </c>
      <c r="C52" s="671" t="s">
        <v>2694</v>
      </c>
      <c r="D52" s="671" t="s">
        <v>3319</v>
      </c>
      <c r="E52" s="671" t="s">
        <v>3320</v>
      </c>
      <c r="F52" s="238"/>
      <c r="G52" s="238"/>
      <c r="H52" s="238"/>
      <c r="I52" s="238"/>
      <c r="J52" s="238">
        <v>6</v>
      </c>
      <c r="K52" s="238">
        <v>396</v>
      </c>
      <c r="L52" s="238"/>
      <c r="M52" s="238">
        <v>66</v>
      </c>
      <c r="N52" s="238">
        <v>1</v>
      </c>
      <c r="O52" s="238">
        <v>66</v>
      </c>
      <c r="P52" s="682"/>
      <c r="Q52" s="713">
        <v>66</v>
      </c>
    </row>
    <row r="53" spans="1:17" ht="14.4" customHeight="1" x14ac:dyDescent="0.3">
      <c r="A53" s="680" t="s">
        <v>3138</v>
      </c>
      <c r="B53" s="671" t="s">
        <v>3300</v>
      </c>
      <c r="C53" s="671" t="s">
        <v>2694</v>
      </c>
      <c r="D53" s="671" t="s">
        <v>3321</v>
      </c>
      <c r="E53" s="671" t="s">
        <v>3322</v>
      </c>
      <c r="F53" s="238">
        <v>34</v>
      </c>
      <c r="G53" s="238">
        <v>782</v>
      </c>
      <c r="H53" s="238">
        <v>1</v>
      </c>
      <c r="I53" s="238">
        <v>23</v>
      </c>
      <c r="J53" s="238">
        <v>18</v>
      </c>
      <c r="K53" s="238">
        <v>432</v>
      </c>
      <c r="L53" s="238">
        <v>0.55242966751918154</v>
      </c>
      <c r="M53" s="238">
        <v>24</v>
      </c>
      <c r="N53" s="238">
        <v>2</v>
      </c>
      <c r="O53" s="238">
        <v>48</v>
      </c>
      <c r="P53" s="682">
        <v>6.1381074168797956E-2</v>
      </c>
      <c r="Q53" s="713">
        <v>24</v>
      </c>
    </row>
    <row r="54" spans="1:17" ht="14.4" customHeight="1" x14ac:dyDescent="0.3">
      <c r="A54" s="680" t="s">
        <v>3138</v>
      </c>
      <c r="B54" s="671" t="s">
        <v>3300</v>
      </c>
      <c r="C54" s="671" t="s">
        <v>2694</v>
      </c>
      <c r="D54" s="671" t="s">
        <v>3323</v>
      </c>
      <c r="E54" s="671" t="s">
        <v>3324</v>
      </c>
      <c r="F54" s="238">
        <v>2</v>
      </c>
      <c r="G54" s="238">
        <v>360</v>
      </c>
      <c r="H54" s="238">
        <v>1</v>
      </c>
      <c r="I54" s="238">
        <v>180</v>
      </c>
      <c r="J54" s="238">
        <v>1</v>
      </c>
      <c r="K54" s="238">
        <v>180</v>
      </c>
      <c r="L54" s="238">
        <v>0.5</v>
      </c>
      <c r="M54" s="238">
        <v>180</v>
      </c>
      <c r="N54" s="238">
        <v>1</v>
      </c>
      <c r="O54" s="238">
        <v>180</v>
      </c>
      <c r="P54" s="682">
        <v>0.5</v>
      </c>
      <c r="Q54" s="713">
        <v>180</v>
      </c>
    </row>
    <row r="55" spans="1:17" ht="14.4" customHeight="1" x14ac:dyDescent="0.3">
      <c r="A55" s="680" t="s">
        <v>3138</v>
      </c>
      <c r="B55" s="671" t="s">
        <v>3300</v>
      </c>
      <c r="C55" s="671" t="s">
        <v>2694</v>
      </c>
      <c r="D55" s="671" t="s">
        <v>3325</v>
      </c>
      <c r="E55" s="671" t="s">
        <v>3326</v>
      </c>
      <c r="F55" s="238">
        <v>1</v>
      </c>
      <c r="G55" s="238">
        <v>253</v>
      </c>
      <c r="H55" s="238">
        <v>1</v>
      </c>
      <c r="I55" s="238">
        <v>253</v>
      </c>
      <c r="J55" s="238"/>
      <c r="K55" s="238"/>
      <c r="L55" s="238"/>
      <c r="M55" s="238"/>
      <c r="N55" s="238">
        <v>6</v>
      </c>
      <c r="O55" s="238">
        <v>1518</v>
      </c>
      <c r="P55" s="682">
        <v>6</v>
      </c>
      <c r="Q55" s="713">
        <v>253</v>
      </c>
    </row>
    <row r="56" spans="1:17" ht="14.4" customHeight="1" x14ac:dyDescent="0.3">
      <c r="A56" s="680" t="s">
        <v>3138</v>
      </c>
      <c r="B56" s="671" t="s">
        <v>3300</v>
      </c>
      <c r="C56" s="671" t="s">
        <v>2694</v>
      </c>
      <c r="D56" s="671" t="s">
        <v>3327</v>
      </c>
      <c r="E56" s="671" t="s">
        <v>3328</v>
      </c>
      <c r="F56" s="238"/>
      <c r="G56" s="238"/>
      <c r="H56" s="238"/>
      <c r="I56" s="238"/>
      <c r="J56" s="238">
        <v>1</v>
      </c>
      <c r="K56" s="238">
        <v>189</v>
      </c>
      <c r="L56" s="238"/>
      <c r="M56" s="238">
        <v>189</v>
      </c>
      <c r="N56" s="238"/>
      <c r="O56" s="238"/>
      <c r="P56" s="682"/>
      <c r="Q56" s="713"/>
    </row>
    <row r="57" spans="1:17" ht="14.4" customHeight="1" x14ac:dyDescent="0.3">
      <c r="A57" s="680" t="s">
        <v>3138</v>
      </c>
      <c r="B57" s="671" t="s">
        <v>3300</v>
      </c>
      <c r="C57" s="671" t="s">
        <v>2694</v>
      </c>
      <c r="D57" s="671" t="s">
        <v>3329</v>
      </c>
      <c r="E57" s="671" t="s">
        <v>3330</v>
      </c>
      <c r="F57" s="238"/>
      <c r="G57" s="238"/>
      <c r="H57" s="238"/>
      <c r="I57" s="238"/>
      <c r="J57" s="238">
        <v>2</v>
      </c>
      <c r="K57" s="238">
        <v>432</v>
      </c>
      <c r="L57" s="238"/>
      <c r="M57" s="238">
        <v>216</v>
      </c>
      <c r="N57" s="238">
        <v>3</v>
      </c>
      <c r="O57" s="238">
        <v>648</v>
      </c>
      <c r="P57" s="682"/>
      <c r="Q57" s="713">
        <v>216</v>
      </c>
    </row>
    <row r="58" spans="1:17" ht="14.4" customHeight="1" x14ac:dyDescent="0.3">
      <c r="A58" s="680" t="s">
        <v>3138</v>
      </c>
      <c r="B58" s="671" t="s">
        <v>3300</v>
      </c>
      <c r="C58" s="671" t="s">
        <v>2694</v>
      </c>
      <c r="D58" s="671" t="s">
        <v>3331</v>
      </c>
      <c r="E58" s="671" t="s">
        <v>3332</v>
      </c>
      <c r="F58" s="238">
        <v>1</v>
      </c>
      <c r="G58" s="238">
        <v>50</v>
      </c>
      <c r="H58" s="238">
        <v>1</v>
      </c>
      <c r="I58" s="238">
        <v>50</v>
      </c>
      <c r="J58" s="238"/>
      <c r="K58" s="238"/>
      <c r="L58" s="238"/>
      <c r="M58" s="238"/>
      <c r="N58" s="238"/>
      <c r="O58" s="238"/>
      <c r="P58" s="682"/>
      <c r="Q58" s="713"/>
    </row>
    <row r="59" spans="1:17" ht="14.4" customHeight="1" x14ac:dyDescent="0.3">
      <c r="A59" s="680" t="s">
        <v>3138</v>
      </c>
      <c r="B59" s="671" t="s">
        <v>3300</v>
      </c>
      <c r="C59" s="671" t="s">
        <v>2694</v>
      </c>
      <c r="D59" s="671" t="s">
        <v>3333</v>
      </c>
      <c r="E59" s="671" t="s">
        <v>3334</v>
      </c>
      <c r="F59" s="238"/>
      <c r="G59" s="238"/>
      <c r="H59" s="238"/>
      <c r="I59" s="238"/>
      <c r="J59" s="238">
        <v>1</v>
      </c>
      <c r="K59" s="238">
        <v>326</v>
      </c>
      <c r="L59" s="238"/>
      <c r="M59" s="238">
        <v>326</v>
      </c>
      <c r="N59" s="238"/>
      <c r="O59" s="238"/>
      <c r="P59" s="682"/>
      <c r="Q59" s="713"/>
    </row>
    <row r="60" spans="1:17" ht="14.4" customHeight="1" x14ac:dyDescent="0.3">
      <c r="A60" s="680" t="s">
        <v>3138</v>
      </c>
      <c r="B60" s="671" t="s">
        <v>3300</v>
      </c>
      <c r="C60" s="671" t="s">
        <v>2694</v>
      </c>
      <c r="D60" s="671" t="s">
        <v>3335</v>
      </c>
      <c r="E60" s="671" t="s">
        <v>3336</v>
      </c>
      <c r="F60" s="238"/>
      <c r="G60" s="238"/>
      <c r="H60" s="238"/>
      <c r="I60" s="238"/>
      <c r="J60" s="238"/>
      <c r="K60" s="238"/>
      <c r="L60" s="238"/>
      <c r="M60" s="238"/>
      <c r="N60" s="238">
        <v>1</v>
      </c>
      <c r="O60" s="238">
        <v>751</v>
      </c>
      <c r="P60" s="682"/>
      <c r="Q60" s="713">
        <v>751</v>
      </c>
    </row>
    <row r="61" spans="1:17" ht="14.4" customHeight="1" x14ac:dyDescent="0.3">
      <c r="A61" s="680" t="s">
        <v>3138</v>
      </c>
      <c r="B61" s="671" t="s">
        <v>3300</v>
      </c>
      <c r="C61" s="671" t="s">
        <v>2694</v>
      </c>
      <c r="D61" s="671" t="s">
        <v>3337</v>
      </c>
      <c r="E61" s="671" t="s">
        <v>3338</v>
      </c>
      <c r="F61" s="238"/>
      <c r="G61" s="238"/>
      <c r="H61" s="238"/>
      <c r="I61" s="238"/>
      <c r="J61" s="238"/>
      <c r="K61" s="238"/>
      <c r="L61" s="238"/>
      <c r="M61" s="238"/>
      <c r="N61" s="238">
        <v>2</v>
      </c>
      <c r="O61" s="238">
        <v>458</v>
      </c>
      <c r="P61" s="682"/>
      <c r="Q61" s="713">
        <v>229</v>
      </c>
    </row>
    <row r="62" spans="1:17" ht="14.4" customHeight="1" x14ac:dyDescent="0.3">
      <c r="A62" s="680" t="s">
        <v>3138</v>
      </c>
      <c r="B62" s="671" t="s">
        <v>3300</v>
      </c>
      <c r="C62" s="671" t="s">
        <v>2694</v>
      </c>
      <c r="D62" s="671" t="s">
        <v>3339</v>
      </c>
      <c r="E62" s="671" t="s">
        <v>3340</v>
      </c>
      <c r="F62" s="238"/>
      <c r="G62" s="238"/>
      <c r="H62" s="238"/>
      <c r="I62" s="238"/>
      <c r="J62" s="238"/>
      <c r="K62" s="238"/>
      <c r="L62" s="238"/>
      <c r="M62" s="238"/>
      <c r="N62" s="238">
        <v>4</v>
      </c>
      <c r="O62" s="238">
        <v>1624</v>
      </c>
      <c r="P62" s="682"/>
      <c r="Q62" s="713">
        <v>406</v>
      </c>
    </row>
    <row r="63" spans="1:17" ht="14.4" customHeight="1" x14ac:dyDescent="0.3">
      <c r="A63" s="680" t="s">
        <v>3138</v>
      </c>
      <c r="B63" s="671" t="s">
        <v>3300</v>
      </c>
      <c r="C63" s="671" t="s">
        <v>2694</v>
      </c>
      <c r="D63" s="671" t="s">
        <v>3341</v>
      </c>
      <c r="E63" s="671" t="s">
        <v>3342</v>
      </c>
      <c r="F63" s="238"/>
      <c r="G63" s="238"/>
      <c r="H63" s="238"/>
      <c r="I63" s="238"/>
      <c r="J63" s="238"/>
      <c r="K63" s="238"/>
      <c r="L63" s="238"/>
      <c r="M63" s="238"/>
      <c r="N63" s="238">
        <v>4</v>
      </c>
      <c r="O63" s="238">
        <v>2344</v>
      </c>
      <c r="P63" s="682"/>
      <c r="Q63" s="713">
        <v>586</v>
      </c>
    </row>
    <row r="64" spans="1:17" ht="14.4" customHeight="1" x14ac:dyDescent="0.3">
      <c r="A64" s="680" t="s">
        <v>3343</v>
      </c>
      <c r="B64" s="671" t="s">
        <v>3344</v>
      </c>
      <c r="C64" s="671" t="s">
        <v>2694</v>
      </c>
      <c r="D64" s="671" t="s">
        <v>3345</v>
      </c>
      <c r="E64" s="671" t="s">
        <v>3346</v>
      </c>
      <c r="F64" s="238">
        <v>53</v>
      </c>
      <c r="G64" s="238">
        <v>1431</v>
      </c>
      <c r="H64" s="238">
        <v>1</v>
      </c>
      <c r="I64" s="238">
        <v>27</v>
      </c>
      <c r="J64" s="238">
        <v>42</v>
      </c>
      <c r="K64" s="238">
        <v>1134</v>
      </c>
      <c r="L64" s="238">
        <v>0.79245283018867929</v>
      </c>
      <c r="M64" s="238">
        <v>27</v>
      </c>
      <c r="N64" s="238">
        <v>44</v>
      </c>
      <c r="O64" s="238">
        <v>1188</v>
      </c>
      <c r="P64" s="682">
        <v>0.83018867924528306</v>
      </c>
      <c r="Q64" s="713">
        <v>27</v>
      </c>
    </row>
    <row r="65" spans="1:17" ht="14.4" customHeight="1" x14ac:dyDescent="0.3">
      <c r="A65" s="680" t="s">
        <v>3343</v>
      </c>
      <c r="B65" s="671" t="s">
        <v>3344</v>
      </c>
      <c r="C65" s="671" t="s">
        <v>2694</v>
      </c>
      <c r="D65" s="671" t="s">
        <v>3347</v>
      </c>
      <c r="E65" s="671" t="s">
        <v>3348</v>
      </c>
      <c r="F65" s="238">
        <v>14</v>
      </c>
      <c r="G65" s="238">
        <v>756</v>
      </c>
      <c r="H65" s="238">
        <v>1</v>
      </c>
      <c r="I65" s="238">
        <v>54</v>
      </c>
      <c r="J65" s="238">
        <v>15</v>
      </c>
      <c r="K65" s="238">
        <v>810</v>
      </c>
      <c r="L65" s="238">
        <v>1.0714285714285714</v>
      </c>
      <c r="M65" s="238">
        <v>54</v>
      </c>
      <c r="N65" s="238">
        <v>21</v>
      </c>
      <c r="O65" s="238">
        <v>1134</v>
      </c>
      <c r="P65" s="682">
        <v>1.5</v>
      </c>
      <c r="Q65" s="713">
        <v>54</v>
      </c>
    </row>
    <row r="66" spans="1:17" ht="14.4" customHeight="1" x14ac:dyDescent="0.3">
      <c r="A66" s="680" t="s">
        <v>3343</v>
      </c>
      <c r="B66" s="671" t="s">
        <v>3344</v>
      </c>
      <c r="C66" s="671" t="s">
        <v>2694</v>
      </c>
      <c r="D66" s="671" t="s">
        <v>3349</v>
      </c>
      <c r="E66" s="671" t="s">
        <v>3350</v>
      </c>
      <c r="F66" s="238">
        <v>52</v>
      </c>
      <c r="G66" s="238">
        <v>1248</v>
      </c>
      <c r="H66" s="238">
        <v>1</v>
      </c>
      <c r="I66" s="238">
        <v>24</v>
      </c>
      <c r="J66" s="238">
        <v>35</v>
      </c>
      <c r="K66" s="238">
        <v>840</v>
      </c>
      <c r="L66" s="238">
        <v>0.67307692307692313</v>
      </c>
      <c r="M66" s="238">
        <v>24</v>
      </c>
      <c r="N66" s="238">
        <v>39</v>
      </c>
      <c r="O66" s="238">
        <v>936</v>
      </c>
      <c r="P66" s="682">
        <v>0.75</v>
      </c>
      <c r="Q66" s="713">
        <v>24</v>
      </c>
    </row>
    <row r="67" spans="1:17" ht="14.4" customHeight="1" x14ac:dyDescent="0.3">
      <c r="A67" s="680" t="s">
        <v>3343</v>
      </c>
      <c r="B67" s="671" t="s">
        <v>3344</v>
      </c>
      <c r="C67" s="671" t="s">
        <v>2694</v>
      </c>
      <c r="D67" s="671" t="s">
        <v>3351</v>
      </c>
      <c r="E67" s="671" t="s">
        <v>3352</v>
      </c>
      <c r="F67" s="238">
        <v>186</v>
      </c>
      <c r="G67" s="238">
        <v>5022</v>
      </c>
      <c r="H67" s="238">
        <v>1</v>
      </c>
      <c r="I67" s="238">
        <v>27</v>
      </c>
      <c r="J67" s="238">
        <v>182</v>
      </c>
      <c r="K67" s="238">
        <v>4914</v>
      </c>
      <c r="L67" s="238">
        <v>0.978494623655914</v>
      </c>
      <c r="M67" s="238">
        <v>27</v>
      </c>
      <c r="N67" s="238">
        <v>120</v>
      </c>
      <c r="O67" s="238">
        <v>3240</v>
      </c>
      <c r="P67" s="682">
        <v>0.64516129032258063</v>
      </c>
      <c r="Q67" s="713">
        <v>27</v>
      </c>
    </row>
    <row r="68" spans="1:17" ht="14.4" customHeight="1" x14ac:dyDescent="0.3">
      <c r="A68" s="680" t="s">
        <v>3343</v>
      </c>
      <c r="B68" s="671" t="s">
        <v>3344</v>
      </c>
      <c r="C68" s="671" t="s">
        <v>2694</v>
      </c>
      <c r="D68" s="671" t="s">
        <v>3353</v>
      </c>
      <c r="E68" s="671" t="s">
        <v>3354</v>
      </c>
      <c r="F68" s="238">
        <v>8</v>
      </c>
      <c r="G68" s="238">
        <v>448</v>
      </c>
      <c r="H68" s="238">
        <v>1</v>
      </c>
      <c r="I68" s="238">
        <v>56</v>
      </c>
      <c r="J68" s="238"/>
      <c r="K68" s="238"/>
      <c r="L68" s="238"/>
      <c r="M68" s="238"/>
      <c r="N68" s="238"/>
      <c r="O68" s="238"/>
      <c r="P68" s="682"/>
      <c r="Q68" s="713"/>
    </row>
    <row r="69" spans="1:17" ht="14.4" customHeight="1" x14ac:dyDescent="0.3">
      <c r="A69" s="680" t="s">
        <v>3343</v>
      </c>
      <c r="B69" s="671" t="s">
        <v>3344</v>
      </c>
      <c r="C69" s="671" t="s">
        <v>2694</v>
      </c>
      <c r="D69" s="671" t="s">
        <v>3355</v>
      </c>
      <c r="E69" s="671" t="s">
        <v>3356</v>
      </c>
      <c r="F69" s="238">
        <v>49</v>
      </c>
      <c r="G69" s="238">
        <v>1323</v>
      </c>
      <c r="H69" s="238">
        <v>1</v>
      </c>
      <c r="I69" s="238">
        <v>27</v>
      </c>
      <c r="J69" s="238">
        <v>37</v>
      </c>
      <c r="K69" s="238">
        <v>999</v>
      </c>
      <c r="L69" s="238">
        <v>0.75510204081632648</v>
      </c>
      <c r="M69" s="238">
        <v>27</v>
      </c>
      <c r="N69" s="238">
        <v>37</v>
      </c>
      <c r="O69" s="238">
        <v>999</v>
      </c>
      <c r="P69" s="682">
        <v>0.75510204081632648</v>
      </c>
      <c r="Q69" s="713">
        <v>27</v>
      </c>
    </row>
    <row r="70" spans="1:17" ht="14.4" customHeight="1" x14ac:dyDescent="0.3">
      <c r="A70" s="680" t="s">
        <v>3343</v>
      </c>
      <c r="B70" s="671" t="s">
        <v>3344</v>
      </c>
      <c r="C70" s="671" t="s">
        <v>2694</v>
      </c>
      <c r="D70" s="671" t="s">
        <v>3357</v>
      </c>
      <c r="E70" s="671" t="s">
        <v>3358</v>
      </c>
      <c r="F70" s="238">
        <v>200</v>
      </c>
      <c r="G70" s="238">
        <v>4400</v>
      </c>
      <c r="H70" s="238">
        <v>1</v>
      </c>
      <c r="I70" s="238">
        <v>22</v>
      </c>
      <c r="J70" s="238">
        <v>181</v>
      </c>
      <c r="K70" s="238">
        <v>3982</v>
      </c>
      <c r="L70" s="238">
        <v>0.90500000000000003</v>
      </c>
      <c r="M70" s="238">
        <v>22</v>
      </c>
      <c r="N70" s="238">
        <v>123</v>
      </c>
      <c r="O70" s="238">
        <v>2706</v>
      </c>
      <c r="P70" s="682">
        <v>0.61499999999999999</v>
      </c>
      <c r="Q70" s="713">
        <v>22</v>
      </c>
    </row>
    <row r="71" spans="1:17" ht="14.4" customHeight="1" x14ac:dyDescent="0.3">
      <c r="A71" s="680" t="s">
        <v>3343</v>
      </c>
      <c r="B71" s="671" t="s">
        <v>3344</v>
      </c>
      <c r="C71" s="671" t="s">
        <v>2694</v>
      </c>
      <c r="D71" s="671" t="s">
        <v>3359</v>
      </c>
      <c r="E71" s="671" t="s">
        <v>3360</v>
      </c>
      <c r="F71" s="238"/>
      <c r="G71" s="238"/>
      <c r="H71" s="238"/>
      <c r="I71" s="238"/>
      <c r="J71" s="238">
        <v>1</v>
      </c>
      <c r="K71" s="238">
        <v>68</v>
      </c>
      <c r="L71" s="238"/>
      <c r="M71" s="238">
        <v>68</v>
      </c>
      <c r="N71" s="238">
        <v>5</v>
      </c>
      <c r="O71" s="238">
        <v>340</v>
      </c>
      <c r="P71" s="682"/>
      <c r="Q71" s="713">
        <v>68</v>
      </c>
    </row>
    <row r="72" spans="1:17" ht="14.4" customHeight="1" x14ac:dyDescent="0.3">
      <c r="A72" s="680" t="s">
        <v>3343</v>
      </c>
      <c r="B72" s="671" t="s">
        <v>3344</v>
      </c>
      <c r="C72" s="671" t="s">
        <v>2694</v>
      </c>
      <c r="D72" s="671" t="s">
        <v>3361</v>
      </c>
      <c r="E72" s="671" t="s">
        <v>3362</v>
      </c>
      <c r="F72" s="238"/>
      <c r="G72" s="238"/>
      <c r="H72" s="238"/>
      <c r="I72" s="238"/>
      <c r="J72" s="238">
        <v>1</v>
      </c>
      <c r="K72" s="238">
        <v>62</v>
      </c>
      <c r="L72" s="238"/>
      <c r="M72" s="238">
        <v>62</v>
      </c>
      <c r="N72" s="238"/>
      <c r="O72" s="238"/>
      <c r="P72" s="682"/>
      <c r="Q72" s="713"/>
    </row>
    <row r="73" spans="1:17" ht="14.4" customHeight="1" x14ac:dyDescent="0.3">
      <c r="A73" s="680" t="s">
        <v>3343</v>
      </c>
      <c r="B73" s="671" t="s">
        <v>3344</v>
      </c>
      <c r="C73" s="671" t="s">
        <v>2694</v>
      </c>
      <c r="D73" s="671" t="s">
        <v>3363</v>
      </c>
      <c r="E73" s="671" t="s">
        <v>3364</v>
      </c>
      <c r="F73" s="238">
        <v>4</v>
      </c>
      <c r="G73" s="238">
        <v>244</v>
      </c>
      <c r="H73" s="238">
        <v>1</v>
      </c>
      <c r="I73" s="238">
        <v>61</v>
      </c>
      <c r="J73" s="238"/>
      <c r="K73" s="238"/>
      <c r="L73" s="238"/>
      <c r="M73" s="238"/>
      <c r="N73" s="238"/>
      <c r="O73" s="238"/>
      <c r="P73" s="682"/>
      <c r="Q73" s="713"/>
    </row>
    <row r="74" spans="1:17" ht="14.4" customHeight="1" x14ac:dyDescent="0.3">
      <c r="A74" s="680" t="s">
        <v>3343</v>
      </c>
      <c r="B74" s="671" t="s">
        <v>3344</v>
      </c>
      <c r="C74" s="671" t="s">
        <v>2694</v>
      </c>
      <c r="D74" s="671" t="s">
        <v>3365</v>
      </c>
      <c r="E74" s="671" t="s">
        <v>3366</v>
      </c>
      <c r="F74" s="238">
        <v>5</v>
      </c>
      <c r="G74" s="238">
        <v>1970</v>
      </c>
      <c r="H74" s="238">
        <v>1</v>
      </c>
      <c r="I74" s="238">
        <v>394</v>
      </c>
      <c r="J74" s="238">
        <v>12</v>
      </c>
      <c r="K74" s="238">
        <v>4728</v>
      </c>
      <c r="L74" s="238">
        <v>2.4</v>
      </c>
      <c r="M74" s="238">
        <v>394</v>
      </c>
      <c r="N74" s="238">
        <v>5</v>
      </c>
      <c r="O74" s="238">
        <v>1970</v>
      </c>
      <c r="P74" s="682">
        <v>1</v>
      </c>
      <c r="Q74" s="713">
        <v>394</v>
      </c>
    </row>
    <row r="75" spans="1:17" ht="14.4" customHeight="1" x14ac:dyDescent="0.3">
      <c r="A75" s="680" t="s">
        <v>3343</v>
      </c>
      <c r="B75" s="671" t="s">
        <v>3344</v>
      </c>
      <c r="C75" s="671" t="s">
        <v>2694</v>
      </c>
      <c r="D75" s="671" t="s">
        <v>3367</v>
      </c>
      <c r="E75" s="671" t="s">
        <v>3368</v>
      </c>
      <c r="F75" s="238">
        <v>19</v>
      </c>
      <c r="G75" s="238">
        <v>18753</v>
      </c>
      <c r="H75" s="238">
        <v>1</v>
      </c>
      <c r="I75" s="238">
        <v>987</v>
      </c>
      <c r="J75" s="238">
        <v>6</v>
      </c>
      <c r="K75" s="238">
        <v>5922</v>
      </c>
      <c r="L75" s="238">
        <v>0.31578947368421051</v>
      </c>
      <c r="M75" s="238">
        <v>987</v>
      </c>
      <c r="N75" s="238">
        <v>4</v>
      </c>
      <c r="O75" s="238">
        <v>3948</v>
      </c>
      <c r="P75" s="682">
        <v>0.21052631578947367</v>
      </c>
      <c r="Q75" s="713">
        <v>987</v>
      </c>
    </row>
    <row r="76" spans="1:17" ht="14.4" customHeight="1" x14ac:dyDescent="0.3">
      <c r="A76" s="680" t="s">
        <v>3343</v>
      </c>
      <c r="B76" s="671" t="s">
        <v>3344</v>
      </c>
      <c r="C76" s="671" t="s">
        <v>2694</v>
      </c>
      <c r="D76" s="671" t="s">
        <v>3369</v>
      </c>
      <c r="E76" s="671" t="s">
        <v>3370</v>
      </c>
      <c r="F76" s="238"/>
      <c r="G76" s="238"/>
      <c r="H76" s="238"/>
      <c r="I76" s="238"/>
      <c r="J76" s="238">
        <v>9</v>
      </c>
      <c r="K76" s="238">
        <v>15867</v>
      </c>
      <c r="L76" s="238"/>
      <c r="M76" s="238">
        <v>1763</v>
      </c>
      <c r="N76" s="238"/>
      <c r="O76" s="238"/>
      <c r="P76" s="682"/>
      <c r="Q76" s="713"/>
    </row>
    <row r="77" spans="1:17" ht="14.4" customHeight="1" x14ac:dyDescent="0.3">
      <c r="A77" s="680" t="s">
        <v>3343</v>
      </c>
      <c r="B77" s="671" t="s">
        <v>3344</v>
      </c>
      <c r="C77" s="671" t="s">
        <v>2694</v>
      </c>
      <c r="D77" s="671" t="s">
        <v>3371</v>
      </c>
      <c r="E77" s="671" t="s">
        <v>3372</v>
      </c>
      <c r="F77" s="238"/>
      <c r="G77" s="238"/>
      <c r="H77" s="238"/>
      <c r="I77" s="238"/>
      <c r="J77" s="238">
        <v>1</v>
      </c>
      <c r="K77" s="238">
        <v>63</v>
      </c>
      <c r="L77" s="238"/>
      <c r="M77" s="238">
        <v>63</v>
      </c>
      <c r="N77" s="238"/>
      <c r="O77" s="238"/>
      <c r="P77" s="682"/>
      <c r="Q77" s="713"/>
    </row>
    <row r="78" spans="1:17" ht="14.4" customHeight="1" x14ac:dyDescent="0.3">
      <c r="A78" s="680" t="s">
        <v>3343</v>
      </c>
      <c r="B78" s="671" t="s">
        <v>3344</v>
      </c>
      <c r="C78" s="671" t="s">
        <v>2694</v>
      </c>
      <c r="D78" s="671" t="s">
        <v>3373</v>
      </c>
      <c r="E78" s="671" t="s">
        <v>3374</v>
      </c>
      <c r="F78" s="238">
        <v>2</v>
      </c>
      <c r="G78" s="238">
        <v>34</v>
      </c>
      <c r="H78" s="238">
        <v>1</v>
      </c>
      <c r="I78" s="238">
        <v>17</v>
      </c>
      <c r="J78" s="238">
        <v>6</v>
      </c>
      <c r="K78" s="238">
        <v>102</v>
      </c>
      <c r="L78" s="238">
        <v>3</v>
      </c>
      <c r="M78" s="238">
        <v>17</v>
      </c>
      <c r="N78" s="238"/>
      <c r="O78" s="238"/>
      <c r="P78" s="682"/>
      <c r="Q78" s="713"/>
    </row>
    <row r="79" spans="1:17" ht="14.4" customHeight="1" x14ac:dyDescent="0.3">
      <c r="A79" s="680" t="s">
        <v>3343</v>
      </c>
      <c r="B79" s="671" t="s">
        <v>3344</v>
      </c>
      <c r="C79" s="671" t="s">
        <v>2694</v>
      </c>
      <c r="D79" s="671" t="s">
        <v>3375</v>
      </c>
      <c r="E79" s="671" t="s">
        <v>3376</v>
      </c>
      <c r="F79" s="238"/>
      <c r="G79" s="238"/>
      <c r="H79" s="238"/>
      <c r="I79" s="238"/>
      <c r="J79" s="238">
        <v>1</v>
      </c>
      <c r="K79" s="238">
        <v>63</v>
      </c>
      <c r="L79" s="238"/>
      <c r="M79" s="238">
        <v>63</v>
      </c>
      <c r="N79" s="238"/>
      <c r="O79" s="238"/>
      <c r="P79" s="682"/>
      <c r="Q79" s="713"/>
    </row>
    <row r="80" spans="1:17" ht="14.4" customHeight="1" x14ac:dyDescent="0.3">
      <c r="A80" s="680" t="s">
        <v>3343</v>
      </c>
      <c r="B80" s="671" t="s">
        <v>3344</v>
      </c>
      <c r="C80" s="671" t="s">
        <v>2694</v>
      </c>
      <c r="D80" s="671" t="s">
        <v>3377</v>
      </c>
      <c r="E80" s="671" t="s">
        <v>3378</v>
      </c>
      <c r="F80" s="238">
        <v>1</v>
      </c>
      <c r="G80" s="238">
        <v>47</v>
      </c>
      <c r="H80" s="238">
        <v>1</v>
      </c>
      <c r="I80" s="238">
        <v>47</v>
      </c>
      <c r="J80" s="238"/>
      <c r="K80" s="238"/>
      <c r="L80" s="238"/>
      <c r="M80" s="238"/>
      <c r="N80" s="238"/>
      <c r="O80" s="238"/>
      <c r="P80" s="682"/>
      <c r="Q80" s="713"/>
    </row>
    <row r="81" spans="1:17" ht="14.4" customHeight="1" x14ac:dyDescent="0.3">
      <c r="A81" s="680" t="s">
        <v>3343</v>
      </c>
      <c r="B81" s="671" t="s">
        <v>3344</v>
      </c>
      <c r="C81" s="671" t="s">
        <v>2694</v>
      </c>
      <c r="D81" s="671" t="s">
        <v>3379</v>
      </c>
      <c r="E81" s="671" t="s">
        <v>3380</v>
      </c>
      <c r="F81" s="238">
        <v>2</v>
      </c>
      <c r="G81" s="238">
        <v>120</v>
      </c>
      <c r="H81" s="238">
        <v>1</v>
      </c>
      <c r="I81" s="238">
        <v>60</v>
      </c>
      <c r="J81" s="238">
        <v>12</v>
      </c>
      <c r="K81" s="238">
        <v>720</v>
      </c>
      <c r="L81" s="238">
        <v>6</v>
      </c>
      <c r="M81" s="238">
        <v>60</v>
      </c>
      <c r="N81" s="238"/>
      <c r="O81" s="238"/>
      <c r="P81" s="682"/>
      <c r="Q81" s="713"/>
    </row>
    <row r="82" spans="1:17" ht="14.4" customHeight="1" x14ac:dyDescent="0.3">
      <c r="A82" s="680" t="s">
        <v>3343</v>
      </c>
      <c r="B82" s="671" t="s">
        <v>3344</v>
      </c>
      <c r="C82" s="671" t="s">
        <v>2694</v>
      </c>
      <c r="D82" s="671" t="s">
        <v>3381</v>
      </c>
      <c r="E82" s="671" t="s">
        <v>3382</v>
      </c>
      <c r="F82" s="238"/>
      <c r="G82" s="238"/>
      <c r="H82" s="238"/>
      <c r="I82" s="238"/>
      <c r="J82" s="238">
        <v>1</v>
      </c>
      <c r="K82" s="238">
        <v>96</v>
      </c>
      <c r="L82" s="238"/>
      <c r="M82" s="238">
        <v>96</v>
      </c>
      <c r="N82" s="238"/>
      <c r="O82" s="238"/>
      <c r="P82" s="682"/>
      <c r="Q82" s="713"/>
    </row>
    <row r="83" spans="1:17" ht="14.4" customHeight="1" x14ac:dyDescent="0.3">
      <c r="A83" s="680" t="s">
        <v>3343</v>
      </c>
      <c r="B83" s="671" t="s">
        <v>3344</v>
      </c>
      <c r="C83" s="671" t="s">
        <v>2694</v>
      </c>
      <c r="D83" s="671" t="s">
        <v>3383</v>
      </c>
      <c r="E83" s="671" t="s">
        <v>3384</v>
      </c>
      <c r="F83" s="238"/>
      <c r="G83" s="238"/>
      <c r="H83" s="238"/>
      <c r="I83" s="238"/>
      <c r="J83" s="238">
        <v>1</v>
      </c>
      <c r="K83" s="238">
        <v>60</v>
      </c>
      <c r="L83" s="238"/>
      <c r="M83" s="238">
        <v>60</v>
      </c>
      <c r="N83" s="238"/>
      <c r="O83" s="238"/>
      <c r="P83" s="682"/>
      <c r="Q83" s="713"/>
    </row>
    <row r="84" spans="1:17" ht="14.4" customHeight="1" x14ac:dyDescent="0.3">
      <c r="A84" s="680" t="s">
        <v>3343</v>
      </c>
      <c r="B84" s="671" t="s">
        <v>3344</v>
      </c>
      <c r="C84" s="671" t="s">
        <v>2694</v>
      </c>
      <c r="D84" s="671" t="s">
        <v>3385</v>
      </c>
      <c r="E84" s="671" t="s">
        <v>3386</v>
      </c>
      <c r="F84" s="238"/>
      <c r="G84" s="238"/>
      <c r="H84" s="238"/>
      <c r="I84" s="238"/>
      <c r="J84" s="238">
        <v>1</v>
      </c>
      <c r="K84" s="238">
        <v>1447</v>
      </c>
      <c r="L84" s="238"/>
      <c r="M84" s="238">
        <v>1447</v>
      </c>
      <c r="N84" s="238"/>
      <c r="O84" s="238"/>
      <c r="P84" s="682"/>
      <c r="Q84" s="713"/>
    </row>
    <row r="85" spans="1:17" ht="14.4" customHeight="1" x14ac:dyDescent="0.3">
      <c r="A85" s="680" t="s">
        <v>3343</v>
      </c>
      <c r="B85" s="671" t="s">
        <v>3344</v>
      </c>
      <c r="C85" s="671" t="s">
        <v>2694</v>
      </c>
      <c r="D85" s="671" t="s">
        <v>3387</v>
      </c>
      <c r="E85" s="671" t="s">
        <v>3388</v>
      </c>
      <c r="F85" s="238">
        <v>1</v>
      </c>
      <c r="G85" s="238">
        <v>391</v>
      </c>
      <c r="H85" s="238">
        <v>1</v>
      </c>
      <c r="I85" s="238">
        <v>391</v>
      </c>
      <c r="J85" s="238"/>
      <c r="K85" s="238"/>
      <c r="L85" s="238"/>
      <c r="M85" s="238"/>
      <c r="N85" s="238">
        <v>4</v>
      </c>
      <c r="O85" s="238">
        <v>1564</v>
      </c>
      <c r="P85" s="682">
        <v>4</v>
      </c>
      <c r="Q85" s="713">
        <v>391</v>
      </c>
    </row>
    <row r="86" spans="1:17" ht="14.4" customHeight="1" x14ac:dyDescent="0.3">
      <c r="A86" s="680" t="s">
        <v>3343</v>
      </c>
      <c r="B86" s="671" t="s">
        <v>3344</v>
      </c>
      <c r="C86" s="671" t="s">
        <v>2694</v>
      </c>
      <c r="D86" s="671" t="s">
        <v>3389</v>
      </c>
      <c r="E86" s="671" t="s">
        <v>3390</v>
      </c>
      <c r="F86" s="238">
        <v>3</v>
      </c>
      <c r="G86" s="238">
        <v>2550</v>
      </c>
      <c r="H86" s="238">
        <v>1</v>
      </c>
      <c r="I86" s="238">
        <v>850</v>
      </c>
      <c r="J86" s="238">
        <v>1</v>
      </c>
      <c r="K86" s="238">
        <v>851</v>
      </c>
      <c r="L86" s="238">
        <v>0.33372549019607844</v>
      </c>
      <c r="M86" s="238">
        <v>851</v>
      </c>
      <c r="N86" s="238">
        <v>1</v>
      </c>
      <c r="O86" s="238">
        <v>851</v>
      </c>
      <c r="P86" s="682">
        <v>0.33372549019607844</v>
      </c>
      <c r="Q86" s="713">
        <v>851</v>
      </c>
    </row>
    <row r="87" spans="1:17" ht="14.4" customHeight="1" x14ac:dyDescent="0.3">
      <c r="A87" s="680" t="s">
        <v>3343</v>
      </c>
      <c r="B87" s="671" t="s">
        <v>3344</v>
      </c>
      <c r="C87" s="671" t="s">
        <v>2694</v>
      </c>
      <c r="D87" s="671" t="s">
        <v>3391</v>
      </c>
      <c r="E87" s="671" t="s">
        <v>3392</v>
      </c>
      <c r="F87" s="238"/>
      <c r="G87" s="238"/>
      <c r="H87" s="238"/>
      <c r="I87" s="238"/>
      <c r="J87" s="238">
        <v>1</v>
      </c>
      <c r="K87" s="238">
        <v>1210</v>
      </c>
      <c r="L87" s="238"/>
      <c r="M87" s="238">
        <v>1210</v>
      </c>
      <c r="N87" s="238"/>
      <c r="O87" s="238"/>
      <c r="P87" s="682"/>
      <c r="Q87" s="713"/>
    </row>
    <row r="88" spans="1:17" ht="14.4" customHeight="1" x14ac:dyDescent="0.3">
      <c r="A88" s="680" t="s">
        <v>3343</v>
      </c>
      <c r="B88" s="671" t="s">
        <v>3344</v>
      </c>
      <c r="C88" s="671" t="s">
        <v>2694</v>
      </c>
      <c r="D88" s="671" t="s">
        <v>3393</v>
      </c>
      <c r="E88" s="671" t="s">
        <v>3394</v>
      </c>
      <c r="F88" s="238">
        <v>1</v>
      </c>
      <c r="G88" s="238">
        <v>782</v>
      </c>
      <c r="H88" s="238">
        <v>1</v>
      </c>
      <c r="I88" s="238">
        <v>782</v>
      </c>
      <c r="J88" s="238"/>
      <c r="K88" s="238"/>
      <c r="L88" s="238"/>
      <c r="M88" s="238"/>
      <c r="N88" s="238"/>
      <c r="O88" s="238"/>
      <c r="P88" s="682"/>
      <c r="Q88" s="713"/>
    </row>
    <row r="89" spans="1:17" ht="14.4" customHeight="1" x14ac:dyDescent="0.3">
      <c r="A89" s="680" t="s">
        <v>3343</v>
      </c>
      <c r="B89" s="671" t="s">
        <v>3344</v>
      </c>
      <c r="C89" s="671" t="s">
        <v>2694</v>
      </c>
      <c r="D89" s="671" t="s">
        <v>3395</v>
      </c>
      <c r="E89" s="671" t="s">
        <v>3396</v>
      </c>
      <c r="F89" s="238"/>
      <c r="G89" s="238"/>
      <c r="H89" s="238"/>
      <c r="I89" s="238"/>
      <c r="J89" s="238">
        <v>1</v>
      </c>
      <c r="K89" s="238">
        <v>597</v>
      </c>
      <c r="L89" s="238"/>
      <c r="M89" s="238">
        <v>597</v>
      </c>
      <c r="N89" s="238"/>
      <c r="O89" s="238"/>
      <c r="P89" s="682"/>
      <c r="Q89" s="713"/>
    </row>
    <row r="90" spans="1:17" ht="14.4" customHeight="1" x14ac:dyDescent="0.3">
      <c r="A90" s="680" t="s">
        <v>3343</v>
      </c>
      <c r="B90" s="671" t="s">
        <v>3344</v>
      </c>
      <c r="C90" s="671" t="s">
        <v>2694</v>
      </c>
      <c r="D90" s="671" t="s">
        <v>3397</v>
      </c>
      <c r="E90" s="671" t="s">
        <v>3398</v>
      </c>
      <c r="F90" s="238">
        <v>3</v>
      </c>
      <c r="G90" s="238">
        <v>558</v>
      </c>
      <c r="H90" s="238">
        <v>1</v>
      </c>
      <c r="I90" s="238">
        <v>186</v>
      </c>
      <c r="J90" s="238"/>
      <c r="K90" s="238"/>
      <c r="L90" s="238"/>
      <c r="M90" s="238"/>
      <c r="N90" s="238"/>
      <c r="O90" s="238"/>
      <c r="P90" s="682"/>
      <c r="Q90" s="713"/>
    </row>
    <row r="91" spans="1:17" ht="14.4" customHeight="1" x14ac:dyDescent="0.3">
      <c r="A91" s="680" t="s">
        <v>3343</v>
      </c>
      <c r="B91" s="671" t="s">
        <v>3344</v>
      </c>
      <c r="C91" s="671" t="s">
        <v>2694</v>
      </c>
      <c r="D91" s="671" t="s">
        <v>3399</v>
      </c>
      <c r="E91" s="671" t="s">
        <v>3400</v>
      </c>
      <c r="F91" s="238"/>
      <c r="G91" s="238"/>
      <c r="H91" s="238"/>
      <c r="I91" s="238"/>
      <c r="J91" s="238">
        <v>1</v>
      </c>
      <c r="K91" s="238">
        <v>560</v>
      </c>
      <c r="L91" s="238"/>
      <c r="M91" s="238">
        <v>560</v>
      </c>
      <c r="N91" s="238"/>
      <c r="O91" s="238"/>
      <c r="P91" s="682"/>
      <c r="Q91" s="713"/>
    </row>
    <row r="92" spans="1:17" ht="14.4" customHeight="1" x14ac:dyDescent="0.3">
      <c r="A92" s="680" t="s">
        <v>3343</v>
      </c>
      <c r="B92" s="671" t="s">
        <v>3344</v>
      </c>
      <c r="C92" s="671" t="s">
        <v>2694</v>
      </c>
      <c r="D92" s="671" t="s">
        <v>3401</v>
      </c>
      <c r="E92" s="671" t="s">
        <v>3402</v>
      </c>
      <c r="F92" s="238">
        <v>2</v>
      </c>
      <c r="G92" s="238">
        <v>352</v>
      </c>
      <c r="H92" s="238">
        <v>1</v>
      </c>
      <c r="I92" s="238">
        <v>176</v>
      </c>
      <c r="J92" s="238">
        <v>9</v>
      </c>
      <c r="K92" s="238">
        <v>1593</v>
      </c>
      <c r="L92" s="238">
        <v>4.5255681818181817</v>
      </c>
      <c r="M92" s="238">
        <v>177</v>
      </c>
      <c r="N92" s="238"/>
      <c r="O92" s="238"/>
      <c r="P92" s="682"/>
      <c r="Q92" s="713"/>
    </row>
    <row r="93" spans="1:17" ht="14.4" customHeight="1" x14ac:dyDescent="0.3">
      <c r="A93" s="680" t="s">
        <v>3343</v>
      </c>
      <c r="B93" s="671" t="s">
        <v>3344</v>
      </c>
      <c r="C93" s="671" t="s">
        <v>2694</v>
      </c>
      <c r="D93" s="671" t="s">
        <v>3403</v>
      </c>
      <c r="E93" s="671" t="s">
        <v>3404</v>
      </c>
      <c r="F93" s="238">
        <v>2</v>
      </c>
      <c r="G93" s="238">
        <v>618</v>
      </c>
      <c r="H93" s="238">
        <v>1</v>
      </c>
      <c r="I93" s="238">
        <v>309</v>
      </c>
      <c r="J93" s="238">
        <v>9</v>
      </c>
      <c r="K93" s="238">
        <v>2781</v>
      </c>
      <c r="L93" s="238">
        <v>4.5</v>
      </c>
      <c r="M93" s="238">
        <v>309</v>
      </c>
      <c r="N93" s="238"/>
      <c r="O93" s="238"/>
      <c r="P93" s="682"/>
      <c r="Q93" s="713"/>
    </row>
    <row r="94" spans="1:17" ht="14.4" customHeight="1" x14ac:dyDescent="0.3">
      <c r="A94" s="680" t="s">
        <v>3343</v>
      </c>
      <c r="B94" s="671" t="s">
        <v>3344</v>
      </c>
      <c r="C94" s="671" t="s">
        <v>2694</v>
      </c>
      <c r="D94" s="671" t="s">
        <v>3405</v>
      </c>
      <c r="E94" s="671" t="s">
        <v>3406</v>
      </c>
      <c r="F94" s="238">
        <v>207</v>
      </c>
      <c r="G94" s="238">
        <v>6003</v>
      </c>
      <c r="H94" s="238">
        <v>1</v>
      </c>
      <c r="I94" s="238">
        <v>29</v>
      </c>
      <c r="J94" s="238">
        <v>182</v>
      </c>
      <c r="K94" s="238">
        <v>5278</v>
      </c>
      <c r="L94" s="238">
        <v>0.87922705314009664</v>
      </c>
      <c r="M94" s="238">
        <v>29</v>
      </c>
      <c r="N94" s="238">
        <v>123</v>
      </c>
      <c r="O94" s="238">
        <v>3567</v>
      </c>
      <c r="P94" s="682">
        <v>0.59420289855072461</v>
      </c>
      <c r="Q94" s="713">
        <v>29</v>
      </c>
    </row>
    <row r="95" spans="1:17" ht="14.4" customHeight="1" x14ac:dyDescent="0.3">
      <c r="A95" s="680" t="s">
        <v>3343</v>
      </c>
      <c r="B95" s="671" t="s">
        <v>3344</v>
      </c>
      <c r="C95" s="671" t="s">
        <v>2694</v>
      </c>
      <c r="D95" s="671" t="s">
        <v>3407</v>
      </c>
      <c r="E95" s="671" t="s">
        <v>3408</v>
      </c>
      <c r="F95" s="238">
        <v>2</v>
      </c>
      <c r="G95" s="238">
        <v>100</v>
      </c>
      <c r="H95" s="238">
        <v>1</v>
      </c>
      <c r="I95" s="238">
        <v>50</v>
      </c>
      <c r="J95" s="238">
        <v>12</v>
      </c>
      <c r="K95" s="238">
        <v>600</v>
      </c>
      <c r="L95" s="238">
        <v>6</v>
      </c>
      <c r="M95" s="238">
        <v>50</v>
      </c>
      <c r="N95" s="238"/>
      <c r="O95" s="238"/>
      <c r="P95" s="682"/>
      <c r="Q95" s="713"/>
    </row>
    <row r="96" spans="1:17" ht="14.4" customHeight="1" x14ac:dyDescent="0.3">
      <c r="A96" s="680" t="s">
        <v>3343</v>
      </c>
      <c r="B96" s="671" t="s">
        <v>3344</v>
      </c>
      <c r="C96" s="671" t="s">
        <v>2694</v>
      </c>
      <c r="D96" s="671" t="s">
        <v>3409</v>
      </c>
      <c r="E96" s="671" t="s">
        <v>3410</v>
      </c>
      <c r="F96" s="238">
        <v>23</v>
      </c>
      <c r="G96" s="238">
        <v>276</v>
      </c>
      <c r="H96" s="238">
        <v>1</v>
      </c>
      <c r="I96" s="238">
        <v>12</v>
      </c>
      <c r="J96" s="238">
        <v>17</v>
      </c>
      <c r="K96" s="238">
        <v>204</v>
      </c>
      <c r="L96" s="238">
        <v>0.73913043478260865</v>
      </c>
      <c r="M96" s="238">
        <v>12</v>
      </c>
      <c r="N96" s="238">
        <v>5</v>
      </c>
      <c r="O96" s="238">
        <v>60</v>
      </c>
      <c r="P96" s="682">
        <v>0.21739130434782608</v>
      </c>
      <c r="Q96" s="713">
        <v>12</v>
      </c>
    </row>
    <row r="97" spans="1:17" ht="14.4" customHeight="1" x14ac:dyDescent="0.3">
      <c r="A97" s="680" t="s">
        <v>3343</v>
      </c>
      <c r="B97" s="671" t="s">
        <v>3344</v>
      </c>
      <c r="C97" s="671" t="s">
        <v>2694</v>
      </c>
      <c r="D97" s="671" t="s">
        <v>3411</v>
      </c>
      <c r="E97" s="671" t="s">
        <v>3412</v>
      </c>
      <c r="F97" s="238">
        <v>29</v>
      </c>
      <c r="G97" s="238">
        <v>2059</v>
      </c>
      <c r="H97" s="238">
        <v>1</v>
      </c>
      <c r="I97" s="238">
        <v>71</v>
      </c>
      <c r="J97" s="238">
        <v>27</v>
      </c>
      <c r="K97" s="238">
        <v>1917</v>
      </c>
      <c r="L97" s="238">
        <v>0.93103448275862066</v>
      </c>
      <c r="M97" s="238">
        <v>71</v>
      </c>
      <c r="N97" s="238">
        <v>27</v>
      </c>
      <c r="O97" s="238">
        <v>1917</v>
      </c>
      <c r="P97" s="682">
        <v>0.93103448275862066</v>
      </c>
      <c r="Q97" s="713">
        <v>71</v>
      </c>
    </row>
    <row r="98" spans="1:17" ht="14.4" customHeight="1" x14ac:dyDescent="0.3">
      <c r="A98" s="680" t="s">
        <v>3343</v>
      </c>
      <c r="B98" s="671" t="s">
        <v>3344</v>
      </c>
      <c r="C98" s="671" t="s">
        <v>2694</v>
      </c>
      <c r="D98" s="671" t="s">
        <v>3413</v>
      </c>
      <c r="E98" s="671" t="s">
        <v>3414</v>
      </c>
      <c r="F98" s="238">
        <v>240</v>
      </c>
      <c r="G98" s="238">
        <v>35280</v>
      </c>
      <c r="H98" s="238">
        <v>1</v>
      </c>
      <c r="I98" s="238">
        <v>147</v>
      </c>
      <c r="J98" s="238">
        <v>208</v>
      </c>
      <c r="K98" s="238">
        <v>30576</v>
      </c>
      <c r="L98" s="238">
        <v>0.8666666666666667</v>
      </c>
      <c r="M98" s="238">
        <v>147</v>
      </c>
      <c r="N98" s="238">
        <v>186</v>
      </c>
      <c r="O98" s="238">
        <v>27342</v>
      </c>
      <c r="P98" s="682">
        <v>0.77500000000000002</v>
      </c>
      <c r="Q98" s="713">
        <v>147</v>
      </c>
    </row>
    <row r="99" spans="1:17" ht="14.4" customHeight="1" x14ac:dyDescent="0.3">
      <c r="A99" s="680" t="s">
        <v>3343</v>
      </c>
      <c r="B99" s="671" t="s">
        <v>3344</v>
      </c>
      <c r="C99" s="671" t="s">
        <v>2694</v>
      </c>
      <c r="D99" s="671" t="s">
        <v>3415</v>
      </c>
      <c r="E99" s="671" t="s">
        <v>3416</v>
      </c>
      <c r="F99" s="238">
        <v>210</v>
      </c>
      <c r="G99" s="238">
        <v>6090</v>
      </c>
      <c r="H99" s="238">
        <v>1</v>
      </c>
      <c r="I99" s="238">
        <v>29</v>
      </c>
      <c r="J99" s="238">
        <v>191</v>
      </c>
      <c r="K99" s="238">
        <v>5539</v>
      </c>
      <c r="L99" s="238">
        <v>0.90952380952380951</v>
      </c>
      <c r="M99" s="238">
        <v>29</v>
      </c>
      <c r="N99" s="238">
        <v>136</v>
      </c>
      <c r="O99" s="238">
        <v>3944</v>
      </c>
      <c r="P99" s="682">
        <v>0.64761904761904765</v>
      </c>
      <c r="Q99" s="713">
        <v>29</v>
      </c>
    </row>
    <row r="100" spans="1:17" ht="14.4" customHeight="1" x14ac:dyDescent="0.3">
      <c r="A100" s="680" t="s">
        <v>3343</v>
      </c>
      <c r="B100" s="671" t="s">
        <v>3344</v>
      </c>
      <c r="C100" s="671" t="s">
        <v>2694</v>
      </c>
      <c r="D100" s="671" t="s">
        <v>3417</v>
      </c>
      <c r="E100" s="671" t="s">
        <v>3418</v>
      </c>
      <c r="F100" s="238">
        <v>44</v>
      </c>
      <c r="G100" s="238">
        <v>1364</v>
      </c>
      <c r="H100" s="238">
        <v>1</v>
      </c>
      <c r="I100" s="238">
        <v>31</v>
      </c>
      <c r="J100" s="238">
        <v>36</v>
      </c>
      <c r="K100" s="238">
        <v>1116</v>
      </c>
      <c r="L100" s="238">
        <v>0.81818181818181823</v>
      </c>
      <c r="M100" s="238">
        <v>31</v>
      </c>
      <c r="N100" s="238">
        <v>37</v>
      </c>
      <c r="O100" s="238">
        <v>1147</v>
      </c>
      <c r="P100" s="682">
        <v>0.84090909090909094</v>
      </c>
      <c r="Q100" s="713">
        <v>31</v>
      </c>
    </row>
    <row r="101" spans="1:17" ht="14.4" customHeight="1" x14ac:dyDescent="0.3">
      <c r="A101" s="680" t="s">
        <v>3343</v>
      </c>
      <c r="B101" s="671" t="s">
        <v>3344</v>
      </c>
      <c r="C101" s="671" t="s">
        <v>2694</v>
      </c>
      <c r="D101" s="671" t="s">
        <v>3419</v>
      </c>
      <c r="E101" s="671" t="s">
        <v>3420</v>
      </c>
      <c r="F101" s="238">
        <v>53</v>
      </c>
      <c r="G101" s="238">
        <v>1431</v>
      </c>
      <c r="H101" s="238">
        <v>1</v>
      </c>
      <c r="I101" s="238">
        <v>27</v>
      </c>
      <c r="J101" s="238">
        <v>43</v>
      </c>
      <c r="K101" s="238">
        <v>1161</v>
      </c>
      <c r="L101" s="238">
        <v>0.81132075471698117</v>
      </c>
      <c r="M101" s="238">
        <v>27</v>
      </c>
      <c r="N101" s="238">
        <v>44</v>
      </c>
      <c r="O101" s="238">
        <v>1188</v>
      </c>
      <c r="P101" s="682">
        <v>0.83018867924528306</v>
      </c>
      <c r="Q101" s="713">
        <v>27</v>
      </c>
    </row>
    <row r="102" spans="1:17" ht="14.4" customHeight="1" x14ac:dyDescent="0.3">
      <c r="A102" s="680" t="s">
        <v>3343</v>
      </c>
      <c r="B102" s="671" t="s">
        <v>3344</v>
      </c>
      <c r="C102" s="671" t="s">
        <v>2694</v>
      </c>
      <c r="D102" s="671" t="s">
        <v>3421</v>
      </c>
      <c r="E102" s="671" t="s">
        <v>3422</v>
      </c>
      <c r="F102" s="238">
        <v>19</v>
      </c>
      <c r="G102" s="238">
        <v>4807</v>
      </c>
      <c r="H102" s="238">
        <v>1</v>
      </c>
      <c r="I102" s="238">
        <v>253</v>
      </c>
      <c r="J102" s="238">
        <v>25</v>
      </c>
      <c r="K102" s="238">
        <v>6325</v>
      </c>
      <c r="L102" s="238">
        <v>1.3157894736842106</v>
      </c>
      <c r="M102" s="238">
        <v>253</v>
      </c>
      <c r="N102" s="238">
        <v>5</v>
      </c>
      <c r="O102" s="238">
        <v>1265</v>
      </c>
      <c r="P102" s="682">
        <v>0.26315789473684209</v>
      </c>
      <c r="Q102" s="713">
        <v>253</v>
      </c>
    </row>
    <row r="103" spans="1:17" ht="14.4" customHeight="1" x14ac:dyDescent="0.3">
      <c r="A103" s="680" t="s">
        <v>3343</v>
      </c>
      <c r="B103" s="671" t="s">
        <v>3344</v>
      </c>
      <c r="C103" s="671" t="s">
        <v>2694</v>
      </c>
      <c r="D103" s="671" t="s">
        <v>3423</v>
      </c>
      <c r="E103" s="671" t="s">
        <v>3424</v>
      </c>
      <c r="F103" s="238">
        <v>1</v>
      </c>
      <c r="G103" s="238">
        <v>22</v>
      </c>
      <c r="H103" s="238">
        <v>1</v>
      </c>
      <c r="I103" s="238">
        <v>22</v>
      </c>
      <c r="J103" s="238">
        <v>2</v>
      </c>
      <c r="K103" s="238">
        <v>44</v>
      </c>
      <c r="L103" s="238">
        <v>2</v>
      </c>
      <c r="M103" s="238">
        <v>22</v>
      </c>
      <c r="N103" s="238">
        <v>1</v>
      </c>
      <c r="O103" s="238">
        <v>22</v>
      </c>
      <c r="P103" s="682">
        <v>1</v>
      </c>
      <c r="Q103" s="713">
        <v>22</v>
      </c>
    </row>
    <row r="104" spans="1:17" ht="14.4" customHeight="1" x14ac:dyDescent="0.3">
      <c r="A104" s="680" t="s">
        <v>3343</v>
      </c>
      <c r="B104" s="671" t="s">
        <v>3344</v>
      </c>
      <c r="C104" s="671" t="s">
        <v>2694</v>
      </c>
      <c r="D104" s="671" t="s">
        <v>3425</v>
      </c>
      <c r="E104" s="671" t="s">
        <v>3426</v>
      </c>
      <c r="F104" s="238"/>
      <c r="G104" s="238"/>
      <c r="H104" s="238"/>
      <c r="I104" s="238"/>
      <c r="J104" s="238">
        <v>8</v>
      </c>
      <c r="K104" s="238">
        <v>6832</v>
      </c>
      <c r="L104" s="238"/>
      <c r="M104" s="238">
        <v>854</v>
      </c>
      <c r="N104" s="238"/>
      <c r="O104" s="238"/>
      <c r="P104" s="682"/>
      <c r="Q104" s="713"/>
    </row>
    <row r="105" spans="1:17" ht="14.4" customHeight="1" x14ac:dyDescent="0.3">
      <c r="A105" s="680" t="s">
        <v>3343</v>
      </c>
      <c r="B105" s="671" t="s">
        <v>3344</v>
      </c>
      <c r="C105" s="671" t="s">
        <v>2694</v>
      </c>
      <c r="D105" s="671" t="s">
        <v>3427</v>
      </c>
      <c r="E105" s="671" t="s">
        <v>3428</v>
      </c>
      <c r="F105" s="238">
        <v>187</v>
      </c>
      <c r="G105" s="238">
        <v>4675</v>
      </c>
      <c r="H105" s="238">
        <v>1</v>
      </c>
      <c r="I105" s="238">
        <v>25</v>
      </c>
      <c r="J105" s="238">
        <v>183</v>
      </c>
      <c r="K105" s="238">
        <v>4575</v>
      </c>
      <c r="L105" s="238">
        <v>0.97860962566844922</v>
      </c>
      <c r="M105" s="238">
        <v>25</v>
      </c>
      <c r="N105" s="238">
        <v>121</v>
      </c>
      <c r="O105" s="238">
        <v>3025</v>
      </c>
      <c r="P105" s="682">
        <v>0.6470588235294118</v>
      </c>
      <c r="Q105" s="713">
        <v>25</v>
      </c>
    </row>
    <row r="106" spans="1:17" ht="14.4" customHeight="1" x14ac:dyDescent="0.3">
      <c r="A106" s="680" t="s">
        <v>3343</v>
      </c>
      <c r="B106" s="671" t="s">
        <v>3344</v>
      </c>
      <c r="C106" s="671" t="s">
        <v>2694</v>
      </c>
      <c r="D106" s="671" t="s">
        <v>3429</v>
      </c>
      <c r="E106" s="671" t="s">
        <v>3430</v>
      </c>
      <c r="F106" s="238"/>
      <c r="G106" s="238"/>
      <c r="H106" s="238"/>
      <c r="I106" s="238"/>
      <c r="J106" s="238"/>
      <c r="K106" s="238"/>
      <c r="L106" s="238"/>
      <c r="M106" s="238"/>
      <c r="N106" s="238">
        <v>4</v>
      </c>
      <c r="O106" s="238">
        <v>132</v>
      </c>
      <c r="P106" s="682"/>
      <c r="Q106" s="713">
        <v>33</v>
      </c>
    </row>
    <row r="107" spans="1:17" ht="14.4" customHeight="1" x14ac:dyDescent="0.3">
      <c r="A107" s="680" t="s">
        <v>3343</v>
      </c>
      <c r="B107" s="671" t="s">
        <v>3344</v>
      </c>
      <c r="C107" s="671" t="s">
        <v>2694</v>
      </c>
      <c r="D107" s="671" t="s">
        <v>3431</v>
      </c>
      <c r="E107" s="671" t="s">
        <v>3432</v>
      </c>
      <c r="F107" s="238">
        <v>7</v>
      </c>
      <c r="G107" s="238">
        <v>1428</v>
      </c>
      <c r="H107" s="238">
        <v>1</v>
      </c>
      <c r="I107" s="238">
        <v>204</v>
      </c>
      <c r="J107" s="238">
        <v>1</v>
      </c>
      <c r="K107" s="238">
        <v>204</v>
      </c>
      <c r="L107" s="238">
        <v>0.14285714285714285</v>
      </c>
      <c r="M107" s="238">
        <v>204</v>
      </c>
      <c r="N107" s="238"/>
      <c r="O107" s="238"/>
      <c r="P107" s="682"/>
      <c r="Q107" s="713"/>
    </row>
    <row r="108" spans="1:17" ht="14.4" customHeight="1" x14ac:dyDescent="0.3">
      <c r="A108" s="680" t="s">
        <v>3343</v>
      </c>
      <c r="B108" s="671" t="s">
        <v>3344</v>
      </c>
      <c r="C108" s="671" t="s">
        <v>2694</v>
      </c>
      <c r="D108" s="671" t="s">
        <v>3433</v>
      </c>
      <c r="E108" s="671" t="s">
        <v>3434</v>
      </c>
      <c r="F108" s="238">
        <v>3</v>
      </c>
      <c r="G108" s="238">
        <v>78</v>
      </c>
      <c r="H108" s="238">
        <v>1</v>
      </c>
      <c r="I108" s="238">
        <v>26</v>
      </c>
      <c r="J108" s="238">
        <v>2</v>
      </c>
      <c r="K108" s="238">
        <v>52</v>
      </c>
      <c r="L108" s="238">
        <v>0.66666666666666663</v>
      </c>
      <c r="M108" s="238">
        <v>26</v>
      </c>
      <c r="N108" s="238"/>
      <c r="O108" s="238"/>
      <c r="P108" s="682"/>
      <c r="Q108" s="713"/>
    </row>
    <row r="109" spans="1:17" ht="14.4" customHeight="1" x14ac:dyDescent="0.3">
      <c r="A109" s="680" t="s">
        <v>3343</v>
      </c>
      <c r="B109" s="671" t="s">
        <v>3344</v>
      </c>
      <c r="C109" s="671" t="s">
        <v>2694</v>
      </c>
      <c r="D109" s="671" t="s">
        <v>3435</v>
      </c>
      <c r="E109" s="671" t="s">
        <v>3436</v>
      </c>
      <c r="F109" s="238">
        <v>14</v>
      </c>
      <c r="G109" s="238">
        <v>1176</v>
      </c>
      <c r="H109" s="238">
        <v>1</v>
      </c>
      <c r="I109" s="238">
        <v>84</v>
      </c>
      <c r="J109" s="238">
        <v>15</v>
      </c>
      <c r="K109" s="238">
        <v>1260</v>
      </c>
      <c r="L109" s="238">
        <v>1.0714285714285714</v>
      </c>
      <c r="M109" s="238">
        <v>84</v>
      </c>
      <c r="N109" s="238">
        <v>21</v>
      </c>
      <c r="O109" s="238">
        <v>1764</v>
      </c>
      <c r="P109" s="682">
        <v>1.5</v>
      </c>
      <c r="Q109" s="713">
        <v>84</v>
      </c>
    </row>
    <row r="110" spans="1:17" ht="14.4" customHeight="1" x14ac:dyDescent="0.3">
      <c r="A110" s="680" t="s">
        <v>3343</v>
      </c>
      <c r="B110" s="671" t="s">
        <v>3344</v>
      </c>
      <c r="C110" s="671" t="s">
        <v>2694</v>
      </c>
      <c r="D110" s="671" t="s">
        <v>3437</v>
      </c>
      <c r="E110" s="671" t="s">
        <v>3438</v>
      </c>
      <c r="F110" s="238">
        <v>1</v>
      </c>
      <c r="G110" s="238">
        <v>173</v>
      </c>
      <c r="H110" s="238">
        <v>1</v>
      </c>
      <c r="I110" s="238">
        <v>173</v>
      </c>
      <c r="J110" s="238"/>
      <c r="K110" s="238"/>
      <c r="L110" s="238"/>
      <c r="M110" s="238"/>
      <c r="N110" s="238"/>
      <c r="O110" s="238"/>
      <c r="P110" s="682"/>
      <c r="Q110" s="713"/>
    </row>
    <row r="111" spans="1:17" ht="14.4" customHeight="1" x14ac:dyDescent="0.3">
      <c r="A111" s="680" t="s">
        <v>3343</v>
      </c>
      <c r="B111" s="671" t="s">
        <v>3344</v>
      </c>
      <c r="C111" s="671" t="s">
        <v>2694</v>
      </c>
      <c r="D111" s="671" t="s">
        <v>3439</v>
      </c>
      <c r="E111" s="671" t="s">
        <v>3440</v>
      </c>
      <c r="F111" s="238">
        <v>9</v>
      </c>
      <c r="G111" s="238">
        <v>135</v>
      </c>
      <c r="H111" s="238">
        <v>1</v>
      </c>
      <c r="I111" s="238">
        <v>15</v>
      </c>
      <c r="J111" s="238">
        <v>2</v>
      </c>
      <c r="K111" s="238">
        <v>30</v>
      </c>
      <c r="L111" s="238">
        <v>0.22222222222222221</v>
      </c>
      <c r="M111" s="238">
        <v>15</v>
      </c>
      <c r="N111" s="238">
        <v>7</v>
      </c>
      <c r="O111" s="238">
        <v>105</v>
      </c>
      <c r="P111" s="682">
        <v>0.77777777777777779</v>
      </c>
      <c r="Q111" s="713">
        <v>15</v>
      </c>
    </row>
    <row r="112" spans="1:17" ht="14.4" customHeight="1" x14ac:dyDescent="0.3">
      <c r="A112" s="680" t="s">
        <v>3343</v>
      </c>
      <c r="B112" s="671" t="s">
        <v>3344</v>
      </c>
      <c r="C112" s="671" t="s">
        <v>2694</v>
      </c>
      <c r="D112" s="671" t="s">
        <v>3441</v>
      </c>
      <c r="E112" s="671" t="s">
        <v>3442</v>
      </c>
      <c r="F112" s="238">
        <v>13</v>
      </c>
      <c r="G112" s="238">
        <v>299</v>
      </c>
      <c r="H112" s="238">
        <v>1</v>
      </c>
      <c r="I112" s="238">
        <v>23</v>
      </c>
      <c r="J112" s="238">
        <v>3</v>
      </c>
      <c r="K112" s="238">
        <v>69</v>
      </c>
      <c r="L112" s="238">
        <v>0.23076923076923078</v>
      </c>
      <c r="M112" s="238">
        <v>23</v>
      </c>
      <c r="N112" s="238">
        <v>7</v>
      </c>
      <c r="O112" s="238">
        <v>161</v>
      </c>
      <c r="P112" s="682">
        <v>0.53846153846153844</v>
      </c>
      <c r="Q112" s="713">
        <v>23</v>
      </c>
    </row>
    <row r="113" spans="1:17" ht="14.4" customHeight="1" x14ac:dyDescent="0.3">
      <c r="A113" s="680" t="s">
        <v>3343</v>
      </c>
      <c r="B113" s="671" t="s">
        <v>3344</v>
      </c>
      <c r="C113" s="671" t="s">
        <v>2694</v>
      </c>
      <c r="D113" s="671" t="s">
        <v>3443</v>
      </c>
      <c r="E113" s="671" t="s">
        <v>3444</v>
      </c>
      <c r="F113" s="238">
        <v>2</v>
      </c>
      <c r="G113" s="238">
        <v>74</v>
      </c>
      <c r="H113" s="238">
        <v>1</v>
      </c>
      <c r="I113" s="238">
        <v>37</v>
      </c>
      <c r="J113" s="238">
        <v>2</v>
      </c>
      <c r="K113" s="238">
        <v>74</v>
      </c>
      <c r="L113" s="238">
        <v>1</v>
      </c>
      <c r="M113" s="238">
        <v>37</v>
      </c>
      <c r="N113" s="238">
        <v>3</v>
      </c>
      <c r="O113" s="238">
        <v>111</v>
      </c>
      <c r="P113" s="682">
        <v>1.5</v>
      </c>
      <c r="Q113" s="713">
        <v>37</v>
      </c>
    </row>
    <row r="114" spans="1:17" ht="14.4" customHeight="1" x14ac:dyDescent="0.3">
      <c r="A114" s="680" t="s">
        <v>3343</v>
      </c>
      <c r="B114" s="671" t="s">
        <v>3344</v>
      </c>
      <c r="C114" s="671" t="s">
        <v>2694</v>
      </c>
      <c r="D114" s="671" t="s">
        <v>3445</v>
      </c>
      <c r="E114" s="671" t="s">
        <v>3446</v>
      </c>
      <c r="F114" s="238">
        <v>69</v>
      </c>
      <c r="G114" s="238">
        <v>1587</v>
      </c>
      <c r="H114" s="238">
        <v>1</v>
      </c>
      <c r="I114" s="238">
        <v>23</v>
      </c>
      <c r="J114" s="238">
        <v>51</v>
      </c>
      <c r="K114" s="238">
        <v>1173</v>
      </c>
      <c r="L114" s="238">
        <v>0.73913043478260865</v>
      </c>
      <c r="M114" s="238">
        <v>23</v>
      </c>
      <c r="N114" s="238">
        <v>38</v>
      </c>
      <c r="O114" s="238">
        <v>874</v>
      </c>
      <c r="P114" s="682">
        <v>0.55072463768115942</v>
      </c>
      <c r="Q114" s="713">
        <v>23</v>
      </c>
    </row>
    <row r="115" spans="1:17" ht="14.4" customHeight="1" x14ac:dyDescent="0.3">
      <c r="A115" s="680" t="s">
        <v>3343</v>
      </c>
      <c r="B115" s="671" t="s">
        <v>3344</v>
      </c>
      <c r="C115" s="671" t="s">
        <v>2694</v>
      </c>
      <c r="D115" s="671" t="s">
        <v>3447</v>
      </c>
      <c r="E115" s="671" t="s">
        <v>3448</v>
      </c>
      <c r="F115" s="238">
        <v>3</v>
      </c>
      <c r="G115" s="238">
        <v>87</v>
      </c>
      <c r="H115" s="238">
        <v>1</v>
      </c>
      <c r="I115" s="238">
        <v>29</v>
      </c>
      <c r="J115" s="238">
        <v>9</v>
      </c>
      <c r="K115" s="238">
        <v>261</v>
      </c>
      <c r="L115" s="238">
        <v>3</v>
      </c>
      <c r="M115" s="238">
        <v>29</v>
      </c>
      <c r="N115" s="238">
        <v>5</v>
      </c>
      <c r="O115" s="238">
        <v>145</v>
      </c>
      <c r="P115" s="682">
        <v>1.6666666666666667</v>
      </c>
      <c r="Q115" s="713">
        <v>29</v>
      </c>
    </row>
    <row r="116" spans="1:17" ht="14.4" customHeight="1" x14ac:dyDescent="0.3">
      <c r="A116" s="680" t="s">
        <v>3343</v>
      </c>
      <c r="B116" s="671" t="s">
        <v>3344</v>
      </c>
      <c r="C116" s="671" t="s">
        <v>2694</v>
      </c>
      <c r="D116" s="671" t="s">
        <v>3449</v>
      </c>
      <c r="E116" s="671" t="s">
        <v>3450</v>
      </c>
      <c r="F116" s="238"/>
      <c r="G116" s="238"/>
      <c r="H116" s="238"/>
      <c r="I116" s="238"/>
      <c r="J116" s="238"/>
      <c r="K116" s="238"/>
      <c r="L116" s="238"/>
      <c r="M116" s="238"/>
      <c r="N116" s="238">
        <v>4</v>
      </c>
      <c r="O116" s="238">
        <v>704</v>
      </c>
      <c r="P116" s="682"/>
      <c r="Q116" s="713">
        <v>176</v>
      </c>
    </row>
    <row r="117" spans="1:17" ht="14.4" customHeight="1" x14ac:dyDescent="0.3">
      <c r="A117" s="680" t="s">
        <v>3343</v>
      </c>
      <c r="B117" s="671" t="s">
        <v>3344</v>
      </c>
      <c r="C117" s="671" t="s">
        <v>2694</v>
      </c>
      <c r="D117" s="671" t="s">
        <v>3451</v>
      </c>
      <c r="E117" s="671" t="s">
        <v>3452</v>
      </c>
      <c r="F117" s="238">
        <v>1</v>
      </c>
      <c r="G117" s="238">
        <v>15</v>
      </c>
      <c r="H117" s="238">
        <v>1</v>
      </c>
      <c r="I117" s="238">
        <v>15</v>
      </c>
      <c r="J117" s="238"/>
      <c r="K117" s="238"/>
      <c r="L117" s="238"/>
      <c r="M117" s="238"/>
      <c r="N117" s="238">
        <v>1</v>
      </c>
      <c r="O117" s="238">
        <v>15</v>
      </c>
      <c r="P117" s="682">
        <v>1</v>
      </c>
      <c r="Q117" s="713">
        <v>15</v>
      </c>
    </row>
    <row r="118" spans="1:17" ht="14.4" customHeight="1" x14ac:dyDescent="0.3">
      <c r="A118" s="680" t="s">
        <v>3343</v>
      </c>
      <c r="B118" s="671" t="s">
        <v>3344</v>
      </c>
      <c r="C118" s="671" t="s">
        <v>2694</v>
      </c>
      <c r="D118" s="671" t="s">
        <v>3453</v>
      </c>
      <c r="E118" s="671" t="s">
        <v>3454</v>
      </c>
      <c r="F118" s="238">
        <v>3</v>
      </c>
      <c r="G118" s="238">
        <v>57</v>
      </c>
      <c r="H118" s="238">
        <v>1</v>
      </c>
      <c r="I118" s="238">
        <v>19</v>
      </c>
      <c r="J118" s="238">
        <v>8</v>
      </c>
      <c r="K118" s="238">
        <v>152</v>
      </c>
      <c r="L118" s="238">
        <v>2.6666666666666665</v>
      </c>
      <c r="M118" s="238">
        <v>19</v>
      </c>
      <c r="N118" s="238"/>
      <c r="O118" s="238"/>
      <c r="P118" s="682"/>
      <c r="Q118" s="713"/>
    </row>
    <row r="119" spans="1:17" ht="14.4" customHeight="1" x14ac:dyDescent="0.3">
      <c r="A119" s="680" t="s">
        <v>3343</v>
      </c>
      <c r="B119" s="671" t="s">
        <v>3344</v>
      </c>
      <c r="C119" s="671" t="s">
        <v>2694</v>
      </c>
      <c r="D119" s="671" t="s">
        <v>3455</v>
      </c>
      <c r="E119" s="671" t="s">
        <v>3456</v>
      </c>
      <c r="F119" s="238">
        <v>8</v>
      </c>
      <c r="G119" s="238">
        <v>160</v>
      </c>
      <c r="H119" s="238">
        <v>1</v>
      </c>
      <c r="I119" s="238">
        <v>20</v>
      </c>
      <c r="J119" s="238">
        <v>17</v>
      </c>
      <c r="K119" s="238">
        <v>340</v>
      </c>
      <c r="L119" s="238">
        <v>2.125</v>
      </c>
      <c r="M119" s="238">
        <v>20</v>
      </c>
      <c r="N119" s="238">
        <v>6</v>
      </c>
      <c r="O119" s="238">
        <v>120</v>
      </c>
      <c r="P119" s="682">
        <v>0.75</v>
      </c>
      <c r="Q119" s="713">
        <v>20</v>
      </c>
    </row>
    <row r="120" spans="1:17" ht="14.4" customHeight="1" x14ac:dyDescent="0.3">
      <c r="A120" s="680" t="s">
        <v>3343</v>
      </c>
      <c r="B120" s="671" t="s">
        <v>3344</v>
      </c>
      <c r="C120" s="671" t="s">
        <v>2694</v>
      </c>
      <c r="D120" s="671" t="s">
        <v>3457</v>
      </c>
      <c r="E120" s="671" t="s">
        <v>3458</v>
      </c>
      <c r="F120" s="238">
        <v>1</v>
      </c>
      <c r="G120" s="238">
        <v>183</v>
      </c>
      <c r="H120" s="238">
        <v>1</v>
      </c>
      <c r="I120" s="238">
        <v>183</v>
      </c>
      <c r="J120" s="238"/>
      <c r="K120" s="238"/>
      <c r="L120" s="238"/>
      <c r="M120" s="238"/>
      <c r="N120" s="238">
        <v>4</v>
      </c>
      <c r="O120" s="238">
        <v>736</v>
      </c>
      <c r="P120" s="682">
        <v>4.0218579234972678</v>
      </c>
      <c r="Q120" s="713">
        <v>184</v>
      </c>
    </row>
    <row r="121" spans="1:17" ht="14.4" customHeight="1" x14ac:dyDescent="0.3">
      <c r="A121" s="680" t="s">
        <v>3343</v>
      </c>
      <c r="B121" s="671" t="s">
        <v>3344</v>
      </c>
      <c r="C121" s="671" t="s">
        <v>2694</v>
      </c>
      <c r="D121" s="671" t="s">
        <v>3459</v>
      </c>
      <c r="E121" s="671" t="s">
        <v>3460</v>
      </c>
      <c r="F121" s="238">
        <v>2</v>
      </c>
      <c r="G121" s="238">
        <v>168</v>
      </c>
      <c r="H121" s="238">
        <v>1</v>
      </c>
      <c r="I121" s="238">
        <v>84</v>
      </c>
      <c r="J121" s="238">
        <v>1</v>
      </c>
      <c r="K121" s="238">
        <v>84</v>
      </c>
      <c r="L121" s="238">
        <v>0.5</v>
      </c>
      <c r="M121" s="238">
        <v>84</v>
      </c>
      <c r="N121" s="238">
        <v>2</v>
      </c>
      <c r="O121" s="238">
        <v>168</v>
      </c>
      <c r="P121" s="682">
        <v>1</v>
      </c>
      <c r="Q121" s="713">
        <v>84</v>
      </c>
    </row>
    <row r="122" spans="1:17" ht="14.4" customHeight="1" x14ac:dyDescent="0.3">
      <c r="A122" s="680" t="s">
        <v>3343</v>
      </c>
      <c r="B122" s="671" t="s">
        <v>3344</v>
      </c>
      <c r="C122" s="671" t="s">
        <v>2694</v>
      </c>
      <c r="D122" s="671" t="s">
        <v>3461</v>
      </c>
      <c r="E122" s="671" t="s">
        <v>3462</v>
      </c>
      <c r="F122" s="238"/>
      <c r="G122" s="238"/>
      <c r="H122" s="238"/>
      <c r="I122" s="238"/>
      <c r="J122" s="238">
        <v>1</v>
      </c>
      <c r="K122" s="238">
        <v>952</v>
      </c>
      <c r="L122" s="238"/>
      <c r="M122" s="238">
        <v>952</v>
      </c>
      <c r="N122" s="238"/>
      <c r="O122" s="238"/>
      <c r="P122" s="682"/>
      <c r="Q122" s="713"/>
    </row>
    <row r="123" spans="1:17" ht="14.4" customHeight="1" x14ac:dyDescent="0.3">
      <c r="A123" s="680" t="s">
        <v>3343</v>
      </c>
      <c r="B123" s="671" t="s">
        <v>3344</v>
      </c>
      <c r="C123" s="671" t="s">
        <v>2694</v>
      </c>
      <c r="D123" s="671" t="s">
        <v>3463</v>
      </c>
      <c r="E123" s="671" t="s">
        <v>3464</v>
      </c>
      <c r="F123" s="238"/>
      <c r="G123" s="238"/>
      <c r="H123" s="238"/>
      <c r="I123" s="238"/>
      <c r="J123" s="238">
        <v>2</v>
      </c>
      <c r="K123" s="238">
        <v>42</v>
      </c>
      <c r="L123" s="238"/>
      <c r="M123" s="238">
        <v>21</v>
      </c>
      <c r="N123" s="238"/>
      <c r="O123" s="238"/>
      <c r="P123" s="682"/>
      <c r="Q123" s="713"/>
    </row>
    <row r="124" spans="1:17" ht="14.4" customHeight="1" x14ac:dyDescent="0.3">
      <c r="A124" s="680" t="s">
        <v>3343</v>
      </c>
      <c r="B124" s="671" t="s">
        <v>3344</v>
      </c>
      <c r="C124" s="671" t="s">
        <v>2694</v>
      </c>
      <c r="D124" s="671" t="s">
        <v>3465</v>
      </c>
      <c r="E124" s="671" t="s">
        <v>3466</v>
      </c>
      <c r="F124" s="238">
        <v>18</v>
      </c>
      <c r="G124" s="238">
        <v>396</v>
      </c>
      <c r="H124" s="238">
        <v>1</v>
      </c>
      <c r="I124" s="238">
        <v>22</v>
      </c>
      <c r="J124" s="238">
        <v>7</v>
      </c>
      <c r="K124" s="238">
        <v>154</v>
      </c>
      <c r="L124" s="238">
        <v>0.3888888888888889</v>
      </c>
      <c r="M124" s="238">
        <v>22</v>
      </c>
      <c r="N124" s="238">
        <v>9</v>
      </c>
      <c r="O124" s="238">
        <v>198</v>
      </c>
      <c r="P124" s="682">
        <v>0.5</v>
      </c>
      <c r="Q124" s="713">
        <v>22</v>
      </c>
    </row>
    <row r="125" spans="1:17" ht="14.4" customHeight="1" x14ac:dyDescent="0.3">
      <c r="A125" s="680" t="s">
        <v>3343</v>
      </c>
      <c r="B125" s="671" t="s">
        <v>3344</v>
      </c>
      <c r="C125" s="671" t="s">
        <v>2694</v>
      </c>
      <c r="D125" s="671" t="s">
        <v>3467</v>
      </c>
      <c r="E125" s="671" t="s">
        <v>3468</v>
      </c>
      <c r="F125" s="238"/>
      <c r="G125" s="238"/>
      <c r="H125" s="238"/>
      <c r="I125" s="238"/>
      <c r="J125" s="238">
        <v>1</v>
      </c>
      <c r="K125" s="238">
        <v>564</v>
      </c>
      <c r="L125" s="238"/>
      <c r="M125" s="238">
        <v>564</v>
      </c>
      <c r="N125" s="238"/>
      <c r="O125" s="238"/>
      <c r="P125" s="682"/>
      <c r="Q125" s="713"/>
    </row>
    <row r="126" spans="1:17" ht="14.4" customHeight="1" x14ac:dyDescent="0.3">
      <c r="A126" s="680" t="s">
        <v>3343</v>
      </c>
      <c r="B126" s="671" t="s">
        <v>3344</v>
      </c>
      <c r="C126" s="671" t="s">
        <v>2694</v>
      </c>
      <c r="D126" s="671" t="s">
        <v>3469</v>
      </c>
      <c r="E126" s="671" t="s">
        <v>3470</v>
      </c>
      <c r="F126" s="238"/>
      <c r="G126" s="238"/>
      <c r="H126" s="238"/>
      <c r="I126" s="238"/>
      <c r="J126" s="238">
        <v>1</v>
      </c>
      <c r="K126" s="238">
        <v>1002</v>
      </c>
      <c r="L126" s="238"/>
      <c r="M126" s="238">
        <v>1002</v>
      </c>
      <c r="N126" s="238"/>
      <c r="O126" s="238"/>
      <c r="P126" s="682"/>
      <c r="Q126" s="713"/>
    </row>
    <row r="127" spans="1:17" ht="14.4" customHeight="1" x14ac:dyDescent="0.3">
      <c r="A127" s="680" t="s">
        <v>3343</v>
      </c>
      <c r="B127" s="671" t="s">
        <v>3344</v>
      </c>
      <c r="C127" s="671" t="s">
        <v>2694</v>
      </c>
      <c r="D127" s="671" t="s">
        <v>3471</v>
      </c>
      <c r="E127" s="671" t="s">
        <v>3472</v>
      </c>
      <c r="F127" s="238">
        <v>1</v>
      </c>
      <c r="G127" s="238">
        <v>189</v>
      </c>
      <c r="H127" s="238">
        <v>1</v>
      </c>
      <c r="I127" s="238">
        <v>189</v>
      </c>
      <c r="J127" s="238">
        <v>1</v>
      </c>
      <c r="K127" s="238">
        <v>190</v>
      </c>
      <c r="L127" s="238">
        <v>1.0052910052910053</v>
      </c>
      <c r="M127" s="238">
        <v>190</v>
      </c>
      <c r="N127" s="238"/>
      <c r="O127" s="238"/>
      <c r="P127" s="682"/>
      <c r="Q127" s="713"/>
    </row>
    <row r="128" spans="1:17" ht="14.4" customHeight="1" x14ac:dyDescent="0.3">
      <c r="A128" s="680" t="s">
        <v>3343</v>
      </c>
      <c r="B128" s="671" t="s">
        <v>3344</v>
      </c>
      <c r="C128" s="671" t="s">
        <v>2694</v>
      </c>
      <c r="D128" s="671" t="s">
        <v>3473</v>
      </c>
      <c r="E128" s="671" t="s">
        <v>3474</v>
      </c>
      <c r="F128" s="238"/>
      <c r="G128" s="238"/>
      <c r="H128" s="238"/>
      <c r="I128" s="238"/>
      <c r="J128" s="238">
        <v>1</v>
      </c>
      <c r="K128" s="238">
        <v>310</v>
      </c>
      <c r="L128" s="238"/>
      <c r="M128" s="238">
        <v>310</v>
      </c>
      <c r="N128" s="238"/>
      <c r="O128" s="238"/>
      <c r="P128" s="682"/>
      <c r="Q128" s="713"/>
    </row>
    <row r="129" spans="1:17" ht="14.4" customHeight="1" x14ac:dyDescent="0.3">
      <c r="A129" s="680" t="s">
        <v>3343</v>
      </c>
      <c r="B129" s="671" t="s">
        <v>3344</v>
      </c>
      <c r="C129" s="671" t="s">
        <v>2694</v>
      </c>
      <c r="D129" s="671" t="s">
        <v>3475</v>
      </c>
      <c r="E129" s="671" t="s">
        <v>3476</v>
      </c>
      <c r="F129" s="238">
        <v>1</v>
      </c>
      <c r="G129" s="238">
        <v>23</v>
      </c>
      <c r="H129" s="238">
        <v>1</v>
      </c>
      <c r="I129" s="238">
        <v>23</v>
      </c>
      <c r="J129" s="238">
        <v>2</v>
      </c>
      <c r="K129" s="238">
        <v>46</v>
      </c>
      <c r="L129" s="238">
        <v>2</v>
      </c>
      <c r="M129" s="238">
        <v>23</v>
      </c>
      <c r="N129" s="238">
        <v>1</v>
      </c>
      <c r="O129" s="238">
        <v>23</v>
      </c>
      <c r="P129" s="682">
        <v>1</v>
      </c>
      <c r="Q129" s="713">
        <v>23</v>
      </c>
    </row>
    <row r="130" spans="1:17" ht="14.4" customHeight="1" x14ac:dyDescent="0.3">
      <c r="A130" s="680" t="s">
        <v>3343</v>
      </c>
      <c r="B130" s="671" t="s">
        <v>3344</v>
      </c>
      <c r="C130" s="671" t="s">
        <v>2694</v>
      </c>
      <c r="D130" s="671" t="s">
        <v>3477</v>
      </c>
      <c r="E130" s="671" t="s">
        <v>3478</v>
      </c>
      <c r="F130" s="238"/>
      <c r="G130" s="238"/>
      <c r="H130" s="238"/>
      <c r="I130" s="238"/>
      <c r="J130" s="238"/>
      <c r="K130" s="238"/>
      <c r="L130" s="238"/>
      <c r="M130" s="238"/>
      <c r="N130" s="238">
        <v>1</v>
      </c>
      <c r="O130" s="238">
        <v>17</v>
      </c>
      <c r="P130" s="682"/>
      <c r="Q130" s="713">
        <v>17</v>
      </c>
    </row>
    <row r="131" spans="1:17" ht="14.4" customHeight="1" x14ac:dyDescent="0.3">
      <c r="A131" s="680" t="s">
        <v>3343</v>
      </c>
      <c r="B131" s="671" t="s">
        <v>3344</v>
      </c>
      <c r="C131" s="671" t="s">
        <v>2694</v>
      </c>
      <c r="D131" s="671" t="s">
        <v>3479</v>
      </c>
      <c r="E131" s="671" t="s">
        <v>3480</v>
      </c>
      <c r="F131" s="238">
        <v>1</v>
      </c>
      <c r="G131" s="238">
        <v>291</v>
      </c>
      <c r="H131" s="238">
        <v>1</v>
      </c>
      <c r="I131" s="238">
        <v>291</v>
      </c>
      <c r="J131" s="238">
        <v>1</v>
      </c>
      <c r="K131" s="238">
        <v>291</v>
      </c>
      <c r="L131" s="238">
        <v>1</v>
      </c>
      <c r="M131" s="238">
        <v>291</v>
      </c>
      <c r="N131" s="238"/>
      <c r="O131" s="238"/>
      <c r="P131" s="682"/>
      <c r="Q131" s="713"/>
    </row>
    <row r="132" spans="1:17" ht="14.4" customHeight="1" x14ac:dyDescent="0.3">
      <c r="A132" s="680" t="s">
        <v>3343</v>
      </c>
      <c r="B132" s="671" t="s">
        <v>3344</v>
      </c>
      <c r="C132" s="671" t="s">
        <v>2694</v>
      </c>
      <c r="D132" s="671" t="s">
        <v>3481</v>
      </c>
      <c r="E132" s="671" t="s">
        <v>3482</v>
      </c>
      <c r="F132" s="238"/>
      <c r="G132" s="238"/>
      <c r="H132" s="238"/>
      <c r="I132" s="238"/>
      <c r="J132" s="238">
        <v>1</v>
      </c>
      <c r="K132" s="238">
        <v>589</v>
      </c>
      <c r="L132" s="238"/>
      <c r="M132" s="238">
        <v>589</v>
      </c>
      <c r="N132" s="238"/>
      <c r="O132" s="238"/>
      <c r="P132" s="682"/>
      <c r="Q132" s="713"/>
    </row>
    <row r="133" spans="1:17" ht="14.4" customHeight="1" x14ac:dyDescent="0.3">
      <c r="A133" s="680" t="s">
        <v>3343</v>
      </c>
      <c r="B133" s="671" t="s">
        <v>3344</v>
      </c>
      <c r="C133" s="671" t="s">
        <v>2694</v>
      </c>
      <c r="D133" s="671" t="s">
        <v>3483</v>
      </c>
      <c r="E133" s="671" t="s">
        <v>3484</v>
      </c>
      <c r="F133" s="238">
        <v>1</v>
      </c>
      <c r="G133" s="238">
        <v>43</v>
      </c>
      <c r="H133" s="238">
        <v>1</v>
      </c>
      <c r="I133" s="238">
        <v>43</v>
      </c>
      <c r="J133" s="238"/>
      <c r="K133" s="238"/>
      <c r="L133" s="238"/>
      <c r="M133" s="238"/>
      <c r="N133" s="238"/>
      <c r="O133" s="238"/>
      <c r="P133" s="682"/>
      <c r="Q133" s="713"/>
    </row>
    <row r="134" spans="1:17" ht="14.4" customHeight="1" x14ac:dyDescent="0.3">
      <c r="A134" s="680" t="s">
        <v>3343</v>
      </c>
      <c r="B134" s="671" t="s">
        <v>3344</v>
      </c>
      <c r="C134" s="671" t="s">
        <v>2694</v>
      </c>
      <c r="D134" s="671" t="s">
        <v>3485</v>
      </c>
      <c r="E134" s="671" t="s">
        <v>3486</v>
      </c>
      <c r="F134" s="238"/>
      <c r="G134" s="238"/>
      <c r="H134" s="238"/>
      <c r="I134" s="238"/>
      <c r="J134" s="238">
        <v>1</v>
      </c>
      <c r="K134" s="238">
        <v>528</v>
      </c>
      <c r="L134" s="238"/>
      <c r="M134" s="238">
        <v>528</v>
      </c>
      <c r="N134" s="238"/>
      <c r="O134" s="238"/>
      <c r="P134" s="682"/>
      <c r="Q134" s="713"/>
    </row>
    <row r="135" spans="1:17" ht="14.4" customHeight="1" x14ac:dyDescent="0.3">
      <c r="A135" s="680" t="s">
        <v>3343</v>
      </c>
      <c r="B135" s="671" t="s">
        <v>3487</v>
      </c>
      <c r="C135" s="671" t="s">
        <v>2694</v>
      </c>
      <c r="D135" s="671" t="s">
        <v>3488</v>
      </c>
      <c r="E135" s="671" t="s">
        <v>3489</v>
      </c>
      <c r="F135" s="238"/>
      <c r="G135" s="238"/>
      <c r="H135" s="238"/>
      <c r="I135" s="238"/>
      <c r="J135" s="238">
        <v>9</v>
      </c>
      <c r="K135" s="238">
        <v>9315</v>
      </c>
      <c r="L135" s="238"/>
      <c r="M135" s="238">
        <v>1035</v>
      </c>
      <c r="N135" s="238"/>
      <c r="O135" s="238"/>
      <c r="P135" s="682"/>
      <c r="Q135" s="713"/>
    </row>
    <row r="136" spans="1:17" ht="14.4" customHeight="1" x14ac:dyDescent="0.3">
      <c r="A136" s="680" t="s">
        <v>3343</v>
      </c>
      <c r="B136" s="671" t="s">
        <v>3487</v>
      </c>
      <c r="C136" s="671" t="s">
        <v>2694</v>
      </c>
      <c r="D136" s="671" t="s">
        <v>3490</v>
      </c>
      <c r="E136" s="671" t="s">
        <v>3491</v>
      </c>
      <c r="F136" s="238"/>
      <c r="G136" s="238"/>
      <c r="H136" s="238"/>
      <c r="I136" s="238"/>
      <c r="J136" s="238">
        <v>1</v>
      </c>
      <c r="K136" s="238">
        <v>1245</v>
      </c>
      <c r="L136" s="238"/>
      <c r="M136" s="238">
        <v>1245</v>
      </c>
      <c r="N136" s="238"/>
      <c r="O136" s="238"/>
      <c r="P136" s="682"/>
      <c r="Q136" s="713"/>
    </row>
    <row r="137" spans="1:17" ht="14.4" customHeight="1" x14ac:dyDescent="0.3">
      <c r="A137" s="680" t="s">
        <v>3492</v>
      </c>
      <c r="B137" s="671" t="s">
        <v>2817</v>
      </c>
      <c r="C137" s="671" t="s">
        <v>2656</v>
      </c>
      <c r="D137" s="671" t="s">
        <v>3493</v>
      </c>
      <c r="E137" s="671" t="s">
        <v>3494</v>
      </c>
      <c r="F137" s="238">
        <v>1.4</v>
      </c>
      <c r="G137" s="238">
        <v>2169.7599999999998</v>
      </c>
      <c r="H137" s="238">
        <v>1</v>
      </c>
      <c r="I137" s="238">
        <v>1549.8285714285714</v>
      </c>
      <c r="J137" s="238">
        <v>0.5</v>
      </c>
      <c r="K137" s="238">
        <v>490.21</v>
      </c>
      <c r="L137" s="238">
        <v>0.22592821325860926</v>
      </c>
      <c r="M137" s="238">
        <v>980.42</v>
      </c>
      <c r="N137" s="238"/>
      <c r="O137" s="238"/>
      <c r="P137" s="682"/>
      <c r="Q137" s="713"/>
    </row>
    <row r="138" spans="1:17" ht="14.4" customHeight="1" x14ac:dyDescent="0.3">
      <c r="A138" s="680" t="s">
        <v>3492</v>
      </c>
      <c r="B138" s="671" t="s">
        <v>2817</v>
      </c>
      <c r="C138" s="671" t="s">
        <v>2656</v>
      </c>
      <c r="D138" s="671" t="s">
        <v>3495</v>
      </c>
      <c r="E138" s="671" t="s">
        <v>3496</v>
      </c>
      <c r="F138" s="238"/>
      <c r="G138" s="238"/>
      <c r="H138" s="238"/>
      <c r="I138" s="238"/>
      <c r="J138" s="238">
        <v>0.08</v>
      </c>
      <c r="K138" s="238">
        <v>826.99</v>
      </c>
      <c r="L138" s="238"/>
      <c r="M138" s="238">
        <v>10337.375</v>
      </c>
      <c r="N138" s="238"/>
      <c r="O138" s="238"/>
      <c r="P138" s="682"/>
      <c r="Q138" s="713"/>
    </row>
    <row r="139" spans="1:17" ht="14.4" customHeight="1" x14ac:dyDescent="0.3">
      <c r="A139" s="680" t="s">
        <v>3492</v>
      </c>
      <c r="B139" s="671" t="s">
        <v>2817</v>
      </c>
      <c r="C139" s="671" t="s">
        <v>2656</v>
      </c>
      <c r="D139" s="671" t="s">
        <v>3497</v>
      </c>
      <c r="E139" s="671" t="s">
        <v>1252</v>
      </c>
      <c r="F139" s="238">
        <v>0.79999999999999993</v>
      </c>
      <c r="G139" s="238">
        <v>8661.2900000000009</v>
      </c>
      <c r="H139" s="238">
        <v>1</v>
      </c>
      <c r="I139" s="238">
        <v>10826.612500000001</v>
      </c>
      <c r="J139" s="238">
        <v>0.71</v>
      </c>
      <c r="K139" s="238">
        <v>7747.66</v>
      </c>
      <c r="L139" s="238">
        <v>0.89451571301734489</v>
      </c>
      <c r="M139" s="238">
        <v>10912.197183098591</v>
      </c>
      <c r="N139" s="238">
        <v>0.5</v>
      </c>
      <c r="O139" s="238">
        <v>5460.7800000000007</v>
      </c>
      <c r="P139" s="682">
        <v>0.63048114080004247</v>
      </c>
      <c r="Q139" s="713">
        <v>10921.560000000001</v>
      </c>
    </row>
    <row r="140" spans="1:17" ht="14.4" customHeight="1" x14ac:dyDescent="0.3">
      <c r="A140" s="680" t="s">
        <v>3492</v>
      </c>
      <c r="B140" s="671" t="s">
        <v>2817</v>
      </c>
      <c r="C140" s="671" t="s">
        <v>2656</v>
      </c>
      <c r="D140" s="671" t="s">
        <v>3498</v>
      </c>
      <c r="E140" s="671" t="s">
        <v>3499</v>
      </c>
      <c r="F140" s="238">
        <v>0.2</v>
      </c>
      <c r="G140" s="238">
        <v>387.82</v>
      </c>
      <c r="H140" s="238">
        <v>1</v>
      </c>
      <c r="I140" s="238">
        <v>1939.1</v>
      </c>
      <c r="J140" s="238">
        <v>0.1</v>
      </c>
      <c r="K140" s="238">
        <v>195.61</v>
      </c>
      <c r="L140" s="238">
        <v>0.50438347687071328</v>
      </c>
      <c r="M140" s="238">
        <v>1956.1000000000001</v>
      </c>
      <c r="N140" s="238">
        <v>0.1</v>
      </c>
      <c r="O140" s="238">
        <v>195.61</v>
      </c>
      <c r="P140" s="682">
        <v>0.50438347687071328</v>
      </c>
      <c r="Q140" s="713">
        <v>1956.1000000000001</v>
      </c>
    </row>
    <row r="141" spans="1:17" ht="14.4" customHeight="1" x14ac:dyDescent="0.3">
      <c r="A141" s="680" t="s">
        <v>3492</v>
      </c>
      <c r="B141" s="671" t="s">
        <v>2817</v>
      </c>
      <c r="C141" s="671" t="s">
        <v>2656</v>
      </c>
      <c r="D141" s="671" t="s">
        <v>3500</v>
      </c>
      <c r="E141" s="671" t="s">
        <v>3501</v>
      </c>
      <c r="F141" s="238"/>
      <c r="G141" s="238"/>
      <c r="H141" s="238"/>
      <c r="I141" s="238"/>
      <c r="J141" s="238"/>
      <c r="K141" s="238"/>
      <c r="L141" s="238"/>
      <c r="M141" s="238"/>
      <c r="N141" s="238">
        <v>0.15</v>
      </c>
      <c r="O141" s="238">
        <v>56.9</v>
      </c>
      <c r="P141" s="682"/>
      <c r="Q141" s="713">
        <v>379.33333333333331</v>
      </c>
    </row>
    <row r="142" spans="1:17" ht="14.4" customHeight="1" x14ac:dyDescent="0.3">
      <c r="A142" s="680" t="s">
        <v>3492</v>
      </c>
      <c r="B142" s="671" t="s">
        <v>2817</v>
      </c>
      <c r="C142" s="671" t="s">
        <v>2656</v>
      </c>
      <c r="D142" s="671" t="s">
        <v>3276</v>
      </c>
      <c r="E142" s="671" t="s">
        <v>3277</v>
      </c>
      <c r="F142" s="238">
        <v>0.05</v>
      </c>
      <c r="G142" s="238">
        <v>46.83</v>
      </c>
      <c r="H142" s="238">
        <v>1</v>
      </c>
      <c r="I142" s="238">
        <v>936.59999999999991</v>
      </c>
      <c r="J142" s="238">
        <v>0.1</v>
      </c>
      <c r="K142" s="238">
        <v>94.48</v>
      </c>
      <c r="L142" s="238">
        <v>2.0175101430706812</v>
      </c>
      <c r="M142" s="238">
        <v>944.8</v>
      </c>
      <c r="N142" s="238"/>
      <c r="O142" s="238"/>
      <c r="P142" s="682"/>
      <c r="Q142" s="713"/>
    </row>
    <row r="143" spans="1:17" ht="14.4" customHeight="1" x14ac:dyDescent="0.3">
      <c r="A143" s="680" t="s">
        <v>3492</v>
      </c>
      <c r="B143" s="671" t="s">
        <v>2817</v>
      </c>
      <c r="C143" s="671" t="s">
        <v>2669</v>
      </c>
      <c r="D143" s="671" t="s">
        <v>3502</v>
      </c>
      <c r="E143" s="671" t="s">
        <v>3503</v>
      </c>
      <c r="F143" s="238"/>
      <c r="G143" s="238"/>
      <c r="H143" s="238"/>
      <c r="I143" s="238"/>
      <c r="J143" s="238">
        <v>1</v>
      </c>
      <c r="K143" s="238">
        <v>972.32</v>
      </c>
      <c r="L143" s="238"/>
      <c r="M143" s="238">
        <v>972.32</v>
      </c>
      <c r="N143" s="238"/>
      <c r="O143" s="238"/>
      <c r="P143" s="682"/>
      <c r="Q143" s="713"/>
    </row>
    <row r="144" spans="1:17" ht="14.4" customHeight="1" x14ac:dyDescent="0.3">
      <c r="A144" s="680" t="s">
        <v>3492</v>
      </c>
      <c r="B144" s="671" t="s">
        <v>2817</v>
      </c>
      <c r="C144" s="671" t="s">
        <v>2669</v>
      </c>
      <c r="D144" s="671" t="s">
        <v>3504</v>
      </c>
      <c r="E144" s="671" t="s">
        <v>3505</v>
      </c>
      <c r="F144" s="238"/>
      <c r="G144" s="238"/>
      <c r="H144" s="238"/>
      <c r="I144" s="238"/>
      <c r="J144" s="238">
        <v>1</v>
      </c>
      <c r="K144" s="238">
        <v>1027.76</v>
      </c>
      <c r="L144" s="238"/>
      <c r="M144" s="238">
        <v>1027.76</v>
      </c>
      <c r="N144" s="238"/>
      <c r="O144" s="238"/>
      <c r="P144" s="682"/>
      <c r="Q144" s="713"/>
    </row>
    <row r="145" spans="1:17" ht="14.4" customHeight="1" x14ac:dyDescent="0.3">
      <c r="A145" s="680" t="s">
        <v>3492</v>
      </c>
      <c r="B145" s="671" t="s">
        <v>2817</v>
      </c>
      <c r="C145" s="671" t="s">
        <v>2669</v>
      </c>
      <c r="D145" s="671" t="s">
        <v>3506</v>
      </c>
      <c r="E145" s="671" t="s">
        <v>3507</v>
      </c>
      <c r="F145" s="238"/>
      <c r="G145" s="238"/>
      <c r="H145" s="238"/>
      <c r="I145" s="238"/>
      <c r="J145" s="238">
        <v>1</v>
      </c>
      <c r="K145" s="238">
        <v>888.06</v>
      </c>
      <c r="L145" s="238"/>
      <c r="M145" s="238">
        <v>888.06</v>
      </c>
      <c r="N145" s="238"/>
      <c r="O145" s="238"/>
      <c r="P145" s="682"/>
      <c r="Q145" s="713"/>
    </row>
    <row r="146" spans="1:17" ht="14.4" customHeight="1" x14ac:dyDescent="0.3">
      <c r="A146" s="680" t="s">
        <v>3492</v>
      </c>
      <c r="B146" s="671" t="s">
        <v>2817</v>
      </c>
      <c r="C146" s="671" t="s">
        <v>2669</v>
      </c>
      <c r="D146" s="671" t="s">
        <v>3508</v>
      </c>
      <c r="E146" s="671" t="s">
        <v>3509</v>
      </c>
      <c r="F146" s="238"/>
      <c r="G146" s="238"/>
      <c r="H146" s="238"/>
      <c r="I146" s="238"/>
      <c r="J146" s="238">
        <v>2</v>
      </c>
      <c r="K146" s="238">
        <v>7797.6</v>
      </c>
      <c r="L146" s="238"/>
      <c r="M146" s="238">
        <v>3898.8</v>
      </c>
      <c r="N146" s="238"/>
      <c r="O146" s="238"/>
      <c r="P146" s="682"/>
      <c r="Q146" s="713"/>
    </row>
    <row r="147" spans="1:17" ht="14.4" customHeight="1" x14ac:dyDescent="0.3">
      <c r="A147" s="680" t="s">
        <v>3492</v>
      </c>
      <c r="B147" s="671" t="s">
        <v>2817</v>
      </c>
      <c r="C147" s="671" t="s">
        <v>2669</v>
      </c>
      <c r="D147" s="671" t="s">
        <v>3510</v>
      </c>
      <c r="E147" s="671" t="s">
        <v>3511</v>
      </c>
      <c r="F147" s="238"/>
      <c r="G147" s="238"/>
      <c r="H147" s="238"/>
      <c r="I147" s="238"/>
      <c r="J147" s="238">
        <v>1</v>
      </c>
      <c r="K147" s="238">
        <v>359.1</v>
      </c>
      <c r="L147" s="238"/>
      <c r="M147" s="238">
        <v>359.1</v>
      </c>
      <c r="N147" s="238"/>
      <c r="O147" s="238"/>
      <c r="P147" s="682"/>
      <c r="Q147" s="713"/>
    </row>
    <row r="148" spans="1:17" ht="14.4" customHeight="1" x14ac:dyDescent="0.3">
      <c r="A148" s="680" t="s">
        <v>3492</v>
      </c>
      <c r="B148" s="671" t="s">
        <v>2817</v>
      </c>
      <c r="C148" s="671" t="s">
        <v>2669</v>
      </c>
      <c r="D148" s="671" t="s">
        <v>3512</v>
      </c>
      <c r="E148" s="671" t="s">
        <v>3513</v>
      </c>
      <c r="F148" s="238"/>
      <c r="G148" s="238"/>
      <c r="H148" s="238"/>
      <c r="I148" s="238"/>
      <c r="J148" s="238">
        <v>2</v>
      </c>
      <c r="K148" s="238">
        <v>1787.8</v>
      </c>
      <c r="L148" s="238"/>
      <c r="M148" s="238">
        <v>893.9</v>
      </c>
      <c r="N148" s="238"/>
      <c r="O148" s="238"/>
      <c r="P148" s="682"/>
      <c r="Q148" s="713"/>
    </row>
    <row r="149" spans="1:17" ht="14.4" customHeight="1" x14ac:dyDescent="0.3">
      <c r="A149" s="680" t="s">
        <v>3492</v>
      </c>
      <c r="B149" s="671" t="s">
        <v>2817</v>
      </c>
      <c r="C149" s="671" t="s">
        <v>2669</v>
      </c>
      <c r="D149" s="671" t="s">
        <v>3514</v>
      </c>
      <c r="E149" s="671" t="s">
        <v>3515</v>
      </c>
      <c r="F149" s="238"/>
      <c r="G149" s="238"/>
      <c r="H149" s="238"/>
      <c r="I149" s="238"/>
      <c r="J149" s="238"/>
      <c r="K149" s="238"/>
      <c r="L149" s="238"/>
      <c r="M149" s="238"/>
      <c r="N149" s="238">
        <v>2</v>
      </c>
      <c r="O149" s="238">
        <v>1787.8</v>
      </c>
      <c r="P149" s="682"/>
      <c r="Q149" s="713">
        <v>893.9</v>
      </c>
    </row>
    <row r="150" spans="1:17" ht="14.4" customHeight="1" x14ac:dyDescent="0.3">
      <c r="A150" s="680" t="s">
        <v>3492</v>
      </c>
      <c r="B150" s="671" t="s">
        <v>2817</v>
      </c>
      <c r="C150" s="671" t="s">
        <v>2669</v>
      </c>
      <c r="D150" s="671" t="s">
        <v>3516</v>
      </c>
      <c r="E150" s="671" t="s">
        <v>3517</v>
      </c>
      <c r="F150" s="238"/>
      <c r="G150" s="238"/>
      <c r="H150" s="238"/>
      <c r="I150" s="238"/>
      <c r="J150" s="238">
        <v>1</v>
      </c>
      <c r="K150" s="238">
        <v>16831.689999999999</v>
      </c>
      <c r="L150" s="238"/>
      <c r="M150" s="238">
        <v>16831.689999999999</v>
      </c>
      <c r="N150" s="238"/>
      <c r="O150" s="238"/>
      <c r="P150" s="682"/>
      <c r="Q150" s="713"/>
    </row>
    <row r="151" spans="1:17" ht="14.4" customHeight="1" x14ac:dyDescent="0.3">
      <c r="A151" s="680" t="s">
        <v>3492</v>
      </c>
      <c r="B151" s="671" t="s">
        <v>2817</v>
      </c>
      <c r="C151" s="671" t="s">
        <v>2669</v>
      </c>
      <c r="D151" s="671" t="s">
        <v>3518</v>
      </c>
      <c r="E151" s="671" t="s">
        <v>3519</v>
      </c>
      <c r="F151" s="238"/>
      <c r="G151" s="238"/>
      <c r="H151" s="238"/>
      <c r="I151" s="238"/>
      <c r="J151" s="238">
        <v>2</v>
      </c>
      <c r="K151" s="238">
        <v>6357.26</v>
      </c>
      <c r="L151" s="238"/>
      <c r="M151" s="238">
        <v>3178.63</v>
      </c>
      <c r="N151" s="238"/>
      <c r="O151" s="238"/>
      <c r="P151" s="682"/>
      <c r="Q151" s="713"/>
    </row>
    <row r="152" spans="1:17" ht="14.4" customHeight="1" x14ac:dyDescent="0.3">
      <c r="A152" s="680" t="s">
        <v>3492</v>
      </c>
      <c r="B152" s="671" t="s">
        <v>2817</v>
      </c>
      <c r="C152" s="671" t="s">
        <v>2669</v>
      </c>
      <c r="D152" s="671" t="s">
        <v>3520</v>
      </c>
      <c r="E152" s="671" t="s">
        <v>3521</v>
      </c>
      <c r="F152" s="238"/>
      <c r="G152" s="238"/>
      <c r="H152" s="238"/>
      <c r="I152" s="238"/>
      <c r="J152" s="238"/>
      <c r="K152" s="238"/>
      <c r="L152" s="238"/>
      <c r="M152" s="238"/>
      <c r="N152" s="238">
        <v>2</v>
      </c>
      <c r="O152" s="238">
        <v>2170.4</v>
      </c>
      <c r="P152" s="682"/>
      <c r="Q152" s="713">
        <v>1085.2</v>
      </c>
    </row>
    <row r="153" spans="1:17" ht="14.4" customHeight="1" x14ac:dyDescent="0.3">
      <c r="A153" s="680" t="s">
        <v>3492</v>
      </c>
      <c r="B153" s="671" t="s">
        <v>2817</v>
      </c>
      <c r="C153" s="671" t="s">
        <v>2669</v>
      </c>
      <c r="D153" s="671" t="s">
        <v>3522</v>
      </c>
      <c r="E153" s="671" t="s">
        <v>3523</v>
      </c>
      <c r="F153" s="238"/>
      <c r="G153" s="238"/>
      <c r="H153" s="238"/>
      <c r="I153" s="238"/>
      <c r="J153" s="238"/>
      <c r="K153" s="238"/>
      <c r="L153" s="238"/>
      <c r="M153" s="238"/>
      <c r="N153" s="238">
        <v>1</v>
      </c>
      <c r="O153" s="238">
        <v>704</v>
      </c>
      <c r="P153" s="682"/>
      <c r="Q153" s="713">
        <v>704</v>
      </c>
    </row>
    <row r="154" spans="1:17" ht="14.4" customHeight="1" x14ac:dyDescent="0.3">
      <c r="A154" s="680" t="s">
        <v>3492</v>
      </c>
      <c r="B154" s="671" t="s">
        <v>2817</v>
      </c>
      <c r="C154" s="671" t="s">
        <v>2694</v>
      </c>
      <c r="D154" s="671" t="s">
        <v>3123</v>
      </c>
      <c r="E154" s="671" t="s">
        <v>3124</v>
      </c>
      <c r="F154" s="238">
        <v>1</v>
      </c>
      <c r="G154" s="238">
        <v>204</v>
      </c>
      <c r="H154" s="238">
        <v>1</v>
      </c>
      <c r="I154" s="238">
        <v>204</v>
      </c>
      <c r="J154" s="238">
        <v>1</v>
      </c>
      <c r="K154" s="238">
        <v>205</v>
      </c>
      <c r="L154" s="238">
        <v>1.0049019607843137</v>
      </c>
      <c r="M154" s="238">
        <v>205</v>
      </c>
      <c r="N154" s="238"/>
      <c r="O154" s="238"/>
      <c r="P154" s="682"/>
      <c r="Q154" s="713"/>
    </row>
    <row r="155" spans="1:17" ht="14.4" customHeight="1" x14ac:dyDescent="0.3">
      <c r="A155" s="680" t="s">
        <v>3492</v>
      </c>
      <c r="B155" s="671" t="s">
        <v>2817</v>
      </c>
      <c r="C155" s="671" t="s">
        <v>2694</v>
      </c>
      <c r="D155" s="671" t="s">
        <v>3524</v>
      </c>
      <c r="E155" s="671" t="s">
        <v>3525</v>
      </c>
      <c r="F155" s="238"/>
      <c r="G155" s="238"/>
      <c r="H155" s="238"/>
      <c r="I155" s="238"/>
      <c r="J155" s="238">
        <v>1</v>
      </c>
      <c r="K155" s="238">
        <v>150</v>
      </c>
      <c r="L155" s="238"/>
      <c r="M155" s="238">
        <v>150</v>
      </c>
      <c r="N155" s="238"/>
      <c r="O155" s="238"/>
      <c r="P155" s="682"/>
      <c r="Q155" s="713"/>
    </row>
    <row r="156" spans="1:17" ht="14.4" customHeight="1" x14ac:dyDescent="0.3">
      <c r="A156" s="680" t="s">
        <v>3492</v>
      </c>
      <c r="B156" s="671" t="s">
        <v>2817</v>
      </c>
      <c r="C156" s="671" t="s">
        <v>2694</v>
      </c>
      <c r="D156" s="671" t="s">
        <v>3526</v>
      </c>
      <c r="E156" s="671" t="s">
        <v>3527</v>
      </c>
      <c r="F156" s="238"/>
      <c r="G156" s="238"/>
      <c r="H156" s="238"/>
      <c r="I156" s="238"/>
      <c r="J156" s="238"/>
      <c r="K156" s="238"/>
      <c r="L156" s="238"/>
      <c r="M156" s="238"/>
      <c r="N156" s="238">
        <v>1</v>
      </c>
      <c r="O156" s="238">
        <v>182</v>
      </c>
      <c r="P156" s="682"/>
      <c r="Q156" s="713">
        <v>182</v>
      </c>
    </row>
    <row r="157" spans="1:17" ht="14.4" customHeight="1" x14ac:dyDescent="0.3">
      <c r="A157" s="680" t="s">
        <v>3492</v>
      </c>
      <c r="B157" s="671" t="s">
        <v>2817</v>
      </c>
      <c r="C157" s="671" t="s">
        <v>2694</v>
      </c>
      <c r="D157" s="671" t="s">
        <v>3528</v>
      </c>
      <c r="E157" s="671" t="s">
        <v>3529</v>
      </c>
      <c r="F157" s="238">
        <v>2</v>
      </c>
      <c r="G157" s="238">
        <v>432</v>
      </c>
      <c r="H157" s="238">
        <v>1</v>
      </c>
      <c r="I157" s="238">
        <v>216</v>
      </c>
      <c r="J157" s="238"/>
      <c r="K157" s="238"/>
      <c r="L157" s="238"/>
      <c r="M157" s="238"/>
      <c r="N157" s="238">
        <v>1</v>
      </c>
      <c r="O157" s="238">
        <v>217</v>
      </c>
      <c r="P157" s="682">
        <v>0.50231481481481477</v>
      </c>
      <c r="Q157" s="713">
        <v>217</v>
      </c>
    </row>
    <row r="158" spans="1:17" ht="14.4" customHeight="1" x14ac:dyDescent="0.3">
      <c r="A158" s="680" t="s">
        <v>3492</v>
      </c>
      <c r="B158" s="671" t="s">
        <v>2817</v>
      </c>
      <c r="C158" s="671" t="s">
        <v>2694</v>
      </c>
      <c r="D158" s="671" t="s">
        <v>2738</v>
      </c>
      <c r="E158" s="671" t="s">
        <v>2739</v>
      </c>
      <c r="F158" s="238">
        <v>6</v>
      </c>
      <c r="G158" s="238">
        <v>1308</v>
      </c>
      <c r="H158" s="238">
        <v>1</v>
      </c>
      <c r="I158" s="238">
        <v>218</v>
      </c>
      <c r="J158" s="238">
        <v>10</v>
      </c>
      <c r="K158" s="238">
        <v>2190</v>
      </c>
      <c r="L158" s="238">
        <v>1.6743119266055047</v>
      </c>
      <c r="M158" s="238">
        <v>219</v>
      </c>
      <c r="N158" s="238">
        <v>55</v>
      </c>
      <c r="O158" s="238">
        <v>12045</v>
      </c>
      <c r="P158" s="682">
        <v>9.2087155963302756</v>
      </c>
      <c r="Q158" s="713">
        <v>219</v>
      </c>
    </row>
    <row r="159" spans="1:17" ht="14.4" customHeight="1" x14ac:dyDescent="0.3">
      <c r="A159" s="680" t="s">
        <v>3492</v>
      </c>
      <c r="B159" s="671" t="s">
        <v>2817</v>
      </c>
      <c r="C159" s="671" t="s">
        <v>2694</v>
      </c>
      <c r="D159" s="671" t="s">
        <v>3530</v>
      </c>
      <c r="E159" s="671" t="s">
        <v>3531</v>
      </c>
      <c r="F159" s="238"/>
      <c r="G159" s="238"/>
      <c r="H159" s="238"/>
      <c r="I159" s="238"/>
      <c r="J159" s="238"/>
      <c r="K159" s="238"/>
      <c r="L159" s="238"/>
      <c r="M159" s="238"/>
      <c r="N159" s="238">
        <v>1</v>
      </c>
      <c r="O159" s="238">
        <v>609</v>
      </c>
      <c r="P159" s="682"/>
      <c r="Q159" s="713">
        <v>609</v>
      </c>
    </row>
    <row r="160" spans="1:17" ht="14.4" customHeight="1" x14ac:dyDescent="0.3">
      <c r="A160" s="680" t="s">
        <v>3492</v>
      </c>
      <c r="B160" s="671" t="s">
        <v>2817</v>
      </c>
      <c r="C160" s="671" t="s">
        <v>2694</v>
      </c>
      <c r="D160" s="671" t="s">
        <v>2746</v>
      </c>
      <c r="E160" s="671" t="s">
        <v>2747</v>
      </c>
      <c r="F160" s="238"/>
      <c r="G160" s="238"/>
      <c r="H160" s="238"/>
      <c r="I160" s="238"/>
      <c r="J160" s="238">
        <v>16</v>
      </c>
      <c r="K160" s="238">
        <v>4112</v>
      </c>
      <c r="L160" s="238"/>
      <c r="M160" s="238">
        <v>257</v>
      </c>
      <c r="N160" s="238"/>
      <c r="O160" s="238"/>
      <c r="P160" s="682"/>
      <c r="Q160" s="713"/>
    </row>
    <row r="161" spans="1:17" ht="14.4" customHeight="1" x14ac:dyDescent="0.3">
      <c r="A161" s="680" t="s">
        <v>3492</v>
      </c>
      <c r="B161" s="671" t="s">
        <v>2817</v>
      </c>
      <c r="C161" s="671" t="s">
        <v>2694</v>
      </c>
      <c r="D161" s="671" t="s">
        <v>3049</v>
      </c>
      <c r="E161" s="671" t="s">
        <v>3050</v>
      </c>
      <c r="F161" s="238"/>
      <c r="G161" s="238"/>
      <c r="H161" s="238"/>
      <c r="I161" s="238"/>
      <c r="J161" s="238">
        <v>2</v>
      </c>
      <c r="K161" s="238">
        <v>652</v>
      </c>
      <c r="L161" s="238"/>
      <c r="M161" s="238">
        <v>326</v>
      </c>
      <c r="N161" s="238">
        <v>3</v>
      </c>
      <c r="O161" s="238">
        <v>978</v>
      </c>
      <c r="P161" s="682"/>
      <c r="Q161" s="713">
        <v>326</v>
      </c>
    </row>
    <row r="162" spans="1:17" ht="14.4" customHeight="1" x14ac:dyDescent="0.3">
      <c r="A162" s="680" t="s">
        <v>3492</v>
      </c>
      <c r="B162" s="671" t="s">
        <v>2817</v>
      </c>
      <c r="C162" s="671" t="s">
        <v>2694</v>
      </c>
      <c r="D162" s="671" t="s">
        <v>3532</v>
      </c>
      <c r="E162" s="671" t="s">
        <v>3533</v>
      </c>
      <c r="F162" s="238"/>
      <c r="G162" s="238"/>
      <c r="H162" s="238"/>
      <c r="I162" s="238"/>
      <c r="J162" s="238">
        <v>1</v>
      </c>
      <c r="K162" s="238">
        <v>4127</v>
      </c>
      <c r="L162" s="238"/>
      <c r="M162" s="238">
        <v>4127</v>
      </c>
      <c r="N162" s="238"/>
      <c r="O162" s="238"/>
      <c r="P162" s="682"/>
      <c r="Q162" s="713"/>
    </row>
    <row r="163" spans="1:17" ht="14.4" customHeight="1" x14ac:dyDescent="0.3">
      <c r="A163" s="680" t="s">
        <v>3492</v>
      </c>
      <c r="B163" s="671" t="s">
        <v>2817</v>
      </c>
      <c r="C163" s="671" t="s">
        <v>2694</v>
      </c>
      <c r="D163" s="671" t="s">
        <v>3534</v>
      </c>
      <c r="E163" s="671" t="s">
        <v>3535</v>
      </c>
      <c r="F163" s="238"/>
      <c r="G163" s="238"/>
      <c r="H163" s="238"/>
      <c r="I163" s="238"/>
      <c r="J163" s="238">
        <v>2</v>
      </c>
      <c r="K163" s="238">
        <v>7630</v>
      </c>
      <c r="L163" s="238"/>
      <c r="M163" s="238">
        <v>3815</v>
      </c>
      <c r="N163" s="238"/>
      <c r="O163" s="238"/>
      <c r="P163" s="682"/>
      <c r="Q163" s="713"/>
    </row>
    <row r="164" spans="1:17" ht="14.4" customHeight="1" x14ac:dyDescent="0.3">
      <c r="A164" s="680" t="s">
        <v>3492</v>
      </c>
      <c r="B164" s="671" t="s">
        <v>2817</v>
      </c>
      <c r="C164" s="671" t="s">
        <v>2694</v>
      </c>
      <c r="D164" s="671" t="s">
        <v>3536</v>
      </c>
      <c r="E164" s="671" t="s">
        <v>3537</v>
      </c>
      <c r="F164" s="238">
        <v>7</v>
      </c>
      <c r="G164" s="238">
        <v>8932</v>
      </c>
      <c r="H164" s="238">
        <v>1</v>
      </c>
      <c r="I164" s="238">
        <v>1276</v>
      </c>
      <c r="J164" s="238">
        <v>10</v>
      </c>
      <c r="K164" s="238">
        <v>12770</v>
      </c>
      <c r="L164" s="238">
        <v>1.4296909986565158</v>
      </c>
      <c r="M164" s="238">
        <v>1277</v>
      </c>
      <c r="N164" s="238">
        <v>7</v>
      </c>
      <c r="O164" s="238">
        <v>8939</v>
      </c>
      <c r="P164" s="682">
        <v>1.0007836990595611</v>
      </c>
      <c r="Q164" s="713">
        <v>1277</v>
      </c>
    </row>
    <row r="165" spans="1:17" ht="14.4" customHeight="1" x14ac:dyDescent="0.3">
      <c r="A165" s="680" t="s">
        <v>3492</v>
      </c>
      <c r="B165" s="671" t="s">
        <v>2817</v>
      </c>
      <c r="C165" s="671" t="s">
        <v>2694</v>
      </c>
      <c r="D165" s="671" t="s">
        <v>3538</v>
      </c>
      <c r="E165" s="671" t="s">
        <v>3539</v>
      </c>
      <c r="F165" s="238">
        <v>7</v>
      </c>
      <c r="G165" s="238">
        <v>8141</v>
      </c>
      <c r="H165" s="238">
        <v>1</v>
      </c>
      <c r="I165" s="238">
        <v>1163</v>
      </c>
      <c r="J165" s="238">
        <v>9</v>
      </c>
      <c r="K165" s="238">
        <v>10476</v>
      </c>
      <c r="L165" s="238">
        <v>1.2868198010072474</v>
      </c>
      <c r="M165" s="238">
        <v>1164</v>
      </c>
      <c r="N165" s="238">
        <v>1</v>
      </c>
      <c r="O165" s="238">
        <v>1164</v>
      </c>
      <c r="P165" s="682">
        <v>0.14297997788969413</v>
      </c>
      <c r="Q165" s="713">
        <v>1164</v>
      </c>
    </row>
    <row r="166" spans="1:17" ht="14.4" customHeight="1" x14ac:dyDescent="0.3">
      <c r="A166" s="680" t="s">
        <v>3492</v>
      </c>
      <c r="B166" s="671" t="s">
        <v>2817</v>
      </c>
      <c r="C166" s="671" t="s">
        <v>2694</v>
      </c>
      <c r="D166" s="671" t="s">
        <v>3540</v>
      </c>
      <c r="E166" s="671" t="s">
        <v>3541</v>
      </c>
      <c r="F166" s="238">
        <v>36</v>
      </c>
      <c r="G166" s="238">
        <v>6192</v>
      </c>
      <c r="H166" s="238">
        <v>1</v>
      </c>
      <c r="I166" s="238">
        <v>172</v>
      </c>
      <c r="J166" s="238">
        <v>28</v>
      </c>
      <c r="K166" s="238">
        <v>4844</v>
      </c>
      <c r="L166" s="238">
        <v>0.78229974160206717</v>
      </c>
      <c r="M166" s="238">
        <v>173</v>
      </c>
      <c r="N166" s="238">
        <v>26</v>
      </c>
      <c r="O166" s="238">
        <v>4498</v>
      </c>
      <c r="P166" s="682">
        <v>0.72642118863049099</v>
      </c>
      <c r="Q166" s="713">
        <v>173</v>
      </c>
    </row>
    <row r="167" spans="1:17" ht="14.4" customHeight="1" x14ac:dyDescent="0.3">
      <c r="A167" s="680" t="s">
        <v>3492</v>
      </c>
      <c r="B167" s="671" t="s">
        <v>2817</v>
      </c>
      <c r="C167" s="671" t="s">
        <v>2694</v>
      </c>
      <c r="D167" s="671" t="s">
        <v>3542</v>
      </c>
      <c r="E167" s="671" t="s">
        <v>3543</v>
      </c>
      <c r="F167" s="238">
        <v>11</v>
      </c>
      <c r="G167" s="238">
        <v>21934</v>
      </c>
      <c r="H167" s="238">
        <v>1</v>
      </c>
      <c r="I167" s="238">
        <v>1994</v>
      </c>
      <c r="J167" s="238">
        <v>10</v>
      </c>
      <c r="K167" s="238">
        <v>19960</v>
      </c>
      <c r="L167" s="238">
        <v>0.91000273547916477</v>
      </c>
      <c r="M167" s="238">
        <v>1996</v>
      </c>
      <c r="N167" s="238">
        <v>16</v>
      </c>
      <c r="O167" s="238">
        <v>31936</v>
      </c>
      <c r="P167" s="682">
        <v>1.4560043767666637</v>
      </c>
      <c r="Q167" s="713">
        <v>1996</v>
      </c>
    </row>
    <row r="168" spans="1:17" ht="14.4" customHeight="1" x14ac:dyDescent="0.3">
      <c r="A168" s="680" t="s">
        <v>3492</v>
      </c>
      <c r="B168" s="671" t="s">
        <v>2817</v>
      </c>
      <c r="C168" s="671" t="s">
        <v>2694</v>
      </c>
      <c r="D168" s="671" t="s">
        <v>3544</v>
      </c>
      <c r="E168" s="671" t="s">
        <v>3545</v>
      </c>
      <c r="F168" s="238"/>
      <c r="G168" s="238"/>
      <c r="H168" s="238"/>
      <c r="I168" s="238"/>
      <c r="J168" s="238">
        <v>2</v>
      </c>
      <c r="K168" s="238">
        <v>10360</v>
      </c>
      <c r="L168" s="238"/>
      <c r="M168" s="238">
        <v>5180</v>
      </c>
      <c r="N168" s="238"/>
      <c r="O168" s="238"/>
      <c r="P168" s="682"/>
      <c r="Q168" s="713"/>
    </row>
    <row r="169" spans="1:17" ht="14.4" customHeight="1" x14ac:dyDescent="0.3">
      <c r="A169" s="680" t="s">
        <v>3492</v>
      </c>
      <c r="B169" s="671" t="s">
        <v>2817</v>
      </c>
      <c r="C169" s="671" t="s">
        <v>2694</v>
      </c>
      <c r="D169" s="671" t="s">
        <v>3546</v>
      </c>
      <c r="E169" s="671" t="s">
        <v>3547</v>
      </c>
      <c r="F169" s="238"/>
      <c r="G169" s="238"/>
      <c r="H169" s="238"/>
      <c r="I169" s="238"/>
      <c r="J169" s="238"/>
      <c r="K169" s="238"/>
      <c r="L169" s="238"/>
      <c r="M169" s="238"/>
      <c r="N169" s="238">
        <v>1</v>
      </c>
      <c r="O169" s="238">
        <v>658</v>
      </c>
      <c r="P169" s="682"/>
      <c r="Q169" s="713">
        <v>658</v>
      </c>
    </row>
    <row r="170" spans="1:17" ht="14.4" customHeight="1" x14ac:dyDescent="0.3">
      <c r="A170" s="680" t="s">
        <v>3492</v>
      </c>
      <c r="B170" s="671" t="s">
        <v>2817</v>
      </c>
      <c r="C170" s="671" t="s">
        <v>2694</v>
      </c>
      <c r="D170" s="671" t="s">
        <v>3548</v>
      </c>
      <c r="E170" s="671" t="s">
        <v>3549</v>
      </c>
      <c r="F170" s="238">
        <v>93</v>
      </c>
      <c r="G170" s="238">
        <v>18321</v>
      </c>
      <c r="H170" s="238">
        <v>1</v>
      </c>
      <c r="I170" s="238">
        <v>197</v>
      </c>
      <c r="J170" s="238">
        <v>51</v>
      </c>
      <c r="K170" s="238">
        <v>10098</v>
      </c>
      <c r="L170" s="238">
        <v>0.5511707876207631</v>
      </c>
      <c r="M170" s="238">
        <v>198</v>
      </c>
      <c r="N170" s="238">
        <v>131</v>
      </c>
      <c r="O170" s="238">
        <v>25938</v>
      </c>
      <c r="P170" s="682">
        <v>1.4157524152611758</v>
      </c>
      <c r="Q170" s="713">
        <v>198</v>
      </c>
    </row>
    <row r="171" spans="1:17" ht="14.4" customHeight="1" x14ac:dyDescent="0.3">
      <c r="A171" s="680" t="s">
        <v>3492</v>
      </c>
      <c r="B171" s="671" t="s">
        <v>2817</v>
      </c>
      <c r="C171" s="671" t="s">
        <v>2694</v>
      </c>
      <c r="D171" s="671" t="s">
        <v>3550</v>
      </c>
      <c r="E171" s="671" t="s">
        <v>3551</v>
      </c>
      <c r="F171" s="238"/>
      <c r="G171" s="238"/>
      <c r="H171" s="238"/>
      <c r="I171" s="238"/>
      <c r="J171" s="238"/>
      <c r="K171" s="238"/>
      <c r="L171" s="238"/>
      <c r="M171" s="238"/>
      <c r="N171" s="238">
        <v>1</v>
      </c>
      <c r="O171" s="238">
        <v>415</v>
      </c>
      <c r="P171" s="682"/>
      <c r="Q171" s="713">
        <v>415</v>
      </c>
    </row>
    <row r="172" spans="1:17" ht="14.4" customHeight="1" x14ac:dyDescent="0.3">
      <c r="A172" s="680" t="s">
        <v>3492</v>
      </c>
      <c r="B172" s="671" t="s">
        <v>2817</v>
      </c>
      <c r="C172" s="671" t="s">
        <v>2694</v>
      </c>
      <c r="D172" s="671" t="s">
        <v>3552</v>
      </c>
      <c r="E172" s="671" t="s">
        <v>3553</v>
      </c>
      <c r="F172" s="238">
        <v>4</v>
      </c>
      <c r="G172" s="238">
        <v>8464</v>
      </c>
      <c r="H172" s="238">
        <v>1</v>
      </c>
      <c r="I172" s="238">
        <v>2116</v>
      </c>
      <c r="J172" s="238">
        <v>1</v>
      </c>
      <c r="K172" s="238">
        <v>2118</v>
      </c>
      <c r="L172" s="238">
        <v>0.25023629489603022</v>
      </c>
      <c r="M172" s="238">
        <v>2118</v>
      </c>
      <c r="N172" s="238"/>
      <c r="O172" s="238"/>
      <c r="P172" s="682"/>
      <c r="Q172" s="713"/>
    </row>
    <row r="173" spans="1:17" ht="14.4" customHeight="1" x14ac:dyDescent="0.3">
      <c r="A173" s="680" t="s">
        <v>3492</v>
      </c>
      <c r="B173" s="671" t="s">
        <v>2817</v>
      </c>
      <c r="C173" s="671" t="s">
        <v>2694</v>
      </c>
      <c r="D173" s="671" t="s">
        <v>3554</v>
      </c>
      <c r="E173" s="671" t="s">
        <v>3535</v>
      </c>
      <c r="F173" s="238"/>
      <c r="G173" s="238"/>
      <c r="H173" s="238"/>
      <c r="I173" s="238"/>
      <c r="J173" s="238">
        <v>2</v>
      </c>
      <c r="K173" s="238">
        <v>3728</v>
      </c>
      <c r="L173" s="238"/>
      <c r="M173" s="238">
        <v>1864</v>
      </c>
      <c r="N173" s="238"/>
      <c r="O173" s="238"/>
      <c r="P173" s="682"/>
      <c r="Q173" s="713"/>
    </row>
    <row r="174" spans="1:17" ht="14.4" customHeight="1" x14ac:dyDescent="0.3">
      <c r="A174" s="680" t="s">
        <v>3492</v>
      </c>
      <c r="B174" s="671" t="s">
        <v>2817</v>
      </c>
      <c r="C174" s="671" t="s">
        <v>2694</v>
      </c>
      <c r="D174" s="671" t="s">
        <v>3555</v>
      </c>
      <c r="E174" s="671" t="s">
        <v>3556</v>
      </c>
      <c r="F174" s="238"/>
      <c r="G174" s="238"/>
      <c r="H174" s="238"/>
      <c r="I174" s="238"/>
      <c r="J174" s="238">
        <v>1</v>
      </c>
      <c r="K174" s="238">
        <v>8384</v>
      </c>
      <c r="L174" s="238"/>
      <c r="M174" s="238">
        <v>8384</v>
      </c>
      <c r="N174" s="238">
        <v>1</v>
      </c>
      <c r="O174" s="238">
        <v>8384</v>
      </c>
      <c r="P174" s="682"/>
      <c r="Q174" s="713">
        <v>8384</v>
      </c>
    </row>
    <row r="175" spans="1:17" ht="14.4" customHeight="1" x14ac:dyDescent="0.3">
      <c r="A175" s="680" t="s">
        <v>3557</v>
      </c>
      <c r="B175" s="671" t="s">
        <v>3558</v>
      </c>
      <c r="C175" s="671" t="s">
        <v>2694</v>
      </c>
      <c r="D175" s="671" t="s">
        <v>3559</v>
      </c>
      <c r="E175" s="671" t="s">
        <v>3560</v>
      </c>
      <c r="F175" s="238">
        <v>26</v>
      </c>
      <c r="G175" s="238">
        <v>5252</v>
      </c>
      <c r="H175" s="238">
        <v>1</v>
      </c>
      <c r="I175" s="238">
        <v>202</v>
      </c>
      <c r="J175" s="238">
        <v>89</v>
      </c>
      <c r="K175" s="238">
        <v>18067</v>
      </c>
      <c r="L175" s="238">
        <v>3.4400228484386899</v>
      </c>
      <c r="M175" s="238">
        <v>203</v>
      </c>
      <c r="N175" s="238">
        <v>37</v>
      </c>
      <c r="O175" s="238">
        <v>7511</v>
      </c>
      <c r="P175" s="682">
        <v>1.4301218583396802</v>
      </c>
      <c r="Q175" s="713">
        <v>203</v>
      </c>
    </row>
    <row r="176" spans="1:17" ht="14.4" customHeight="1" x14ac:dyDescent="0.3">
      <c r="A176" s="680" t="s">
        <v>3557</v>
      </c>
      <c r="B176" s="671" t="s">
        <v>3558</v>
      </c>
      <c r="C176" s="671" t="s">
        <v>2694</v>
      </c>
      <c r="D176" s="671" t="s">
        <v>3561</v>
      </c>
      <c r="E176" s="671" t="s">
        <v>3562</v>
      </c>
      <c r="F176" s="238">
        <v>30</v>
      </c>
      <c r="G176" s="238">
        <v>8730</v>
      </c>
      <c r="H176" s="238">
        <v>1</v>
      </c>
      <c r="I176" s="238">
        <v>291</v>
      </c>
      <c r="J176" s="238">
        <v>85</v>
      </c>
      <c r="K176" s="238">
        <v>24820</v>
      </c>
      <c r="L176" s="238">
        <v>2.8430698739977092</v>
      </c>
      <c r="M176" s="238">
        <v>292</v>
      </c>
      <c r="N176" s="238">
        <v>46</v>
      </c>
      <c r="O176" s="238">
        <v>13432</v>
      </c>
      <c r="P176" s="682">
        <v>1.5386025200458191</v>
      </c>
      <c r="Q176" s="713">
        <v>292</v>
      </c>
    </row>
    <row r="177" spans="1:17" ht="14.4" customHeight="1" x14ac:dyDescent="0.3">
      <c r="A177" s="680" t="s">
        <v>3557</v>
      </c>
      <c r="B177" s="671" t="s">
        <v>3558</v>
      </c>
      <c r="C177" s="671" t="s">
        <v>2694</v>
      </c>
      <c r="D177" s="671" t="s">
        <v>3563</v>
      </c>
      <c r="E177" s="671" t="s">
        <v>3564</v>
      </c>
      <c r="F177" s="238">
        <v>3</v>
      </c>
      <c r="G177" s="238">
        <v>276</v>
      </c>
      <c r="H177" s="238">
        <v>1</v>
      </c>
      <c r="I177" s="238">
        <v>92</v>
      </c>
      <c r="J177" s="238">
        <v>1</v>
      </c>
      <c r="K177" s="238">
        <v>93</v>
      </c>
      <c r="L177" s="238">
        <v>0.33695652173913043</v>
      </c>
      <c r="M177" s="238">
        <v>93</v>
      </c>
      <c r="N177" s="238"/>
      <c r="O177" s="238"/>
      <c r="P177" s="682"/>
      <c r="Q177" s="713"/>
    </row>
    <row r="178" spans="1:17" ht="14.4" customHeight="1" x14ac:dyDescent="0.3">
      <c r="A178" s="680" t="s">
        <v>3557</v>
      </c>
      <c r="B178" s="671" t="s">
        <v>3558</v>
      </c>
      <c r="C178" s="671" t="s">
        <v>2694</v>
      </c>
      <c r="D178" s="671" t="s">
        <v>3565</v>
      </c>
      <c r="E178" s="671" t="s">
        <v>3566</v>
      </c>
      <c r="F178" s="238">
        <v>100</v>
      </c>
      <c r="G178" s="238">
        <v>13300</v>
      </c>
      <c r="H178" s="238">
        <v>1</v>
      </c>
      <c r="I178" s="238">
        <v>133</v>
      </c>
      <c r="J178" s="238">
        <v>109</v>
      </c>
      <c r="K178" s="238">
        <v>14606</v>
      </c>
      <c r="L178" s="238">
        <v>1.0981954887218046</v>
      </c>
      <c r="M178" s="238">
        <v>134</v>
      </c>
      <c r="N178" s="238">
        <v>96</v>
      </c>
      <c r="O178" s="238">
        <v>12864</v>
      </c>
      <c r="P178" s="682">
        <v>0.96721804511278198</v>
      </c>
      <c r="Q178" s="713">
        <v>134</v>
      </c>
    </row>
    <row r="179" spans="1:17" ht="14.4" customHeight="1" x14ac:dyDescent="0.3">
      <c r="A179" s="680" t="s">
        <v>3557</v>
      </c>
      <c r="B179" s="671" t="s">
        <v>3558</v>
      </c>
      <c r="C179" s="671" t="s">
        <v>2694</v>
      </c>
      <c r="D179" s="671" t="s">
        <v>3567</v>
      </c>
      <c r="E179" s="671" t="s">
        <v>3568</v>
      </c>
      <c r="F179" s="238">
        <v>2</v>
      </c>
      <c r="G179" s="238">
        <v>316</v>
      </c>
      <c r="H179" s="238">
        <v>1</v>
      </c>
      <c r="I179" s="238">
        <v>158</v>
      </c>
      <c r="J179" s="238">
        <v>3</v>
      </c>
      <c r="K179" s="238">
        <v>477</v>
      </c>
      <c r="L179" s="238">
        <v>1.509493670886076</v>
      </c>
      <c r="M179" s="238">
        <v>159</v>
      </c>
      <c r="N179" s="238">
        <v>3</v>
      </c>
      <c r="O179" s="238">
        <v>477</v>
      </c>
      <c r="P179" s="682">
        <v>1.509493670886076</v>
      </c>
      <c r="Q179" s="713">
        <v>159</v>
      </c>
    </row>
    <row r="180" spans="1:17" ht="14.4" customHeight="1" x14ac:dyDescent="0.3">
      <c r="A180" s="680" t="s">
        <v>3557</v>
      </c>
      <c r="B180" s="671" t="s">
        <v>3558</v>
      </c>
      <c r="C180" s="671" t="s">
        <v>2694</v>
      </c>
      <c r="D180" s="671" t="s">
        <v>3569</v>
      </c>
      <c r="E180" s="671" t="s">
        <v>3570</v>
      </c>
      <c r="F180" s="238">
        <v>2</v>
      </c>
      <c r="G180" s="238">
        <v>764</v>
      </c>
      <c r="H180" s="238">
        <v>1</v>
      </c>
      <c r="I180" s="238">
        <v>382</v>
      </c>
      <c r="J180" s="238"/>
      <c r="K180" s="238"/>
      <c r="L180" s="238"/>
      <c r="M180" s="238"/>
      <c r="N180" s="238"/>
      <c r="O180" s="238"/>
      <c r="P180" s="682"/>
      <c r="Q180" s="713"/>
    </row>
    <row r="181" spans="1:17" ht="14.4" customHeight="1" x14ac:dyDescent="0.3">
      <c r="A181" s="680" t="s">
        <v>3557</v>
      </c>
      <c r="B181" s="671" t="s">
        <v>3558</v>
      </c>
      <c r="C181" s="671" t="s">
        <v>2694</v>
      </c>
      <c r="D181" s="671" t="s">
        <v>3571</v>
      </c>
      <c r="E181" s="671" t="s">
        <v>3572</v>
      </c>
      <c r="F181" s="238">
        <v>3</v>
      </c>
      <c r="G181" s="238">
        <v>783</v>
      </c>
      <c r="H181" s="238">
        <v>1</v>
      </c>
      <c r="I181" s="238">
        <v>261</v>
      </c>
      <c r="J181" s="238">
        <v>7</v>
      </c>
      <c r="K181" s="238">
        <v>1834</v>
      </c>
      <c r="L181" s="238">
        <v>2.3422733077905491</v>
      </c>
      <c r="M181" s="238">
        <v>262</v>
      </c>
      <c r="N181" s="238">
        <v>5</v>
      </c>
      <c r="O181" s="238">
        <v>1310</v>
      </c>
      <c r="P181" s="682">
        <v>1.6730523627075351</v>
      </c>
      <c r="Q181" s="713">
        <v>262</v>
      </c>
    </row>
    <row r="182" spans="1:17" ht="14.4" customHeight="1" x14ac:dyDescent="0.3">
      <c r="A182" s="680" t="s">
        <v>3557</v>
      </c>
      <c r="B182" s="671" t="s">
        <v>3558</v>
      </c>
      <c r="C182" s="671" t="s">
        <v>2694</v>
      </c>
      <c r="D182" s="671" t="s">
        <v>3573</v>
      </c>
      <c r="E182" s="671" t="s">
        <v>3574</v>
      </c>
      <c r="F182" s="238">
        <v>8</v>
      </c>
      <c r="G182" s="238">
        <v>1120</v>
      </c>
      <c r="H182" s="238">
        <v>1</v>
      </c>
      <c r="I182" s="238">
        <v>140</v>
      </c>
      <c r="J182" s="238">
        <v>11</v>
      </c>
      <c r="K182" s="238">
        <v>1551</v>
      </c>
      <c r="L182" s="238">
        <v>1.3848214285714286</v>
      </c>
      <c r="M182" s="238">
        <v>141</v>
      </c>
      <c r="N182" s="238">
        <v>9</v>
      </c>
      <c r="O182" s="238">
        <v>1269</v>
      </c>
      <c r="P182" s="682">
        <v>1.1330357142857144</v>
      </c>
      <c r="Q182" s="713">
        <v>141</v>
      </c>
    </row>
    <row r="183" spans="1:17" ht="14.4" customHeight="1" x14ac:dyDescent="0.3">
      <c r="A183" s="680" t="s">
        <v>3557</v>
      </c>
      <c r="B183" s="671" t="s">
        <v>3558</v>
      </c>
      <c r="C183" s="671" t="s">
        <v>2694</v>
      </c>
      <c r="D183" s="671" t="s">
        <v>3575</v>
      </c>
      <c r="E183" s="671" t="s">
        <v>3574</v>
      </c>
      <c r="F183" s="238">
        <v>100</v>
      </c>
      <c r="G183" s="238">
        <v>7800</v>
      </c>
      <c r="H183" s="238">
        <v>1</v>
      </c>
      <c r="I183" s="238">
        <v>78</v>
      </c>
      <c r="J183" s="238">
        <v>109</v>
      </c>
      <c r="K183" s="238">
        <v>8502</v>
      </c>
      <c r="L183" s="238">
        <v>1.0900000000000001</v>
      </c>
      <c r="M183" s="238">
        <v>78</v>
      </c>
      <c r="N183" s="238">
        <v>96</v>
      </c>
      <c r="O183" s="238">
        <v>7488</v>
      </c>
      <c r="P183" s="682">
        <v>0.96</v>
      </c>
      <c r="Q183" s="713">
        <v>78</v>
      </c>
    </row>
    <row r="184" spans="1:17" ht="14.4" customHeight="1" x14ac:dyDescent="0.3">
      <c r="A184" s="680" t="s">
        <v>3557</v>
      </c>
      <c r="B184" s="671" t="s">
        <v>3558</v>
      </c>
      <c r="C184" s="671" t="s">
        <v>2694</v>
      </c>
      <c r="D184" s="671" t="s">
        <v>3576</v>
      </c>
      <c r="E184" s="671" t="s">
        <v>3577</v>
      </c>
      <c r="F184" s="238">
        <v>8</v>
      </c>
      <c r="G184" s="238">
        <v>2416</v>
      </c>
      <c r="H184" s="238">
        <v>1</v>
      </c>
      <c r="I184" s="238">
        <v>302</v>
      </c>
      <c r="J184" s="238">
        <v>11</v>
      </c>
      <c r="K184" s="238">
        <v>3333</v>
      </c>
      <c r="L184" s="238">
        <v>1.3795529801324504</v>
      </c>
      <c r="M184" s="238">
        <v>303</v>
      </c>
      <c r="N184" s="238">
        <v>9</v>
      </c>
      <c r="O184" s="238">
        <v>2727</v>
      </c>
      <c r="P184" s="682">
        <v>1.1287251655629138</v>
      </c>
      <c r="Q184" s="713">
        <v>303</v>
      </c>
    </row>
    <row r="185" spans="1:17" ht="14.4" customHeight="1" x14ac:dyDescent="0.3">
      <c r="A185" s="680" t="s">
        <v>3557</v>
      </c>
      <c r="B185" s="671" t="s">
        <v>3558</v>
      </c>
      <c r="C185" s="671" t="s">
        <v>2694</v>
      </c>
      <c r="D185" s="671" t="s">
        <v>3578</v>
      </c>
      <c r="E185" s="671" t="s">
        <v>3579</v>
      </c>
      <c r="F185" s="238">
        <v>2</v>
      </c>
      <c r="G185" s="238">
        <v>972</v>
      </c>
      <c r="H185" s="238">
        <v>1</v>
      </c>
      <c r="I185" s="238">
        <v>486</v>
      </c>
      <c r="J185" s="238"/>
      <c r="K185" s="238"/>
      <c r="L185" s="238"/>
      <c r="M185" s="238"/>
      <c r="N185" s="238"/>
      <c r="O185" s="238"/>
      <c r="P185" s="682"/>
      <c r="Q185" s="713"/>
    </row>
    <row r="186" spans="1:17" ht="14.4" customHeight="1" x14ac:dyDescent="0.3">
      <c r="A186" s="680" t="s">
        <v>3557</v>
      </c>
      <c r="B186" s="671" t="s">
        <v>3558</v>
      </c>
      <c r="C186" s="671" t="s">
        <v>2694</v>
      </c>
      <c r="D186" s="671" t="s">
        <v>3580</v>
      </c>
      <c r="E186" s="671" t="s">
        <v>3581</v>
      </c>
      <c r="F186" s="238">
        <v>94</v>
      </c>
      <c r="G186" s="238">
        <v>14946</v>
      </c>
      <c r="H186" s="238">
        <v>1</v>
      </c>
      <c r="I186" s="238">
        <v>159</v>
      </c>
      <c r="J186" s="238">
        <v>99</v>
      </c>
      <c r="K186" s="238">
        <v>15840</v>
      </c>
      <c r="L186" s="238">
        <v>1.0598153352067443</v>
      </c>
      <c r="M186" s="238">
        <v>160</v>
      </c>
      <c r="N186" s="238">
        <v>90</v>
      </c>
      <c r="O186" s="238">
        <v>14400</v>
      </c>
      <c r="P186" s="682">
        <v>0.96346848655158568</v>
      </c>
      <c r="Q186" s="713">
        <v>160</v>
      </c>
    </row>
    <row r="187" spans="1:17" ht="14.4" customHeight="1" x14ac:dyDescent="0.3">
      <c r="A187" s="680" t="s">
        <v>3557</v>
      </c>
      <c r="B187" s="671" t="s">
        <v>3558</v>
      </c>
      <c r="C187" s="671" t="s">
        <v>2694</v>
      </c>
      <c r="D187" s="671" t="s">
        <v>3582</v>
      </c>
      <c r="E187" s="671" t="s">
        <v>3560</v>
      </c>
      <c r="F187" s="238">
        <v>200</v>
      </c>
      <c r="G187" s="238">
        <v>14000</v>
      </c>
      <c r="H187" s="238">
        <v>1</v>
      </c>
      <c r="I187" s="238">
        <v>70</v>
      </c>
      <c r="J187" s="238">
        <v>233</v>
      </c>
      <c r="K187" s="238">
        <v>16310</v>
      </c>
      <c r="L187" s="238">
        <v>1.165</v>
      </c>
      <c r="M187" s="238">
        <v>70</v>
      </c>
      <c r="N187" s="238">
        <v>203</v>
      </c>
      <c r="O187" s="238">
        <v>14210</v>
      </c>
      <c r="P187" s="682">
        <v>1.0149999999999999</v>
      </c>
      <c r="Q187" s="713">
        <v>70</v>
      </c>
    </row>
    <row r="188" spans="1:17" ht="14.4" customHeight="1" x14ac:dyDescent="0.3">
      <c r="A188" s="680" t="s">
        <v>3557</v>
      </c>
      <c r="B188" s="671" t="s">
        <v>3558</v>
      </c>
      <c r="C188" s="671" t="s">
        <v>2694</v>
      </c>
      <c r="D188" s="671" t="s">
        <v>3583</v>
      </c>
      <c r="E188" s="671" t="s">
        <v>3584</v>
      </c>
      <c r="F188" s="238">
        <v>2</v>
      </c>
      <c r="G188" s="238">
        <v>2372</v>
      </c>
      <c r="H188" s="238">
        <v>1</v>
      </c>
      <c r="I188" s="238">
        <v>1186</v>
      </c>
      <c r="J188" s="238">
        <v>2</v>
      </c>
      <c r="K188" s="238">
        <v>2378</v>
      </c>
      <c r="L188" s="238">
        <v>1.0025295109612142</v>
      </c>
      <c r="M188" s="238">
        <v>1189</v>
      </c>
      <c r="N188" s="238">
        <v>4</v>
      </c>
      <c r="O188" s="238">
        <v>4756</v>
      </c>
      <c r="P188" s="682">
        <v>2.0050590219224285</v>
      </c>
      <c r="Q188" s="713">
        <v>1189</v>
      </c>
    </row>
    <row r="189" spans="1:17" ht="14.4" customHeight="1" x14ac:dyDescent="0.3">
      <c r="A189" s="680" t="s">
        <v>3557</v>
      </c>
      <c r="B189" s="671" t="s">
        <v>3558</v>
      </c>
      <c r="C189" s="671" t="s">
        <v>2694</v>
      </c>
      <c r="D189" s="671" t="s">
        <v>3585</v>
      </c>
      <c r="E189" s="671" t="s">
        <v>3586</v>
      </c>
      <c r="F189" s="238">
        <v>3</v>
      </c>
      <c r="G189" s="238">
        <v>321</v>
      </c>
      <c r="H189" s="238">
        <v>1</v>
      </c>
      <c r="I189" s="238">
        <v>107</v>
      </c>
      <c r="J189" s="238">
        <v>2</v>
      </c>
      <c r="K189" s="238">
        <v>216</v>
      </c>
      <c r="L189" s="238">
        <v>0.67289719626168221</v>
      </c>
      <c r="M189" s="238">
        <v>108</v>
      </c>
      <c r="N189" s="238">
        <v>3</v>
      </c>
      <c r="O189" s="238">
        <v>324</v>
      </c>
      <c r="P189" s="682">
        <v>1.0093457943925233</v>
      </c>
      <c r="Q189" s="713">
        <v>108</v>
      </c>
    </row>
    <row r="190" spans="1:17" ht="14.4" customHeight="1" x14ac:dyDescent="0.3">
      <c r="A190" s="680" t="s">
        <v>3587</v>
      </c>
      <c r="B190" s="671" t="s">
        <v>3588</v>
      </c>
      <c r="C190" s="671" t="s">
        <v>2694</v>
      </c>
      <c r="D190" s="671" t="s">
        <v>3589</v>
      </c>
      <c r="E190" s="671" t="s">
        <v>3590</v>
      </c>
      <c r="F190" s="238">
        <v>1554</v>
      </c>
      <c r="G190" s="238">
        <v>82362</v>
      </c>
      <c r="H190" s="238">
        <v>1</v>
      </c>
      <c r="I190" s="238">
        <v>53</v>
      </c>
      <c r="J190" s="238">
        <v>1198</v>
      </c>
      <c r="K190" s="238">
        <v>63494</v>
      </c>
      <c r="L190" s="238">
        <v>0.77091377091377089</v>
      </c>
      <c r="M190" s="238">
        <v>53</v>
      </c>
      <c r="N190" s="238">
        <v>1310</v>
      </c>
      <c r="O190" s="238">
        <v>69430</v>
      </c>
      <c r="P190" s="682">
        <v>0.842985842985843</v>
      </c>
      <c r="Q190" s="713">
        <v>53</v>
      </c>
    </row>
    <row r="191" spans="1:17" ht="14.4" customHeight="1" x14ac:dyDescent="0.3">
      <c r="A191" s="680" t="s">
        <v>3587</v>
      </c>
      <c r="B191" s="671" t="s">
        <v>3588</v>
      </c>
      <c r="C191" s="671" t="s">
        <v>2694</v>
      </c>
      <c r="D191" s="671" t="s">
        <v>3591</v>
      </c>
      <c r="E191" s="671" t="s">
        <v>3592</v>
      </c>
      <c r="F191" s="238">
        <v>196</v>
      </c>
      <c r="G191" s="238">
        <v>23520</v>
      </c>
      <c r="H191" s="238">
        <v>1</v>
      </c>
      <c r="I191" s="238">
        <v>120</v>
      </c>
      <c r="J191" s="238">
        <v>196</v>
      </c>
      <c r="K191" s="238">
        <v>23716</v>
      </c>
      <c r="L191" s="238">
        <v>1.0083333333333333</v>
      </c>
      <c r="M191" s="238">
        <v>121</v>
      </c>
      <c r="N191" s="238">
        <v>220</v>
      </c>
      <c r="O191" s="238">
        <v>26620</v>
      </c>
      <c r="P191" s="682">
        <v>1.1318027210884354</v>
      </c>
      <c r="Q191" s="713">
        <v>121</v>
      </c>
    </row>
    <row r="192" spans="1:17" ht="14.4" customHeight="1" x14ac:dyDescent="0.3">
      <c r="A192" s="680" t="s">
        <v>3587</v>
      </c>
      <c r="B192" s="671" t="s">
        <v>3588</v>
      </c>
      <c r="C192" s="671" t="s">
        <v>2694</v>
      </c>
      <c r="D192" s="671" t="s">
        <v>3593</v>
      </c>
      <c r="E192" s="671" t="s">
        <v>3594</v>
      </c>
      <c r="F192" s="238">
        <v>38</v>
      </c>
      <c r="G192" s="238">
        <v>6574</v>
      </c>
      <c r="H192" s="238">
        <v>1</v>
      </c>
      <c r="I192" s="238">
        <v>173</v>
      </c>
      <c r="J192" s="238">
        <v>41</v>
      </c>
      <c r="K192" s="238">
        <v>7134</v>
      </c>
      <c r="L192" s="238">
        <v>1.0851840584119257</v>
      </c>
      <c r="M192" s="238">
        <v>174</v>
      </c>
      <c r="N192" s="238">
        <v>33</v>
      </c>
      <c r="O192" s="238">
        <v>5742</v>
      </c>
      <c r="P192" s="682">
        <v>0.87344082750228169</v>
      </c>
      <c r="Q192" s="713">
        <v>174</v>
      </c>
    </row>
    <row r="193" spans="1:17" ht="14.4" customHeight="1" x14ac:dyDescent="0.3">
      <c r="A193" s="680" t="s">
        <v>3587</v>
      </c>
      <c r="B193" s="671" t="s">
        <v>3588</v>
      </c>
      <c r="C193" s="671" t="s">
        <v>2694</v>
      </c>
      <c r="D193" s="671" t="s">
        <v>3595</v>
      </c>
      <c r="E193" s="671" t="s">
        <v>3596</v>
      </c>
      <c r="F193" s="238">
        <v>2</v>
      </c>
      <c r="G193" s="238">
        <v>758</v>
      </c>
      <c r="H193" s="238">
        <v>1</v>
      </c>
      <c r="I193" s="238">
        <v>379</v>
      </c>
      <c r="J193" s="238">
        <v>6</v>
      </c>
      <c r="K193" s="238">
        <v>2280</v>
      </c>
      <c r="L193" s="238">
        <v>3.0079155672823217</v>
      </c>
      <c r="M193" s="238">
        <v>380</v>
      </c>
      <c r="N193" s="238">
        <v>2</v>
      </c>
      <c r="O193" s="238">
        <v>760</v>
      </c>
      <c r="P193" s="682">
        <v>1.0026385224274406</v>
      </c>
      <c r="Q193" s="713">
        <v>380</v>
      </c>
    </row>
    <row r="194" spans="1:17" ht="14.4" customHeight="1" x14ac:dyDescent="0.3">
      <c r="A194" s="680" t="s">
        <v>3587</v>
      </c>
      <c r="B194" s="671" t="s">
        <v>3588</v>
      </c>
      <c r="C194" s="671" t="s">
        <v>2694</v>
      </c>
      <c r="D194" s="671" t="s">
        <v>3597</v>
      </c>
      <c r="E194" s="671" t="s">
        <v>3598</v>
      </c>
      <c r="F194" s="238">
        <v>15</v>
      </c>
      <c r="G194" s="238">
        <v>2505</v>
      </c>
      <c r="H194" s="238">
        <v>1</v>
      </c>
      <c r="I194" s="238">
        <v>167</v>
      </c>
      <c r="J194" s="238">
        <v>35</v>
      </c>
      <c r="K194" s="238">
        <v>5880</v>
      </c>
      <c r="L194" s="238">
        <v>2.3473053892215567</v>
      </c>
      <c r="M194" s="238">
        <v>168</v>
      </c>
      <c r="N194" s="238">
        <v>64</v>
      </c>
      <c r="O194" s="238">
        <v>10752</v>
      </c>
      <c r="P194" s="682">
        <v>4.2922155688622752</v>
      </c>
      <c r="Q194" s="713">
        <v>168</v>
      </c>
    </row>
    <row r="195" spans="1:17" ht="14.4" customHeight="1" x14ac:dyDescent="0.3">
      <c r="A195" s="680" t="s">
        <v>3587</v>
      </c>
      <c r="B195" s="671" t="s">
        <v>3588</v>
      </c>
      <c r="C195" s="671" t="s">
        <v>2694</v>
      </c>
      <c r="D195" s="671" t="s">
        <v>3599</v>
      </c>
      <c r="E195" s="671" t="s">
        <v>3600</v>
      </c>
      <c r="F195" s="238">
        <v>13</v>
      </c>
      <c r="G195" s="238">
        <v>4069</v>
      </c>
      <c r="H195" s="238">
        <v>1</v>
      </c>
      <c r="I195" s="238">
        <v>313</v>
      </c>
      <c r="J195" s="238">
        <v>10</v>
      </c>
      <c r="K195" s="238">
        <v>3160</v>
      </c>
      <c r="L195" s="238">
        <v>0.77660358810518559</v>
      </c>
      <c r="M195" s="238">
        <v>316</v>
      </c>
      <c r="N195" s="238">
        <v>12</v>
      </c>
      <c r="O195" s="238">
        <v>3792</v>
      </c>
      <c r="P195" s="682">
        <v>0.93192430572622265</v>
      </c>
      <c r="Q195" s="713">
        <v>316</v>
      </c>
    </row>
    <row r="196" spans="1:17" ht="14.4" customHeight="1" x14ac:dyDescent="0.3">
      <c r="A196" s="680" t="s">
        <v>3587</v>
      </c>
      <c r="B196" s="671" t="s">
        <v>3588</v>
      </c>
      <c r="C196" s="671" t="s">
        <v>2694</v>
      </c>
      <c r="D196" s="671" t="s">
        <v>3601</v>
      </c>
      <c r="E196" s="671" t="s">
        <v>3602</v>
      </c>
      <c r="F196" s="238">
        <v>133</v>
      </c>
      <c r="G196" s="238">
        <v>44821</v>
      </c>
      <c r="H196" s="238">
        <v>1</v>
      </c>
      <c r="I196" s="238">
        <v>337</v>
      </c>
      <c r="J196" s="238">
        <v>123</v>
      </c>
      <c r="K196" s="238">
        <v>41574</v>
      </c>
      <c r="L196" s="238">
        <v>0.92755627942259211</v>
      </c>
      <c r="M196" s="238">
        <v>338</v>
      </c>
      <c r="N196" s="238">
        <v>124</v>
      </c>
      <c r="O196" s="238">
        <v>41912</v>
      </c>
      <c r="P196" s="682">
        <v>0.9350973873853774</v>
      </c>
      <c r="Q196" s="713">
        <v>338</v>
      </c>
    </row>
    <row r="197" spans="1:17" ht="14.4" customHeight="1" x14ac:dyDescent="0.3">
      <c r="A197" s="680" t="s">
        <v>3587</v>
      </c>
      <c r="B197" s="671" t="s">
        <v>3588</v>
      </c>
      <c r="C197" s="671" t="s">
        <v>2694</v>
      </c>
      <c r="D197" s="671" t="s">
        <v>3603</v>
      </c>
      <c r="E197" s="671" t="s">
        <v>3604</v>
      </c>
      <c r="F197" s="238">
        <v>3</v>
      </c>
      <c r="G197" s="238">
        <v>321</v>
      </c>
      <c r="H197" s="238">
        <v>1</v>
      </c>
      <c r="I197" s="238">
        <v>107</v>
      </c>
      <c r="J197" s="238">
        <v>7</v>
      </c>
      <c r="K197" s="238">
        <v>756</v>
      </c>
      <c r="L197" s="238">
        <v>2.3551401869158877</v>
      </c>
      <c r="M197" s="238">
        <v>108</v>
      </c>
      <c r="N197" s="238">
        <v>9</v>
      </c>
      <c r="O197" s="238">
        <v>972</v>
      </c>
      <c r="P197" s="682">
        <v>3.02803738317757</v>
      </c>
      <c r="Q197" s="713">
        <v>108</v>
      </c>
    </row>
    <row r="198" spans="1:17" ht="14.4" customHeight="1" x14ac:dyDescent="0.3">
      <c r="A198" s="680" t="s">
        <v>3587</v>
      </c>
      <c r="B198" s="671" t="s">
        <v>3588</v>
      </c>
      <c r="C198" s="671" t="s">
        <v>2694</v>
      </c>
      <c r="D198" s="671" t="s">
        <v>3605</v>
      </c>
      <c r="E198" s="671" t="s">
        <v>3606</v>
      </c>
      <c r="F198" s="238">
        <v>3</v>
      </c>
      <c r="G198" s="238">
        <v>108</v>
      </c>
      <c r="H198" s="238">
        <v>1</v>
      </c>
      <c r="I198" s="238">
        <v>36</v>
      </c>
      <c r="J198" s="238">
        <v>6</v>
      </c>
      <c r="K198" s="238">
        <v>222</v>
      </c>
      <c r="L198" s="238">
        <v>2.0555555555555554</v>
      </c>
      <c r="M198" s="238">
        <v>37</v>
      </c>
      <c r="N198" s="238">
        <v>4</v>
      </c>
      <c r="O198" s="238">
        <v>148</v>
      </c>
      <c r="P198" s="682">
        <v>1.3703703703703705</v>
      </c>
      <c r="Q198" s="713">
        <v>37</v>
      </c>
    </row>
    <row r="199" spans="1:17" ht="14.4" customHeight="1" x14ac:dyDescent="0.3">
      <c r="A199" s="680" t="s">
        <v>3587</v>
      </c>
      <c r="B199" s="671" t="s">
        <v>3588</v>
      </c>
      <c r="C199" s="671" t="s">
        <v>2694</v>
      </c>
      <c r="D199" s="671" t="s">
        <v>3607</v>
      </c>
      <c r="E199" s="671" t="s">
        <v>3608</v>
      </c>
      <c r="F199" s="238">
        <v>23</v>
      </c>
      <c r="G199" s="238">
        <v>15180</v>
      </c>
      <c r="H199" s="238">
        <v>1</v>
      </c>
      <c r="I199" s="238">
        <v>660</v>
      </c>
      <c r="J199" s="238">
        <v>31</v>
      </c>
      <c r="K199" s="238">
        <v>20584</v>
      </c>
      <c r="L199" s="238">
        <v>1.3559947299077735</v>
      </c>
      <c r="M199" s="238">
        <v>664</v>
      </c>
      <c r="N199" s="238">
        <v>31</v>
      </c>
      <c r="O199" s="238">
        <v>20584</v>
      </c>
      <c r="P199" s="682">
        <v>1.3559947299077735</v>
      </c>
      <c r="Q199" s="713">
        <v>664</v>
      </c>
    </row>
    <row r="200" spans="1:17" ht="14.4" customHeight="1" x14ac:dyDescent="0.3">
      <c r="A200" s="680" t="s">
        <v>3587</v>
      </c>
      <c r="B200" s="671" t="s">
        <v>3588</v>
      </c>
      <c r="C200" s="671" t="s">
        <v>2694</v>
      </c>
      <c r="D200" s="671" t="s">
        <v>3609</v>
      </c>
      <c r="E200" s="671" t="s">
        <v>3610</v>
      </c>
      <c r="F200" s="238"/>
      <c r="G200" s="238"/>
      <c r="H200" s="238"/>
      <c r="I200" s="238"/>
      <c r="J200" s="238">
        <v>4</v>
      </c>
      <c r="K200" s="238">
        <v>544</v>
      </c>
      <c r="L200" s="238"/>
      <c r="M200" s="238">
        <v>136</v>
      </c>
      <c r="N200" s="238">
        <v>2</v>
      </c>
      <c r="O200" s="238">
        <v>272</v>
      </c>
      <c r="P200" s="682"/>
      <c r="Q200" s="713">
        <v>136</v>
      </c>
    </row>
    <row r="201" spans="1:17" ht="14.4" customHeight="1" x14ac:dyDescent="0.3">
      <c r="A201" s="680" t="s">
        <v>3587</v>
      </c>
      <c r="B201" s="671" t="s">
        <v>3588</v>
      </c>
      <c r="C201" s="671" t="s">
        <v>2694</v>
      </c>
      <c r="D201" s="671" t="s">
        <v>3611</v>
      </c>
      <c r="E201" s="671" t="s">
        <v>3612</v>
      </c>
      <c r="F201" s="238">
        <v>106</v>
      </c>
      <c r="G201" s="238">
        <v>29680</v>
      </c>
      <c r="H201" s="238">
        <v>1</v>
      </c>
      <c r="I201" s="238">
        <v>280</v>
      </c>
      <c r="J201" s="238">
        <v>97</v>
      </c>
      <c r="K201" s="238">
        <v>27257</v>
      </c>
      <c r="L201" s="238">
        <v>0.91836253369272236</v>
      </c>
      <c r="M201" s="238">
        <v>281</v>
      </c>
      <c r="N201" s="238">
        <v>88</v>
      </c>
      <c r="O201" s="238">
        <v>24728</v>
      </c>
      <c r="P201" s="682">
        <v>0.83315363881401616</v>
      </c>
      <c r="Q201" s="713">
        <v>281</v>
      </c>
    </row>
    <row r="202" spans="1:17" ht="14.4" customHeight="1" x14ac:dyDescent="0.3">
      <c r="A202" s="680" t="s">
        <v>3587</v>
      </c>
      <c r="B202" s="671" t="s">
        <v>3588</v>
      </c>
      <c r="C202" s="671" t="s">
        <v>2694</v>
      </c>
      <c r="D202" s="671" t="s">
        <v>3613</v>
      </c>
      <c r="E202" s="671" t="s">
        <v>3614</v>
      </c>
      <c r="F202" s="238">
        <v>220</v>
      </c>
      <c r="G202" s="238">
        <v>99660</v>
      </c>
      <c r="H202" s="238">
        <v>1</v>
      </c>
      <c r="I202" s="238">
        <v>453</v>
      </c>
      <c r="J202" s="238">
        <v>224</v>
      </c>
      <c r="K202" s="238">
        <v>102144</v>
      </c>
      <c r="L202" s="238">
        <v>1.0249247441300422</v>
      </c>
      <c r="M202" s="238">
        <v>456</v>
      </c>
      <c r="N202" s="238">
        <v>222</v>
      </c>
      <c r="O202" s="238">
        <v>101232</v>
      </c>
      <c r="P202" s="682">
        <v>1.0157736303431668</v>
      </c>
      <c r="Q202" s="713">
        <v>456</v>
      </c>
    </row>
    <row r="203" spans="1:17" ht="14.4" customHeight="1" x14ac:dyDescent="0.3">
      <c r="A203" s="680" t="s">
        <v>3587</v>
      </c>
      <c r="B203" s="671" t="s">
        <v>3588</v>
      </c>
      <c r="C203" s="671" t="s">
        <v>2694</v>
      </c>
      <c r="D203" s="671" t="s">
        <v>3615</v>
      </c>
      <c r="E203" s="671" t="s">
        <v>3616</v>
      </c>
      <c r="F203" s="238">
        <v>311</v>
      </c>
      <c r="G203" s="238">
        <v>107295</v>
      </c>
      <c r="H203" s="238">
        <v>1</v>
      </c>
      <c r="I203" s="238">
        <v>345</v>
      </c>
      <c r="J203" s="238">
        <v>305</v>
      </c>
      <c r="K203" s="238">
        <v>106140</v>
      </c>
      <c r="L203" s="238">
        <v>0.98923528589403042</v>
      </c>
      <c r="M203" s="238">
        <v>348</v>
      </c>
      <c r="N203" s="238">
        <v>315</v>
      </c>
      <c r="O203" s="238">
        <v>109620</v>
      </c>
      <c r="P203" s="682">
        <v>1.0216692296938348</v>
      </c>
      <c r="Q203" s="713">
        <v>348</v>
      </c>
    </row>
    <row r="204" spans="1:17" ht="14.4" customHeight="1" x14ac:dyDescent="0.3">
      <c r="A204" s="680" t="s">
        <v>3587</v>
      </c>
      <c r="B204" s="671" t="s">
        <v>3588</v>
      </c>
      <c r="C204" s="671" t="s">
        <v>2694</v>
      </c>
      <c r="D204" s="671" t="s">
        <v>3617</v>
      </c>
      <c r="E204" s="671" t="s">
        <v>3618</v>
      </c>
      <c r="F204" s="238"/>
      <c r="G204" s="238"/>
      <c r="H204" s="238"/>
      <c r="I204" s="238"/>
      <c r="J204" s="238">
        <v>1</v>
      </c>
      <c r="K204" s="238">
        <v>2886</v>
      </c>
      <c r="L204" s="238"/>
      <c r="M204" s="238">
        <v>2886</v>
      </c>
      <c r="N204" s="238"/>
      <c r="O204" s="238"/>
      <c r="P204" s="682"/>
      <c r="Q204" s="713"/>
    </row>
    <row r="205" spans="1:17" ht="14.4" customHeight="1" x14ac:dyDescent="0.3">
      <c r="A205" s="680" t="s">
        <v>3587</v>
      </c>
      <c r="B205" s="671" t="s">
        <v>3588</v>
      </c>
      <c r="C205" s="671" t="s">
        <v>2694</v>
      </c>
      <c r="D205" s="671" t="s">
        <v>3619</v>
      </c>
      <c r="E205" s="671" t="s">
        <v>3620</v>
      </c>
      <c r="F205" s="238"/>
      <c r="G205" s="238"/>
      <c r="H205" s="238"/>
      <c r="I205" s="238"/>
      <c r="J205" s="238"/>
      <c r="K205" s="238"/>
      <c r="L205" s="238"/>
      <c r="M205" s="238"/>
      <c r="N205" s="238">
        <v>7</v>
      </c>
      <c r="O205" s="238">
        <v>721</v>
      </c>
      <c r="P205" s="682"/>
      <c r="Q205" s="713">
        <v>103</v>
      </c>
    </row>
    <row r="206" spans="1:17" ht="14.4" customHeight="1" x14ac:dyDescent="0.3">
      <c r="A206" s="680" t="s">
        <v>3587</v>
      </c>
      <c r="B206" s="671" t="s">
        <v>3588</v>
      </c>
      <c r="C206" s="671" t="s">
        <v>2694</v>
      </c>
      <c r="D206" s="671" t="s">
        <v>3621</v>
      </c>
      <c r="E206" s="671" t="s">
        <v>3622</v>
      </c>
      <c r="F206" s="238">
        <v>5</v>
      </c>
      <c r="G206" s="238">
        <v>575</v>
      </c>
      <c r="H206" s="238">
        <v>1</v>
      </c>
      <c r="I206" s="238">
        <v>115</v>
      </c>
      <c r="J206" s="238">
        <v>5</v>
      </c>
      <c r="K206" s="238">
        <v>575</v>
      </c>
      <c r="L206" s="238">
        <v>1</v>
      </c>
      <c r="M206" s="238">
        <v>115</v>
      </c>
      <c r="N206" s="238">
        <v>9</v>
      </c>
      <c r="O206" s="238">
        <v>1035</v>
      </c>
      <c r="P206" s="682">
        <v>1.8</v>
      </c>
      <c r="Q206" s="713">
        <v>115</v>
      </c>
    </row>
    <row r="207" spans="1:17" ht="14.4" customHeight="1" x14ac:dyDescent="0.3">
      <c r="A207" s="680" t="s">
        <v>3587</v>
      </c>
      <c r="B207" s="671" t="s">
        <v>3588</v>
      </c>
      <c r="C207" s="671" t="s">
        <v>2694</v>
      </c>
      <c r="D207" s="671" t="s">
        <v>3623</v>
      </c>
      <c r="E207" s="671" t="s">
        <v>3624</v>
      </c>
      <c r="F207" s="238">
        <v>3</v>
      </c>
      <c r="G207" s="238">
        <v>1362</v>
      </c>
      <c r="H207" s="238">
        <v>1</v>
      </c>
      <c r="I207" s="238">
        <v>454</v>
      </c>
      <c r="J207" s="238">
        <v>11</v>
      </c>
      <c r="K207" s="238">
        <v>5027</v>
      </c>
      <c r="L207" s="238">
        <v>3.6908957415565347</v>
      </c>
      <c r="M207" s="238">
        <v>457</v>
      </c>
      <c r="N207" s="238">
        <v>19</v>
      </c>
      <c r="O207" s="238">
        <v>8683</v>
      </c>
      <c r="P207" s="682">
        <v>6.3751835535976502</v>
      </c>
      <c r="Q207" s="713">
        <v>457</v>
      </c>
    </row>
    <row r="208" spans="1:17" ht="14.4" customHeight="1" x14ac:dyDescent="0.3">
      <c r="A208" s="680" t="s">
        <v>3587</v>
      </c>
      <c r="B208" s="671" t="s">
        <v>3588</v>
      </c>
      <c r="C208" s="671" t="s">
        <v>2694</v>
      </c>
      <c r="D208" s="671" t="s">
        <v>3490</v>
      </c>
      <c r="E208" s="671" t="s">
        <v>3491</v>
      </c>
      <c r="F208" s="238"/>
      <c r="G208" s="238"/>
      <c r="H208" s="238"/>
      <c r="I208" s="238"/>
      <c r="J208" s="238">
        <v>1</v>
      </c>
      <c r="K208" s="238">
        <v>1245</v>
      </c>
      <c r="L208" s="238"/>
      <c r="M208" s="238">
        <v>1245</v>
      </c>
      <c r="N208" s="238">
        <v>1</v>
      </c>
      <c r="O208" s="238">
        <v>1245</v>
      </c>
      <c r="P208" s="682"/>
      <c r="Q208" s="713">
        <v>1245</v>
      </c>
    </row>
    <row r="209" spans="1:17" ht="14.4" customHeight="1" x14ac:dyDescent="0.3">
      <c r="A209" s="680" t="s">
        <v>3587</v>
      </c>
      <c r="B209" s="671" t="s">
        <v>3588</v>
      </c>
      <c r="C209" s="671" t="s">
        <v>2694</v>
      </c>
      <c r="D209" s="671" t="s">
        <v>3625</v>
      </c>
      <c r="E209" s="671" t="s">
        <v>3626</v>
      </c>
      <c r="F209" s="238">
        <v>6</v>
      </c>
      <c r="G209" s="238">
        <v>2550</v>
      </c>
      <c r="H209" s="238">
        <v>1</v>
      </c>
      <c r="I209" s="238">
        <v>425</v>
      </c>
      <c r="J209" s="238">
        <v>4</v>
      </c>
      <c r="K209" s="238">
        <v>1716</v>
      </c>
      <c r="L209" s="238">
        <v>0.67294117647058826</v>
      </c>
      <c r="M209" s="238">
        <v>429</v>
      </c>
      <c r="N209" s="238">
        <v>6</v>
      </c>
      <c r="O209" s="238">
        <v>2574</v>
      </c>
      <c r="P209" s="682">
        <v>1.0094117647058825</v>
      </c>
      <c r="Q209" s="713">
        <v>429</v>
      </c>
    </row>
    <row r="210" spans="1:17" ht="14.4" customHeight="1" x14ac:dyDescent="0.3">
      <c r="A210" s="680" t="s">
        <v>3587</v>
      </c>
      <c r="B210" s="671" t="s">
        <v>3588</v>
      </c>
      <c r="C210" s="671" t="s">
        <v>2694</v>
      </c>
      <c r="D210" s="671" t="s">
        <v>3627</v>
      </c>
      <c r="E210" s="671" t="s">
        <v>3628</v>
      </c>
      <c r="F210" s="238">
        <v>344</v>
      </c>
      <c r="G210" s="238">
        <v>18232</v>
      </c>
      <c r="H210" s="238">
        <v>1</v>
      </c>
      <c r="I210" s="238">
        <v>53</v>
      </c>
      <c r="J210" s="238">
        <v>280</v>
      </c>
      <c r="K210" s="238">
        <v>14840</v>
      </c>
      <c r="L210" s="238">
        <v>0.81395348837209303</v>
      </c>
      <c r="M210" s="238">
        <v>53</v>
      </c>
      <c r="N210" s="238">
        <v>290</v>
      </c>
      <c r="O210" s="238">
        <v>15370</v>
      </c>
      <c r="P210" s="682">
        <v>0.84302325581395354</v>
      </c>
      <c r="Q210" s="713">
        <v>53</v>
      </c>
    </row>
    <row r="211" spans="1:17" ht="14.4" customHeight="1" x14ac:dyDescent="0.3">
      <c r="A211" s="680" t="s">
        <v>3587</v>
      </c>
      <c r="B211" s="671" t="s">
        <v>3588</v>
      </c>
      <c r="C211" s="671" t="s">
        <v>2694</v>
      </c>
      <c r="D211" s="671" t="s">
        <v>3629</v>
      </c>
      <c r="E211" s="671" t="s">
        <v>3630</v>
      </c>
      <c r="F211" s="238">
        <v>2631</v>
      </c>
      <c r="G211" s="238">
        <v>431484</v>
      </c>
      <c r="H211" s="238">
        <v>1</v>
      </c>
      <c r="I211" s="238">
        <v>164</v>
      </c>
      <c r="J211" s="238">
        <v>2647</v>
      </c>
      <c r="K211" s="238">
        <v>436755</v>
      </c>
      <c r="L211" s="238">
        <v>1.0122159801985706</v>
      </c>
      <c r="M211" s="238">
        <v>165</v>
      </c>
      <c r="N211" s="238">
        <v>1453</v>
      </c>
      <c r="O211" s="238">
        <v>239745</v>
      </c>
      <c r="P211" s="682">
        <v>0.55562894568512389</v>
      </c>
      <c r="Q211" s="713">
        <v>165</v>
      </c>
    </row>
    <row r="212" spans="1:17" ht="14.4" customHeight="1" x14ac:dyDescent="0.3">
      <c r="A212" s="680" t="s">
        <v>3587</v>
      </c>
      <c r="B212" s="671" t="s">
        <v>3588</v>
      </c>
      <c r="C212" s="671" t="s">
        <v>2694</v>
      </c>
      <c r="D212" s="671" t="s">
        <v>3631</v>
      </c>
      <c r="E212" s="671" t="s">
        <v>3632</v>
      </c>
      <c r="F212" s="238">
        <v>45</v>
      </c>
      <c r="G212" s="238">
        <v>3510</v>
      </c>
      <c r="H212" s="238">
        <v>1</v>
      </c>
      <c r="I212" s="238">
        <v>78</v>
      </c>
      <c r="J212" s="238">
        <v>62</v>
      </c>
      <c r="K212" s="238">
        <v>4898</v>
      </c>
      <c r="L212" s="238">
        <v>1.3954415954415955</v>
      </c>
      <c r="M212" s="238">
        <v>79</v>
      </c>
      <c r="N212" s="238">
        <v>61</v>
      </c>
      <c r="O212" s="238">
        <v>4819</v>
      </c>
      <c r="P212" s="682">
        <v>1.372934472934473</v>
      </c>
      <c r="Q212" s="713">
        <v>79</v>
      </c>
    </row>
    <row r="213" spans="1:17" ht="14.4" customHeight="1" x14ac:dyDescent="0.3">
      <c r="A213" s="680" t="s">
        <v>3587</v>
      </c>
      <c r="B213" s="671" t="s">
        <v>3588</v>
      </c>
      <c r="C213" s="671" t="s">
        <v>2694</v>
      </c>
      <c r="D213" s="671" t="s">
        <v>3633</v>
      </c>
      <c r="E213" s="671" t="s">
        <v>3634</v>
      </c>
      <c r="F213" s="238"/>
      <c r="G213" s="238"/>
      <c r="H213" s="238"/>
      <c r="I213" s="238"/>
      <c r="J213" s="238">
        <v>1</v>
      </c>
      <c r="K213" s="238">
        <v>160</v>
      </c>
      <c r="L213" s="238"/>
      <c r="M213" s="238">
        <v>160</v>
      </c>
      <c r="N213" s="238"/>
      <c r="O213" s="238"/>
      <c r="P213" s="682"/>
      <c r="Q213" s="713"/>
    </row>
    <row r="214" spans="1:17" ht="14.4" customHeight="1" x14ac:dyDescent="0.3">
      <c r="A214" s="680" t="s">
        <v>3587</v>
      </c>
      <c r="B214" s="671" t="s">
        <v>3588</v>
      </c>
      <c r="C214" s="671" t="s">
        <v>2694</v>
      </c>
      <c r="D214" s="671" t="s">
        <v>3469</v>
      </c>
      <c r="E214" s="671" t="s">
        <v>3470</v>
      </c>
      <c r="F214" s="238"/>
      <c r="G214" s="238"/>
      <c r="H214" s="238"/>
      <c r="I214" s="238"/>
      <c r="J214" s="238">
        <v>1</v>
      </c>
      <c r="K214" s="238">
        <v>1002</v>
      </c>
      <c r="L214" s="238"/>
      <c r="M214" s="238">
        <v>1002</v>
      </c>
      <c r="N214" s="238">
        <v>4</v>
      </c>
      <c r="O214" s="238">
        <v>4008</v>
      </c>
      <c r="P214" s="682"/>
      <c r="Q214" s="713">
        <v>1002</v>
      </c>
    </row>
    <row r="215" spans="1:17" ht="14.4" customHeight="1" x14ac:dyDescent="0.3">
      <c r="A215" s="680" t="s">
        <v>3587</v>
      </c>
      <c r="B215" s="671" t="s">
        <v>3588</v>
      </c>
      <c r="C215" s="671" t="s">
        <v>2694</v>
      </c>
      <c r="D215" s="671" t="s">
        <v>3635</v>
      </c>
      <c r="E215" s="671" t="s">
        <v>3636</v>
      </c>
      <c r="F215" s="238"/>
      <c r="G215" s="238"/>
      <c r="H215" s="238"/>
      <c r="I215" s="238"/>
      <c r="J215" s="238">
        <v>1</v>
      </c>
      <c r="K215" s="238">
        <v>167</v>
      </c>
      <c r="L215" s="238"/>
      <c r="M215" s="238">
        <v>167</v>
      </c>
      <c r="N215" s="238"/>
      <c r="O215" s="238"/>
      <c r="P215" s="682"/>
      <c r="Q215" s="713"/>
    </row>
    <row r="216" spans="1:17" ht="14.4" customHeight="1" x14ac:dyDescent="0.3">
      <c r="A216" s="680" t="s">
        <v>3587</v>
      </c>
      <c r="B216" s="671" t="s">
        <v>3588</v>
      </c>
      <c r="C216" s="671" t="s">
        <v>2694</v>
      </c>
      <c r="D216" s="671" t="s">
        <v>3637</v>
      </c>
      <c r="E216" s="671" t="s">
        <v>3638</v>
      </c>
      <c r="F216" s="238"/>
      <c r="G216" s="238"/>
      <c r="H216" s="238"/>
      <c r="I216" s="238"/>
      <c r="J216" s="238">
        <v>1</v>
      </c>
      <c r="K216" s="238">
        <v>2233</v>
      </c>
      <c r="L216" s="238"/>
      <c r="M216" s="238">
        <v>2233</v>
      </c>
      <c r="N216" s="238">
        <v>4</v>
      </c>
      <c r="O216" s="238">
        <v>8932</v>
      </c>
      <c r="P216" s="682"/>
      <c r="Q216" s="713">
        <v>2233</v>
      </c>
    </row>
    <row r="217" spans="1:17" ht="14.4" customHeight="1" x14ac:dyDescent="0.3">
      <c r="A217" s="680" t="s">
        <v>3587</v>
      </c>
      <c r="B217" s="671" t="s">
        <v>3588</v>
      </c>
      <c r="C217" s="671" t="s">
        <v>2694</v>
      </c>
      <c r="D217" s="671" t="s">
        <v>3639</v>
      </c>
      <c r="E217" s="671" t="s">
        <v>3640</v>
      </c>
      <c r="F217" s="238">
        <v>23</v>
      </c>
      <c r="G217" s="238">
        <v>5566</v>
      </c>
      <c r="H217" s="238">
        <v>1</v>
      </c>
      <c r="I217" s="238">
        <v>242</v>
      </c>
      <c r="J217" s="238">
        <v>26</v>
      </c>
      <c r="K217" s="238">
        <v>6318</v>
      </c>
      <c r="L217" s="238">
        <v>1.1351060007186489</v>
      </c>
      <c r="M217" s="238">
        <v>243</v>
      </c>
      <c r="N217" s="238">
        <v>22</v>
      </c>
      <c r="O217" s="238">
        <v>5346</v>
      </c>
      <c r="P217" s="682">
        <v>0.96047430830039526</v>
      </c>
      <c r="Q217" s="713">
        <v>243</v>
      </c>
    </row>
    <row r="218" spans="1:17" ht="14.4" customHeight="1" x14ac:dyDescent="0.3">
      <c r="A218" s="680" t="s">
        <v>3587</v>
      </c>
      <c r="B218" s="671" t="s">
        <v>3588</v>
      </c>
      <c r="C218" s="671" t="s">
        <v>2694</v>
      </c>
      <c r="D218" s="671" t="s">
        <v>3641</v>
      </c>
      <c r="E218" s="671" t="s">
        <v>3642</v>
      </c>
      <c r="F218" s="238">
        <v>2</v>
      </c>
      <c r="G218" s="238">
        <v>3970</v>
      </c>
      <c r="H218" s="238">
        <v>1</v>
      </c>
      <c r="I218" s="238">
        <v>1985</v>
      </c>
      <c r="J218" s="238">
        <v>2</v>
      </c>
      <c r="K218" s="238">
        <v>3986</v>
      </c>
      <c r="L218" s="238">
        <v>1.0040302267002519</v>
      </c>
      <c r="M218" s="238">
        <v>1993</v>
      </c>
      <c r="N218" s="238"/>
      <c r="O218" s="238"/>
      <c r="P218" s="682"/>
      <c r="Q218" s="713"/>
    </row>
    <row r="219" spans="1:17" ht="14.4" customHeight="1" x14ac:dyDescent="0.3">
      <c r="A219" s="680" t="s">
        <v>3587</v>
      </c>
      <c r="B219" s="671" t="s">
        <v>3588</v>
      </c>
      <c r="C219" s="671" t="s">
        <v>2694</v>
      </c>
      <c r="D219" s="671" t="s">
        <v>3643</v>
      </c>
      <c r="E219" s="671" t="s">
        <v>3644</v>
      </c>
      <c r="F219" s="238">
        <v>5</v>
      </c>
      <c r="G219" s="238">
        <v>1110</v>
      </c>
      <c r="H219" s="238">
        <v>1</v>
      </c>
      <c r="I219" s="238">
        <v>222</v>
      </c>
      <c r="J219" s="238">
        <v>9</v>
      </c>
      <c r="K219" s="238">
        <v>2007</v>
      </c>
      <c r="L219" s="238">
        <v>1.8081081081081081</v>
      </c>
      <c r="M219" s="238">
        <v>223</v>
      </c>
      <c r="N219" s="238">
        <v>11</v>
      </c>
      <c r="O219" s="238">
        <v>2453</v>
      </c>
      <c r="P219" s="682">
        <v>2.2099099099099098</v>
      </c>
      <c r="Q219" s="713">
        <v>223</v>
      </c>
    </row>
    <row r="220" spans="1:17" ht="14.4" customHeight="1" x14ac:dyDescent="0.3">
      <c r="A220" s="680" t="s">
        <v>3587</v>
      </c>
      <c r="B220" s="671" t="s">
        <v>3588</v>
      </c>
      <c r="C220" s="671" t="s">
        <v>2694</v>
      </c>
      <c r="D220" s="671" t="s">
        <v>3645</v>
      </c>
      <c r="E220" s="671" t="s">
        <v>3590</v>
      </c>
      <c r="F220" s="238">
        <v>56</v>
      </c>
      <c r="G220" s="238">
        <v>1904</v>
      </c>
      <c r="H220" s="238">
        <v>1</v>
      </c>
      <c r="I220" s="238">
        <v>34</v>
      </c>
      <c r="J220" s="238"/>
      <c r="K220" s="238"/>
      <c r="L220" s="238"/>
      <c r="M220" s="238"/>
      <c r="N220" s="238"/>
      <c r="O220" s="238"/>
      <c r="P220" s="682"/>
      <c r="Q220" s="713"/>
    </row>
    <row r="221" spans="1:17" ht="14.4" customHeight="1" x14ac:dyDescent="0.3">
      <c r="A221" s="680" t="s">
        <v>3587</v>
      </c>
      <c r="B221" s="671" t="s">
        <v>3588</v>
      </c>
      <c r="C221" s="671" t="s">
        <v>2694</v>
      </c>
      <c r="D221" s="671" t="s">
        <v>3646</v>
      </c>
      <c r="E221" s="671" t="s">
        <v>3647</v>
      </c>
      <c r="F221" s="238"/>
      <c r="G221" s="238"/>
      <c r="H221" s="238"/>
      <c r="I221" s="238"/>
      <c r="J221" s="238"/>
      <c r="K221" s="238"/>
      <c r="L221" s="238"/>
      <c r="M221" s="238"/>
      <c r="N221" s="238">
        <v>187</v>
      </c>
      <c r="O221" s="238">
        <v>191114</v>
      </c>
      <c r="P221" s="682"/>
      <c r="Q221" s="713">
        <v>1022</v>
      </c>
    </row>
    <row r="222" spans="1:17" ht="14.4" customHeight="1" x14ac:dyDescent="0.3">
      <c r="A222" s="680" t="s">
        <v>3587</v>
      </c>
      <c r="B222" s="671" t="s">
        <v>3588</v>
      </c>
      <c r="C222" s="671" t="s">
        <v>2694</v>
      </c>
      <c r="D222" s="671" t="s">
        <v>3648</v>
      </c>
      <c r="E222" s="671" t="s">
        <v>3649</v>
      </c>
      <c r="F222" s="238"/>
      <c r="G222" s="238"/>
      <c r="H222" s="238"/>
      <c r="I222" s="238"/>
      <c r="J222" s="238"/>
      <c r="K222" s="238"/>
      <c r="L222" s="238"/>
      <c r="M222" s="238"/>
      <c r="N222" s="238">
        <v>1</v>
      </c>
      <c r="O222" s="238">
        <v>266</v>
      </c>
      <c r="P222" s="682"/>
      <c r="Q222" s="713">
        <v>266</v>
      </c>
    </row>
    <row r="223" spans="1:17" ht="14.4" customHeight="1" x14ac:dyDescent="0.3">
      <c r="A223" s="680" t="s">
        <v>3650</v>
      </c>
      <c r="B223" s="671" t="s">
        <v>3651</v>
      </c>
      <c r="C223" s="671" t="s">
        <v>2694</v>
      </c>
      <c r="D223" s="671" t="s">
        <v>3652</v>
      </c>
      <c r="E223" s="671" t="s">
        <v>3653</v>
      </c>
      <c r="F223" s="238">
        <v>103</v>
      </c>
      <c r="G223" s="238">
        <v>16274</v>
      </c>
      <c r="H223" s="238">
        <v>1</v>
      </c>
      <c r="I223" s="238">
        <v>158</v>
      </c>
      <c r="J223" s="238">
        <v>80</v>
      </c>
      <c r="K223" s="238">
        <v>12720</v>
      </c>
      <c r="L223" s="238">
        <v>0.78161484576625295</v>
      </c>
      <c r="M223" s="238">
        <v>159</v>
      </c>
      <c r="N223" s="238">
        <v>83</v>
      </c>
      <c r="O223" s="238">
        <v>13197</v>
      </c>
      <c r="P223" s="682">
        <v>0.81092540248248746</v>
      </c>
      <c r="Q223" s="713">
        <v>159</v>
      </c>
    </row>
    <row r="224" spans="1:17" ht="14.4" customHeight="1" x14ac:dyDescent="0.3">
      <c r="A224" s="680" t="s">
        <v>3650</v>
      </c>
      <c r="B224" s="671" t="s">
        <v>3651</v>
      </c>
      <c r="C224" s="671" t="s">
        <v>2694</v>
      </c>
      <c r="D224" s="671" t="s">
        <v>3654</v>
      </c>
      <c r="E224" s="671" t="s">
        <v>3655</v>
      </c>
      <c r="F224" s="238">
        <v>18</v>
      </c>
      <c r="G224" s="238">
        <v>702</v>
      </c>
      <c r="H224" s="238">
        <v>1</v>
      </c>
      <c r="I224" s="238">
        <v>39</v>
      </c>
      <c r="J224" s="238">
        <v>9</v>
      </c>
      <c r="K224" s="238">
        <v>351</v>
      </c>
      <c r="L224" s="238">
        <v>0.5</v>
      </c>
      <c r="M224" s="238">
        <v>39</v>
      </c>
      <c r="N224" s="238">
        <v>12</v>
      </c>
      <c r="O224" s="238">
        <v>468</v>
      </c>
      <c r="P224" s="682">
        <v>0.66666666666666663</v>
      </c>
      <c r="Q224" s="713">
        <v>39</v>
      </c>
    </row>
    <row r="225" spans="1:17" ht="14.4" customHeight="1" x14ac:dyDescent="0.3">
      <c r="A225" s="680" t="s">
        <v>3650</v>
      </c>
      <c r="B225" s="671" t="s">
        <v>3651</v>
      </c>
      <c r="C225" s="671" t="s">
        <v>2694</v>
      </c>
      <c r="D225" s="671" t="s">
        <v>3569</v>
      </c>
      <c r="E225" s="671" t="s">
        <v>3570</v>
      </c>
      <c r="F225" s="238"/>
      <c r="G225" s="238"/>
      <c r="H225" s="238"/>
      <c r="I225" s="238"/>
      <c r="J225" s="238">
        <v>2</v>
      </c>
      <c r="K225" s="238">
        <v>764</v>
      </c>
      <c r="L225" s="238"/>
      <c r="M225" s="238">
        <v>382</v>
      </c>
      <c r="N225" s="238"/>
      <c r="O225" s="238"/>
      <c r="P225" s="682"/>
      <c r="Q225" s="713"/>
    </row>
    <row r="226" spans="1:17" ht="14.4" customHeight="1" x14ac:dyDescent="0.3">
      <c r="A226" s="680" t="s">
        <v>3650</v>
      </c>
      <c r="B226" s="671" t="s">
        <v>3651</v>
      </c>
      <c r="C226" s="671" t="s">
        <v>2694</v>
      </c>
      <c r="D226" s="671" t="s">
        <v>3656</v>
      </c>
      <c r="E226" s="671" t="s">
        <v>3657</v>
      </c>
      <c r="F226" s="238"/>
      <c r="G226" s="238"/>
      <c r="H226" s="238"/>
      <c r="I226" s="238"/>
      <c r="J226" s="238">
        <v>3</v>
      </c>
      <c r="K226" s="238">
        <v>1332</v>
      </c>
      <c r="L226" s="238"/>
      <c r="M226" s="238">
        <v>444</v>
      </c>
      <c r="N226" s="238"/>
      <c r="O226" s="238"/>
      <c r="P226" s="682"/>
      <c r="Q226" s="713"/>
    </row>
    <row r="227" spans="1:17" ht="14.4" customHeight="1" x14ac:dyDescent="0.3">
      <c r="A227" s="680" t="s">
        <v>3650</v>
      </c>
      <c r="B227" s="671" t="s">
        <v>3651</v>
      </c>
      <c r="C227" s="671" t="s">
        <v>2694</v>
      </c>
      <c r="D227" s="671" t="s">
        <v>3658</v>
      </c>
      <c r="E227" s="671" t="s">
        <v>3659</v>
      </c>
      <c r="F227" s="238">
        <v>1</v>
      </c>
      <c r="G227" s="238">
        <v>490</v>
      </c>
      <c r="H227" s="238">
        <v>1</v>
      </c>
      <c r="I227" s="238">
        <v>490</v>
      </c>
      <c r="J227" s="238"/>
      <c r="K227" s="238"/>
      <c r="L227" s="238"/>
      <c r="M227" s="238"/>
      <c r="N227" s="238"/>
      <c r="O227" s="238"/>
      <c r="P227" s="682"/>
      <c r="Q227" s="713"/>
    </row>
    <row r="228" spans="1:17" ht="14.4" customHeight="1" x14ac:dyDescent="0.3">
      <c r="A228" s="680" t="s">
        <v>3650</v>
      </c>
      <c r="B228" s="671" t="s">
        <v>3651</v>
      </c>
      <c r="C228" s="671" t="s">
        <v>2694</v>
      </c>
      <c r="D228" s="671" t="s">
        <v>3660</v>
      </c>
      <c r="E228" s="671" t="s">
        <v>3661</v>
      </c>
      <c r="F228" s="238">
        <v>2</v>
      </c>
      <c r="G228" s="238">
        <v>62</v>
      </c>
      <c r="H228" s="238">
        <v>1</v>
      </c>
      <c r="I228" s="238">
        <v>31</v>
      </c>
      <c r="J228" s="238"/>
      <c r="K228" s="238"/>
      <c r="L228" s="238"/>
      <c r="M228" s="238"/>
      <c r="N228" s="238"/>
      <c r="O228" s="238"/>
      <c r="P228" s="682"/>
      <c r="Q228" s="713"/>
    </row>
    <row r="229" spans="1:17" ht="14.4" customHeight="1" x14ac:dyDescent="0.3">
      <c r="A229" s="680" t="s">
        <v>3650</v>
      </c>
      <c r="B229" s="671" t="s">
        <v>3651</v>
      </c>
      <c r="C229" s="671" t="s">
        <v>2694</v>
      </c>
      <c r="D229" s="671" t="s">
        <v>3662</v>
      </c>
      <c r="E229" s="671" t="s">
        <v>3663</v>
      </c>
      <c r="F229" s="238"/>
      <c r="G229" s="238"/>
      <c r="H229" s="238"/>
      <c r="I229" s="238"/>
      <c r="J229" s="238">
        <v>1</v>
      </c>
      <c r="K229" s="238">
        <v>205</v>
      </c>
      <c r="L229" s="238"/>
      <c r="M229" s="238">
        <v>205</v>
      </c>
      <c r="N229" s="238"/>
      <c r="O229" s="238"/>
      <c r="P229" s="682"/>
      <c r="Q229" s="713"/>
    </row>
    <row r="230" spans="1:17" ht="14.4" customHeight="1" x14ac:dyDescent="0.3">
      <c r="A230" s="680" t="s">
        <v>3650</v>
      </c>
      <c r="B230" s="671" t="s">
        <v>3651</v>
      </c>
      <c r="C230" s="671" t="s">
        <v>2694</v>
      </c>
      <c r="D230" s="671" t="s">
        <v>3664</v>
      </c>
      <c r="E230" s="671" t="s">
        <v>3665</v>
      </c>
      <c r="F230" s="238"/>
      <c r="G230" s="238"/>
      <c r="H230" s="238"/>
      <c r="I230" s="238"/>
      <c r="J230" s="238">
        <v>1</v>
      </c>
      <c r="K230" s="238">
        <v>377</v>
      </c>
      <c r="L230" s="238"/>
      <c r="M230" s="238">
        <v>377</v>
      </c>
      <c r="N230" s="238"/>
      <c r="O230" s="238"/>
      <c r="P230" s="682"/>
      <c r="Q230" s="713"/>
    </row>
    <row r="231" spans="1:17" ht="14.4" customHeight="1" x14ac:dyDescent="0.3">
      <c r="A231" s="680" t="s">
        <v>3650</v>
      </c>
      <c r="B231" s="671" t="s">
        <v>3651</v>
      </c>
      <c r="C231" s="671" t="s">
        <v>2694</v>
      </c>
      <c r="D231" s="671" t="s">
        <v>3666</v>
      </c>
      <c r="E231" s="671" t="s">
        <v>3667</v>
      </c>
      <c r="F231" s="238">
        <v>103</v>
      </c>
      <c r="G231" s="238">
        <v>11536</v>
      </c>
      <c r="H231" s="238">
        <v>1</v>
      </c>
      <c r="I231" s="238">
        <v>112</v>
      </c>
      <c r="J231" s="238">
        <v>72</v>
      </c>
      <c r="K231" s="238">
        <v>8136</v>
      </c>
      <c r="L231" s="238">
        <v>0.70527045769764218</v>
      </c>
      <c r="M231" s="238">
        <v>113</v>
      </c>
      <c r="N231" s="238">
        <v>79</v>
      </c>
      <c r="O231" s="238">
        <v>8927</v>
      </c>
      <c r="P231" s="682">
        <v>0.77383841886269067</v>
      </c>
      <c r="Q231" s="713">
        <v>113</v>
      </c>
    </row>
    <row r="232" spans="1:17" ht="14.4" customHeight="1" x14ac:dyDescent="0.3">
      <c r="A232" s="680" t="s">
        <v>3650</v>
      </c>
      <c r="B232" s="671" t="s">
        <v>3651</v>
      </c>
      <c r="C232" s="671" t="s">
        <v>2694</v>
      </c>
      <c r="D232" s="671" t="s">
        <v>3668</v>
      </c>
      <c r="E232" s="671" t="s">
        <v>3669</v>
      </c>
      <c r="F232" s="238">
        <v>12</v>
      </c>
      <c r="G232" s="238">
        <v>996</v>
      </c>
      <c r="H232" s="238">
        <v>1</v>
      </c>
      <c r="I232" s="238">
        <v>83</v>
      </c>
      <c r="J232" s="238">
        <v>8</v>
      </c>
      <c r="K232" s="238">
        <v>672</v>
      </c>
      <c r="L232" s="238">
        <v>0.67469879518072284</v>
      </c>
      <c r="M232" s="238">
        <v>84</v>
      </c>
      <c r="N232" s="238">
        <v>11</v>
      </c>
      <c r="O232" s="238">
        <v>924</v>
      </c>
      <c r="P232" s="682">
        <v>0.92771084337349397</v>
      </c>
      <c r="Q232" s="713">
        <v>84</v>
      </c>
    </row>
    <row r="233" spans="1:17" ht="14.4" customHeight="1" x14ac:dyDescent="0.3">
      <c r="A233" s="680" t="s">
        <v>3650</v>
      </c>
      <c r="B233" s="671" t="s">
        <v>3651</v>
      </c>
      <c r="C233" s="671" t="s">
        <v>2694</v>
      </c>
      <c r="D233" s="671" t="s">
        <v>3670</v>
      </c>
      <c r="E233" s="671" t="s">
        <v>3671</v>
      </c>
      <c r="F233" s="238">
        <v>3</v>
      </c>
      <c r="G233" s="238">
        <v>63</v>
      </c>
      <c r="H233" s="238">
        <v>1</v>
      </c>
      <c r="I233" s="238">
        <v>21</v>
      </c>
      <c r="J233" s="238">
        <v>6</v>
      </c>
      <c r="K233" s="238">
        <v>126</v>
      </c>
      <c r="L233" s="238">
        <v>2</v>
      </c>
      <c r="M233" s="238">
        <v>21</v>
      </c>
      <c r="N233" s="238">
        <v>3</v>
      </c>
      <c r="O233" s="238">
        <v>63</v>
      </c>
      <c r="P233" s="682">
        <v>1</v>
      </c>
      <c r="Q233" s="713">
        <v>21</v>
      </c>
    </row>
    <row r="234" spans="1:17" ht="14.4" customHeight="1" x14ac:dyDescent="0.3">
      <c r="A234" s="680" t="s">
        <v>3650</v>
      </c>
      <c r="B234" s="671" t="s">
        <v>3651</v>
      </c>
      <c r="C234" s="671" t="s">
        <v>2694</v>
      </c>
      <c r="D234" s="671" t="s">
        <v>3578</v>
      </c>
      <c r="E234" s="671" t="s">
        <v>3579</v>
      </c>
      <c r="F234" s="238">
        <v>7</v>
      </c>
      <c r="G234" s="238">
        <v>3402</v>
      </c>
      <c r="H234" s="238">
        <v>1</v>
      </c>
      <c r="I234" s="238">
        <v>486</v>
      </c>
      <c r="J234" s="238">
        <v>8</v>
      </c>
      <c r="K234" s="238">
        <v>3888</v>
      </c>
      <c r="L234" s="238">
        <v>1.1428571428571428</v>
      </c>
      <c r="M234" s="238">
        <v>486</v>
      </c>
      <c r="N234" s="238"/>
      <c r="O234" s="238"/>
      <c r="P234" s="682"/>
      <c r="Q234" s="713"/>
    </row>
    <row r="235" spans="1:17" ht="14.4" customHeight="1" x14ac:dyDescent="0.3">
      <c r="A235" s="680" t="s">
        <v>3650</v>
      </c>
      <c r="B235" s="671" t="s">
        <v>3651</v>
      </c>
      <c r="C235" s="671" t="s">
        <v>2694</v>
      </c>
      <c r="D235" s="671" t="s">
        <v>3672</v>
      </c>
      <c r="E235" s="671" t="s">
        <v>3673</v>
      </c>
      <c r="F235" s="238">
        <v>13</v>
      </c>
      <c r="G235" s="238">
        <v>520</v>
      </c>
      <c r="H235" s="238">
        <v>1</v>
      </c>
      <c r="I235" s="238">
        <v>40</v>
      </c>
      <c r="J235" s="238">
        <v>8</v>
      </c>
      <c r="K235" s="238">
        <v>320</v>
      </c>
      <c r="L235" s="238">
        <v>0.61538461538461542</v>
      </c>
      <c r="M235" s="238">
        <v>40</v>
      </c>
      <c r="N235" s="238">
        <v>10</v>
      </c>
      <c r="O235" s="238">
        <v>400</v>
      </c>
      <c r="P235" s="682">
        <v>0.76923076923076927</v>
      </c>
      <c r="Q235" s="713">
        <v>40</v>
      </c>
    </row>
    <row r="236" spans="1:17" ht="14.4" customHeight="1" x14ac:dyDescent="0.3">
      <c r="A236" s="680" t="s">
        <v>3650</v>
      </c>
      <c r="B236" s="671" t="s">
        <v>3651</v>
      </c>
      <c r="C236" s="671" t="s">
        <v>2694</v>
      </c>
      <c r="D236" s="671" t="s">
        <v>3674</v>
      </c>
      <c r="E236" s="671" t="s">
        <v>3675</v>
      </c>
      <c r="F236" s="238">
        <v>1</v>
      </c>
      <c r="G236" s="238">
        <v>603</v>
      </c>
      <c r="H236" s="238">
        <v>1</v>
      </c>
      <c r="I236" s="238">
        <v>603</v>
      </c>
      <c r="J236" s="238"/>
      <c r="K236" s="238"/>
      <c r="L236" s="238"/>
      <c r="M236" s="238"/>
      <c r="N236" s="238"/>
      <c r="O236" s="238"/>
      <c r="P236" s="682"/>
      <c r="Q236" s="713"/>
    </row>
    <row r="237" spans="1:17" ht="14.4" customHeight="1" x14ac:dyDescent="0.3">
      <c r="A237" s="680" t="s">
        <v>3676</v>
      </c>
      <c r="B237" s="671" t="s">
        <v>3487</v>
      </c>
      <c r="C237" s="671" t="s">
        <v>2694</v>
      </c>
      <c r="D237" s="671" t="s">
        <v>3677</v>
      </c>
      <c r="E237" s="671" t="s">
        <v>3678</v>
      </c>
      <c r="F237" s="238"/>
      <c r="G237" s="238"/>
      <c r="H237" s="238"/>
      <c r="I237" s="238"/>
      <c r="J237" s="238">
        <v>4</v>
      </c>
      <c r="K237" s="238">
        <v>1596</v>
      </c>
      <c r="L237" s="238"/>
      <c r="M237" s="238">
        <v>399</v>
      </c>
      <c r="N237" s="238"/>
      <c r="O237" s="238"/>
      <c r="P237" s="682"/>
      <c r="Q237" s="713"/>
    </row>
    <row r="238" spans="1:17" ht="14.4" customHeight="1" x14ac:dyDescent="0.3">
      <c r="A238" s="680" t="s">
        <v>3676</v>
      </c>
      <c r="B238" s="671" t="s">
        <v>3487</v>
      </c>
      <c r="C238" s="671" t="s">
        <v>2694</v>
      </c>
      <c r="D238" s="671" t="s">
        <v>3679</v>
      </c>
      <c r="E238" s="671" t="s">
        <v>3680</v>
      </c>
      <c r="F238" s="238">
        <v>3</v>
      </c>
      <c r="G238" s="238">
        <v>1266</v>
      </c>
      <c r="H238" s="238">
        <v>1</v>
      </c>
      <c r="I238" s="238">
        <v>422</v>
      </c>
      <c r="J238" s="238"/>
      <c r="K238" s="238"/>
      <c r="L238" s="238"/>
      <c r="M238" s="238"/>
      <c r="N238" s="238"/>
      <c r="O238" s="238"/>
      <c r="P238" s="682"/>
      <c r="Q238" s="713"/>
    </row>
    <row r="239" spans="1:17" ht="14.4" customHeight="1" x14ac:dyDescent="0.3">
      <c r="A239" s="680" t="s">
        <v>3676</v>
      </c>
      <c r="B239" s="671" t="s">
        <v>3487</v>
      </c>
      <c r="C239" s="671" t="s">
        <v>2694</v>
      </c>
      <c r="D239" s="671" t="s">
        <v>3469</v>
      </c>
      <c r="E239" s="671" t="s">
        <v>3470</v>
      </c>
      <c r="F239" s="238">
        <v>3</v>
      </c>
      <c r="G239" s="238">
        <v>3000</v>
      </c>
      <c r="H239" s="238">
        <v>1</v>
      </c>
      <c r="I239" s="238">
        <v>1000</v>
      </c>
      <c r="J239" s="238"/>
      <c r="K239" s="238"/>
      <c r="L239" s="238"/>
      <c r="M239" s="238"/>
      <c r="N239" s="238"/>
      <c r="O239" s="238"/>
      <c r="P239" s="682"/>
      <c r="Q239" s="713"/>
    </row>
    <row r="240" spans="1:17" ht="14.4" customHeight="1" thickBot="1" x14ac:dyDescent="0.35">
      <c r="A240" s="637" t="s">
        <v>3676</v>
      </c>
      <c r="B240" s="673" t="s">
        <v>3487</v>
      </c>
      <c r="C240" s="673" t="s">
        <v>2694</v>
      </c>
      <c r="D240" s="673" t="s">
        <v>3681</v>
      </c>
      <c r="E240" s="673" t="s">
        <v>3682</v>
      </c>
      <c r="F240" s="674"/>
      <c r="G240" s="674"/>
      <c r="H240" s="674"/>
      <c r="I240" s="674"/>
      <c r="J240" s="674">
        <v>1</v>
      </c>
      <c r="K240" s="674">
        <v>572</v>
      </c>
      <c r="L240" s="674"/>
      <c r="M240" s="674">
        <v>572</v>
      </c>
      <c r="N240" s="674"/>
      <c r="O240" s="674"/>
      <c r="P240" s="683"/>
      <c r="Q240" s="71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9" t="s">
        <v>185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4" ht="14.4" customHeight="1" thickBot="1" x14ac:dyDescent="0.35">
      <c r="A2" s="389" t="s">
        <v>298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163</v>
      </c>
      <c r="C3" s="196">
        <f>SUBTOTAL(9,C6:C1048576)</f>
        <v>1110</v>
      </c>
      <c r="D3" s="197">
        <f>SUBTOTAL(9,D6:D1048576)</f>
        <v>1018</v>
      </c>
      <c r="E3" s="197">
        <f>SUBTOTAL(9,E6:E1048576)</f>
        <v>1179</v>
      </c>
      <c r="F3" s="198">
        <f>IF(OR(E3=0,C3=0),"",E3/C3)</f>
        <v>1.0621621621621622</v>
      </c>
      <c r="G3" s="199">
        <f>SUBTOTAL(9,G6:G1048576)</f>
        <v>1101694</v>
      </c>
      <c r="H3" s="200">
        <f>SUBTOTAL(9,H6:H1048576)</f>
        <v>1044711</v>
      </c>
      <c r="I3" s="200">
        <f>SUBTOTAL(9,I6:I1048576)</f>
        <v>1186338</v>
      </c>
      <c r="J3" s="198">
        <f>IF(OR(I3=0,G3=0),"",I3/G3)</f>
        <v>1.0768307715209486</v>
      </c>
      <c r="K3" s="199">
        <f>SUBTOTAL(9,K6:K1048576)</f>
        <v>133200</v>
      </c>
      <c r="L3" s="200">
        <f>SUBTOTAL(9,L6:L1048576)</f>
        <v>122160</v>
      </c>
      <c r="M3" s="200">
        <f>SUBTOTAL(9,M6:M1048576)</f>
        <v>141480</v>
      </c>
      <c r="N3" s="201">
        <f>IF(OR(M3=0,E3=0),"",M3/E3)</f>
        <v>120</v>
      </c>
    </row>
    <row r="4" spans="1:14" ht="14.4" customHeight="1" x14ac:dyDescent="0.3">
      <c r="A4" s="581" t="s">
        <v>93</v>
      </c>
      <c r="B4" s="582" t="s">
        <v>14</v>
      </c>
      <c r="C4" s="583" t="s">
        <v>94</v>
      </c>
      <c r="D4" s="583"/>
      <c r="E4" s="583"/>
      <c r="F4" s="584"/>
      <c r="G4" s="585" t="s">
        <v>17</v>
      </c>
      <c r="H4" s="583"/>
      <c r="I4" s="583"/>
      <c r="J4" s="584"/>
      <c r="K4" s="585" t="s">
        <v>95</v>
      </c>
      <c r="L4" s="583"/>
      <c r="M4" s="583"/>
      <c r="N4" s="586"/>
    </row>
    <row r="5" spans="1:14" ht="14.4" customHeight="1" thickBot="1" x14ac:dyDescent="0.35">
      <c r="A5" s="841"/>
      <c r="B5" s="842"/>
      <c r="C5" s="845">
        <v>2012</v>
      </c>
      <c r="D5" s="845">
        <v>2013</v>
      </c>
      <c r="E5" s="845">
        <v>2014</v>
      </c>
      <c r="F5" s="846" t="s">
        <v>5</v>
      </c>
      <c r="G5" s="850">
        <v>2012</v>
      </c>
      <c r="H5" s="845">
        <v>2013</v>
      </c>
      <c r="I5" s="845">
        <v>2014</v>
      </c>
      <c r="J5" s="846" t="s">
        <v>5</v>
      </c>
      <c r="K5" s="850">
        <v>2012</v>
      </c>
      <c r="L5" s="845">
        <v>2013</v>
      </c>
      <c r="M5" s="845">
        <v>2014</v>
      </c>
      <c r="N5" s="853" t="s">
        <v>96</v>
      </c>
    </row>
    <row r="6" spans="1:14" ht="14.4" customHeight="1" thickBot="1" x14ac:dyDescent="0.35">
      <c r="A6" s="843" t="s">
        <v>3075</v>
      </c>
      <c r="B6" s="844" t="s">
        <v>3684</v>
      </c>
      <c r="C6" s="847">
        <v>1110</v>
      </c>
      <c r="D6" s="848">
        <v>1018</v>
      </c>
      <c r="E6" s="848">
        <v>1179</v>
      </c>
      <c r="F6" s="849">
        <v>1.0621621621621622</v>
      </c>
      <c r="G6" s="851">
        <v>1101694</v>
      </c>
      <c r="H6" s="852">
        <v>1044711</v>
      </c>
      <c r="I6" s="852">
        <v>1186338</v>
      </c>
      <c r="J6" s="849">
        <v>1.0768307715209486</v>
      </c>
      <c r="K6" s="851">
        <v>133200</v>
      </c>
      <c r="L6" s="852">
        <v>122160</v>
      </c>
      <c r="M6" s="852">
        <v>141480</v>
      </c>
      <c r="N6" s="854">
        <v>120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60" bestFit="1" customWidth="1"/>
    <col min="2" max="3" width="9.5546875" style="260" customWidth="1"/>
    <col min="4" max="4" width="2.44140625" style="260" customWidth="1"/>
    <col min="5" max="8" width="9.5546875" style="260" customWidth="1"/>
    <col min="9" max="16384" width="8.88671875" style="260"/>
  </cols>
  <sheetData>
    <row r="1" spans="1:8" ht="18.600000000000001" customHeight="1" thickBot="1" x14ac:dyDescent="0.4">
      <c r="A1" s="462" t="s">
        <v>179</v>
      </c>
      <c r="B1" s="462"/>
      <c r="C1" s="462"/>
      <c r="D1" s="462"/>
      <c r="E1" s="462"/>
      <c r="F1" s="462"/>
      <c r="G1" s="463"/>
      <c r="H1" s="463"/>
    </row>
    <row r="2" spans="1:8" ht="14.4" customHeight="1" thickBot="1" x14ac:dyDescent="0.35">
      <c r="A2" s="389" t="s">
        <v>298</v>
      </c>
      <c r="B2" s="230"/>
      <c r="C2" s="230"/>
      <c r="D2" s="230"/>
      <c r="E2" s="230"/>
      <c r="F2" s="230"/>
    </row>
    <row r="3" spans="1:8" ht="14.4" customHeight="1" x14ac:dyDescent="0.3">
      <c r="A3" s="464"/>
      <c r="B3" s="226">
        <v>2012</v>
      </c>
      <c r="C3" s="44">
        <v>2013</v>
      </c>
      <c r="D3" s="11"/>
      <c r="E3" s="468">
        <v>2014</v>
      </c>
      <c r="F3" s="469"/>
      <c r="G3" s="469"/>
      <c r="H3" s="470"/>
    </row>
    <row r="4" spans="1:8" ht="14.4" customHeight="1" thickBot="1" x14ac:dyDescent="0.35">
      <c r="A4" s="465"/>
      <c r="B4" s="466" t="s">
        <v>97</v>
      </c>
      <c r="C4" s="467"/>
      <c r="D4" s="11"/>
      <c r="E4" s="247" t="s">
        <v>97</v>
      </c>
      <c r="F4" s="228" t="s">
        <v>98</v>
      </c>
      <c r="G4" s="228" t="s">
        <v>72</v>
      </c>
      <c r="H4" s="229" t="s">
        <v>99</v>
      </c>
    </row>
    <row r="5" spans="1:8" ht="14.4" customHeight="1" x14ac:dyDescent="0.3">
      <c r="A5" s="231" t="str">
        <f>HYPERLINK("#'Léky Žádanky'!A1","Léky (Kč)")</f>
        <v>Léky (Kč)</v>
      </c>
      <c r="B5" s="31">
        <v>465.15915000000001</v>
      </c>
      <c r="C5" s="33">
        <v>353.45438999999999</v>
      </c>
      <c r="D5" s="12"/>
      <c r="E5" s="236">
        <v>466.44595000000101</v>
      </c>
      <c r="F5" s="32">
        <v>697</v>
      </c>
      <c r="G5" s="235">
        <f>E5-F5</f>
        <v>-230.55404999999899</v>
      </c>
      <c r="H5" s="241">
        <f>IF(F5&lt;0.00000001,"",E5/F5)</f>
        <v>0.66921944045911197</v>
      </c>
    </row>
    <row r="6" spans="1:8" ht="14.4" customHeight="1" x14ac:dyDescent="0.3">
      <c r="A6" s="231" t="str">
        <f>HYPERLINK("#'Materiál Žádanky'!A1","Materiál - SZM (Kč)")</f>
        <v>Materiál - SZM (Kč)</v>
      </c>
      <c r="B6" s="14">
        <v>2601.1390299999998</v>
      </c>
      <c r="C6" s="35">
        <v>3118.6924899999999</v>
      </c>
      <c r="D6" s="12"/>
      <c r="E6" s="237">
        <v>1933.7284099999999</v>
      </c>
      <c r="F6" s="34">
        <v>2399</v>
      </c>
      <c r="G6" s="238">
        <f>E6-F6</f>
        <v>-465.27159000000006</v>
      </c>
      <c r="H6" s="242">
        <f>IF(F6&lt;0.00000001,"",E6/F6)</f>
        <v>0.8060560275114631</v>
      </c>
    </row>
    <row r="7" spans="1:8" ht="14.4" customHeight="1" x14ac:dyDescent="0.3">
      <c r="A7" s="454" t="str">
        <f>HYPERLINK("#'Osobní náklady'!A1","Osobní náklady (Kč) *")</f>
        <v>Osobní náklady (Kč) *</v>
      </c>
      <c r="B7" s="14">
        <v>6156.3882000000003</v>
      </c>
      <c r="C7" s="35">
        <v>5906.8122300000005</v>
      </c>
      <c r="D7" s="12"/>
      <c r="E7" s="237">
        <v>6088.5327000000098</v>
      </c>
      <c r="F7" s="34">
        <v>7148</v>
      </c>
      <c r="G7" s="238">
        <f>E7-F7</f>
        <v>-1059.4672999999902</v>
      </c>
      <c r="H7" s="242">
        <f>IF(F7&lt;0.00000001,"",E7/F7)</f>
        <v>0.85178129546726489</v>
      </c>
    </row>
    <row r="8" spans="1:8" ht="14.4" customHeight="1" thickBot="1" x14ac:dyDescent="0.35">
      <c r="A8" s="1" t="s">
        <v>100</v>
      </c>
      <c r="B8" s="15">
        <v>1709.9293700000001</v>
      </c>
      <c r="C8" s="37">
        <v>1614.0018500000001</v>
      </c>
      <c r="D8" s="12"/>
      <c r="E8" s="239">
        <v>1388.7089600000099</v>
      </c>
      <c r="F8" s="36">
        <v>1740</v>
      </c>
      <c r="G8" s="240">
        <f>E8-F8</f>
        <v>-351.29103999999006</v>
      </c>
      <c r="H8" s="243">
        <f>IF(F8&lt;0.00000001,"",E8/F8)</f>
        <v>0.79810859770115516</v>
      </c>
    </row>
    <row r="9" spans="1:8" ht="14.4" customHeight="1" thickBot="1" x14ac:dyDescent="0.35">
      <c r="A9" s="2" t="s">
        <v>101</v>
      </c>
      <c r="B9" s="3">
        <v>10932.615750000001</v>
      </c>
      <c r="C9" s="39">
        <v>10992.96096</v>
      </c>
      <c r="D9" s="12"/>
      <c r="E9" s="3">
        <v>9877.4160200000206</v>
      </c>
      <c r="F9" s="38">
        <v>11984</v>
      </c>
      <c r="G9" s="38">
        <f>E9-F9</f>
        <v>-2106.5839799999794</v>
      </c>
      <c r="H9" s="244">
        <f>IF(F9&lt;0.00000001,"",E9/F9)</f>
        <v>0.82421695761014857</v>
      </c>
    </row>
    <row r="10" spans="1:8" ht="14.4" customHeight="1" thickBot="1" x14ac:dyDescent="0.35">
      <c r="A10" s="16"/>
      <c r="B10" s="16"/>
      <c r="C10" s="227"/>
      <c r="D10" s="12"/>
      <c r="E10" s="16"/>
      <c r="F10" s="17"/>
    </row>
    <row r="11" spans="1:8" ht="14.4" customHeight="1" x14ac:dyDescent="0.3">
      <c r="A11" s="263" t="str">
        <f>HYPERLINK("#'ZV Vykáz.-A'!A1","Ambulance *")</f>
        <v>Ambulance *</v>
      </c>
      <c r="B11" s="13">
        <f>IF(ISERROR(VLOOKUP("Celkem:",'ZV Vykáz.-A'!A:F,2,0)),0,VLOOKUP("Celkem:",'ZV Vykáz.-A'!A:F,2,0)/1000)</f>
        <v>1739.1659999999999</v>
      </c>
      <c r="C11" s="33">
        <f>IF(ISERROR(VLOOKUP("Celkem:",'ZV Vykáz.-A'!A:F,4,0)),0,VLOOKUP("Celkem:",'ZV Vykáz.-A'!A:F,4,0)/1000)</f>
        <v>1658.529</v>
      </c>
      <c r="D11" s="12"/>
      <c r="E11" s="236">
        <f>IF(ISERROR(VLOOKUP("Celkem:",'ZV Vykáz.-A'!A:F,6,0)),0,VLOOKUP("Celkem:",'ZV Vykáz.-A'!A:F,6,0)/1000)</f>
        <v>1633.0889999999999</v>
      </c>
      <c r="F11" s="32">
        <f>B11</f>
        <v>1739.1659999999999</v>
      </c>
      <c r="G11" s="235">
        <f>E11-F11</f>
        <v>-106.077</v>
      </c>
      <c r="H11" s="241">
        <f>IF(F11&lt;0.00000001,"",E11/F11)</f>
        <v>0.93900697230741637</v>
      </c>
    </row>
    <row r="12" spans="1:8" ht="14.4" customHeight="1" thickBot="1" x14ac:dyDescent="0.35">
      <c r="A12" s="264" t="str">
        <f>HYPERLINK("#CaseMix!A1","Hospitalizace *")</f>
        <v>Hospitalizace *</v>
      </c>
      <c r="B12" s="15">
        <f>IF(ISERROR(VLOOKUP("Celkem",CaseMix!A:D,2,0)),0,VLOOKUP("Celkem",CaseMix!A:D,2,0)*30)</f>
        <v>14315.49</v>
      </c>
      <c r="C12" s="37">
        <f>IF(ISERROR(VLOOKUP("Celkem",CaseMix!A:D,3,0)),0,VLOOKUP("Celkem",CaseMix!A:D,3,0)*30)</f>
        <v>13498.14</v>
      </c>
      <c r="D12" s="12"/>
      <c r="E12" s="239">
        <f>IF(ISERROR(VLOOKUP("Celkem",CaseMix!A:D,4,0)),0,VLOOKUP("Celkem",CaseMix!A:D,4,0)*30)</f>
        <v>11306.250000000002</v>
      </c>
      <c r="F12" s="36">
        <f>B12</f>
        <v>14315.49</v>
      </c>
      <c r="G12" s="240">
        <f>E12-F12</f>
        <v>-3009.239999999998</v>
      </c>
      <c r="H12" s="243">
        <f>IF(F12&lt;0.00000001,"",E12/F12)</f>
        <v>0.78979133791438516</v>
      </c>
    </row>
    <row r="13" spans="1:8" ht="14.4" customHeight="1" thickBot="1" x14ac:dyDescent="0.35">
      <c r="A13" s="4" t="s">
        <v>104</v>
      </c>
      <c r="B13" s="9">
        <f>SUM(B11:B12)</f>
        <v>16054.655999999999</v>
      </c>
      <c r="C13" s="41">
        <f>SUM(C11:C12)</f>
        <v>15156.669</v>
      </c>
      <c r="D13" s="12"/>
      <c r="E13" s="9">
        <f>SUM(E11:E12)</f>
        <v>12939.339000000002</v>
      </c>
      <c r="F13" s="40">
        <f>SUM(F11:F12)</f>
        <v>16054.655999999999</v>
      </c>
      <c r="G13" s="40">
        <f>E13-F13</f>
        <v>-3115.3169999999973</v>
      </c>
      <c r="H13" s="245">
        <f>IF(F13&lt;0.00000001,"",E13/F13)</f>
        <v>0.80595554336386921</v>
      </c>
    </row>
    <row r="14" spans="1:8" ht="14.4" customHeight="1" thickBot="1" x14ac:dyDescent="0.35">
      <c r="A14" s="16"/>
      <c r="B14" s="16"/>
      <c r="C14" s="227"/>
      <c r="D14" s="12"/>
      <c r="E14" s="16"/>
      <c r="F14" s="17"/>
    </row>
    <row r="15" spans="1:8" ht="14.4" customHeight="1" thickBot="1" x14ac:dyDescent="0.35">
      <c r="A15" s="265" t="str">
        <f>HYPERLINK("#'HI Graf'!A1","Hospodářský index (Výnosy / Náklady) *")</f>
        <v>Hospodářský index (Výnosy / Náklady) *</v>
      </c>
      <c r="B15" s="10">
        <f>IF(B9=0,"",B13/B9)</f>
        <v>1.468510040700918</v>
      </c>
      <c r="C15" s="43">
        <f>IF(C9=0,"",C13/C9)</f>
        <v>1.3787612868953552</v>
      </c>
      <c r="D15" s="12"/>
      <c r="E15" s="10">
        <f>IF(E9=0,"",E13/E9)</f>
        <v>1.3099923070770867</v>
      </c>
      <c r="F15" s="42">
        <f>IF(F9=0,"",F13/F9)</f>
        <v>1.3396742323097461</v>
      </c>
      <c r="G15" s="42">
        <f>IF(ISERROR(F15-E15),"",E15-F15)</f>
        <v>-2.9681925232659445E-2</v>
      </c>
      <c r="H15" s="246">
        <f>IF(ISERROR(F15-E15),"",IF(F15&lt;0.00000001,"",E15/F15))</f>
        <v>0.97784392315922619</v>
      </c>
    </row>
    <row r="17" spans="1:8" ht="14.4" customHeight="1" x14ac:dyDescent="0.3">
      <c r="A17" s="232" t="s">
        <v>207</v>
      </c>
    </row>
    <row r="18" spans="1:8" ht="14.4" customHeight="1" x14ac:dyDescent="0.3">
      <c r="A18" s="456" t="s">
        <v>295</v>
      </c>
      <c r="B18" s="457"/>
      <c r="C18" s="457"/>
      <c r="D18" s="457"/>
      <c r="E18" s="457"/>
      <c r="F18" s="457"/>
      <c r="G18" s="457"/>
      <c r="H18" s="457"/>
    </row>
    <row r="19" spans="1:8" x14ac:dyDescent="0.3">
      <c r="A19" s="455" t="s">
        <v>294</v>
      </c>
      <c r="B19" s="457"/>
      <c r="C19" s="457"/>
      <c r="D19" s="457"/>
      <c r="E19" s="457"/>
      <c r="F19" s="457"/>
      <c r="G19" s="457"/>
      <c r="H19" s="457"/>
    </row>
    <row r="20" spans="1:8" ht="14.4" customHeight="1" x14ac:dyDescent="0.3">
      <c r="A20" s="233" t="s">
        <v>208</v>
      </c>
    </row>
    <row r="21" spans="1:8" ht="14.4" customHeight="1" x14ac:dyDescent="0.3">
      <c r="A21" s="233" t="s">
        <v>209</v>
      </c>
    </row>
    <row r="22" spans="1:8" ht="14.4" customHeight="1" x14ac:dyDescent="0.3">
      <c r="A22" s="234" t="s">
        <v>210</v>
      </c>
    </row>
    <row r="23" spans="1:8" ht="14.4" customHeight="1" x14ac:dyDescent="0.3">
      <c r="A23" s="234" t="s">
        <v>211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4" operator="greaterThan">
      <formula>0</formula>
    </cfRule>
  </conditionalFormatting>
  <conditionalFormatting sqref="G11:G13 G15">
    <cfRule type="cellIs" dxfId="68" priority="3" operator="lessThan">
      <formula>0</formula>
    </cfRule>
  </conditionalFormatting>
  <conditionalFormatting sqref="H5:H9">
    <cfRule type="cellIs" dxfId="67" priority="2" operator="greaterThan">
      <formula>1</formula>
    </cfRule>
  </conditionalFormatting>
  <conditionalFormatting sqref="H11:H13 H15">
    <cfRule type="cellIs" dxfId="6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60"/>
    <col min="2" max="13" width="8.88671875" style="260" customWidth="1"/>
    <col min="14" max="16384" width="8.88671875" style="260"/>
  </cols>
  <sheetData>
    <row r="1" spans="1:13" ht="18.600000000000001" customHeight="1" thickBot="1" x14ac:dyDescent="0.4">
      <c r="A1" s="462" t="s">
        <v>132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x14ac:dyDescent="0.3">
      <c r="A2" s="389" t="s">
        <v>298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14.4" customHeight="1" x14ac:dyDescent="0.3">
      <c r="A3" s="334"/>
      <c r="B3" s="335" t="s">
        <v>106</v>
      </c>
      <c r="C3" s="336" t="s">
        <v>107</v>
      </c>
      <c r="D3" s="336" t="s">
        <v>108</v>
      </c>
      <c r="E3" s="335" t="s">
        <v>109</v>
      </c>
      <c r="F3" s="336" t="s">
        <v>110</v>
      </c>
      <c r="G3" s="336" t="s">
        <v>111</v>
      </c>
      <c r="H3" s="336" t="s">
        <v>112</v>
      </c>
      <c r="I3" s="336" t="s">
        <v>113</v>
      </c>
      <c r="J3" s="336" t="s">
        <v>114</v>
      </c>
      <c r="K3" s="336" t="s">
        <v>115</v>
      </c>
      <c r="L3" s="336" t="s">
        <v>116</v>
      </c>
      <c r="M3" s="336" t="s">
        <v>117</v>
      </c>
    </row>
    <row r="4" spans="1:13" ht="14.4" customHeight="1" x14ac:dyDescent="0.3">
      <c r="A4" s="334" t="s">
        <v>105</v>
      </c>
      <c r="B4" s="337">
        <f>(B10+B8)/B6</f>
        <v>1.1886139739145578</v>
      </c>
      <c r="C4" s="337">
        <f t="shared" ref="C4:M4" si="0">(C10+C8)/C6</f>
        <v>1.3099923070770867</v>
      </c>
      <c r="D4" s="337">
        <f t="shared" si="0"/>
        <v>0.16533565020378649</v>
      </c>
      <c r="E4" s="337">
        <f t="shared" si="0"/>
        <v>0.16533565020378649</v>
      </c>
      <c r="F4" s="337">
        <f t="shared" si="0"/>
        <v>0.16533565020378649</v>
      </c>
      <c r="G4" s="337">
        <f t="shared" si="0"/>
        <v>0.16533565020378649</v>
      </c>
      <c r="H4" s="337">
        <f t="shared" si="0"/>
        <v>0.16533565020378649</v>
      </c>
      <c r="I4" s="337">
        <f t="shared" si="0"/>
        <v>0.16533565020378649</v>
      </c>
      <c r="J4" s="337">
        <f t="shared" si="0"/>
        <v>0.16533565020378649</v>
      </c>
      <c r="K4" s="337">
        <f t="shared" si="0"/>
        <v>0.16533565020378649</v>
      </c>
      <c r="L4" s="337">
        <f t="shared" si="0"/>
        <v>0.16533565020378649</v>
      </c>
      <c r="M4" s="337">
        <f t="shared" si="0"/>
        <v>0.16533565020378649</v>
      </c>
    </row>
    <row r="5" spans="1:13" ht="14.4" customHeight="1" x14ac:dyDescent="0.3">
      <c r="A5" s="338" t="s">
        <v>56</v>
      </c>
      <c r="B5" s="337">
        <f>IF(ISERROR(VLOOKUP($A5,'Man Tab'!$A:$Q,COLUMN()+2,0)),0,VLOOKUP($A5,'Man Tab'!$A:$Q,COLUMN()+2,0))</f>
        <v>4285.6058500000199</v>
      </c>
      <c r="C5" s="337">
        <f>IF(ISERROR(VLOOKUP($A5,'Man Tab'!$A:$Q,COLUMN()+2,0)),0,VLOOKUP($A5,'Man Tab'!$A:$Q,COLUMN()+2,0))</f>
        <v>5591.8101699999997</v>
      </c>
      <c r="D5" s="337">
        <f>IF(ISERROR(VLOOKUP($A5,'Man Tab'!$A:$Q,COLUMN()+2,0)),0,VLOOKUP($A5,'Man Tab'!$A:$Q,COLUMN()+2,0))</f>
        <v>4.9406564584124654E-324</v>
      </c>
      <c r="E5" s="337">
        <f>IF(ISERROR(VLOOKUP($A5,'Man Tab'!$A:$Q,COLUMN()+2,0)),0,VLOOKUP($A5,'Man Tab'!$A:$Q,COLUMN()+2,0))</f>
        <v>4.9406564584124654E-324</v>
      </c>
      <c r="F5" s="337">
        <f>IF(ISERROR(VLOOKUP($A5,'Man Tab'!$A:$Q,COLUMN()+2,0)),0,VLOOKUP($A5,'Man Tab'!$A:$Q,COLUMN()+2,0))</f>
        <v>4.9406564584124654E-324</v>
      </c>
      <c r="G5" s="337">
        <f>IF(ISERROR(VLOOKUP($A5,'Man Tab'!$A:$Q,COLUMN()+2,0)),0,VLOOKUP($A5,'Man Tab'!$A:$Q,COLUMN()+2,0))</f>
        <v>4.9406564584124654E-324</v>
      </c>
      <c r="H5" s="337">
        <f>IF(ISERROR(VLOOKUP($A5,'Man Tab'!$A:$Q,COLUMN()+2,0)),0,VLOOKUP($A5,'Man Tab'!$A:$Q,COLUMN()+2,0))</f>
        <v>4.9406564584124654E-324</v>
      </c>
      <c r="I5" s="337">
        <f>IF(ISERROR(VLOOKUP($A5,'Man Tab'!$A:$Q,COLUMN()+2,0)),0,VLOOKUP($A5,'Man Tab'!$A:$Q,COLUMN()+2,0))</f>
        <v>4.9406564584124654E-324</v>
      </c>
      <c r="J5" s="337">
        <f>IF(ISERROR(VLOOKUP($A5,'Man Tab'!$A:$Q,COLUMN()+2,0)),0,VLOOKUP($A5,'Man Tab'!$A:$Q,COLUMN()+2,0))</f>
        <v>4.9406564584124654E-324</v>
      </c>
      <c r="K5" s="337">
        <f>IF(ISERROR(VLOOKUP($A5,'Man Tab'!$A:$Q,COLUMN()+2,0)),0,VLOOKUP($A5,'Man Tab'!$A:$Q,COLUMN()+2,0))</f>
        <v>4.9406564584124654E-324</v>
      </c>
      <c r="L5" s="337">
        <f>IF(ISERROR(VLOOKUP($A5,'Man Tab'!$A:$Q,COLUMN()+2,0)),0,VLOOKUP($A5,'Man Tab'!$A:$Q,COLUMN()+2,0))</f>
        <v>4.9406564584124654E-324</v>
      </c>
      <c r="M5" s="337">
        <f>IF(ISERROR(VLOOKUP($A5,'Man Tab'!$A:$Q,COLUMN()+2,0)),0,VLOOKUP($A5,'Man Tab'!$A:$Q,COLUMN()+2,0))</f>
        <v>4.9406564584124654E-324</v>
      </c>
    </row>
    <row r="6" spans="1:13" ht="14.4" customHeight="1" x14ac:dyDescent="0.3">
      <c r="A6" s="338" t="s">
        <v>101</v>
      </c>
      <c r="B6" s="339">
        <f>B5</f>
        <v>4285.6058500000199</v>
      </c>
      <c r="C6" s="339">
        <f t="shared" ref="C6:M6" si="1">C5+B6</f>
        <v>9877.4160200000188</v>
      </c>
      <c r="D6" s="339">
        <f t="shared" si="1"/>
        <v>9877.4160200000188</v>
      </c>
      <c r="E6" s="339">
        <f t="shared" si="1"/>
        <v>9877.4160200000188</v>
      </c>
      <c r="F6" s="339">
        <f t="shared" si="1"/>
        <v>9877.4160200000188</v>
      </c>
      <c r="G6" s="339">
        <f t="shared" si="1"/>
        <v>9877.4160200000188</v>
      </c>
      <c r="H6" s="339">
        <f t="shared" si="1"/>
        <v>9877.4160200000188</v>
      </c>
      <c r="I6" s="339">
        <f t="shared" si="1"/>
        <v>9877.4160200000188</v>
      </c>
      <c r="J6" s="339">
        <f t="shared" si="1"/>
        <v>9877.4160200000188</v>
      </c>
      <c r="K6" s="339">
        <f t="shared" si="1"/>
        <v>9877.4160200000188</v>
      </c>
      <c r="L6" s="339">
        <f t="shared" si="1"/>
        <v>9877.4160200000188</v>
      </c>
      <c r="M6" s="339">
        <f t="shared" si="1"/>
        <v>9877.4160200000188</v>
      </c>
    </row>
    <row r="7" spans="1:13" ht="14.4" customHeight="1" x14ac:dyDescent="0.3">
      <c r="A7" s="338" t="s">
        <v>130</v>
      </c>
      <c r="B7" s="338">
        <v>139.726</v>
      </c>
      <c r="C7" s="338">
        <v>376.875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</row>
    <row r="8" spans="1:13" ht="14.4" customHeight="1" x14ac:dyDescent="0.3">
      <c r="A8" s="338" t="s">
        <v>102</v>
      </c>
      <c r="B8" s="339">
        <f>B7*30</f>
        <v>4191.78</v>
      </c>
      <c r="C8" s="339">
        <f t="shared" ref="C8:M8" si="2">C7*30</f>
        <v>11306.25</v>
      </c>
      <c r="D8" s="339">
        <f t="shared" si="2"/>
        <v>0</v>
      </c>
      <c r="E8" s="339">
        <f t="shared" si="2"/>
        <v>0</v>
      </c>
      <c r="F8" s="339">
        <f t="shared" si="2"/>
        <v>0</v>
      </c>
      <c r="G8" s="339">
        <f t="shared" si="2"/>
        <v>0</v>
      </c>
      <c r="H8" s="339">
        <f t="shared" si="2"/>
        <v>0</v>
      </c>
      <c r="I8" s="339">
        <f t="shared" si="2"/>
        <v>0</v>
      </c>
      <c r="J8" s="339">
        <f t="shared" si="2"/>
        <v>0</v>
      </c>
      <c r="K8" s="339">
        <f t="shared" si="2"/>
        <v>0</v>
      </c>
      <c r="L8" s="339">
        <f t="shared" si="2"/>
        <v>0</v>
      </c>
      <c r="M8" s="339">
        <f t="shared" si="2"/>
        <v>0</v>
      </c>
    </row>
    <row r="9" spans="1:13" ht="14.4" customHeight="1" x14ac:dyDescent="0.3">
      <c r="A9" s="338" t="s">
        <v>131</v>
      </c>
      <c r="B9" s="338">
        <v>902151</v>
      </c>
      <c r="C9" s="338">
        <v>730938</v>
      </c>
      <c r="D9" s="338">
        <v>0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</row>
    <row r="10" spans="1:13" ht="14.4" customHeight="1" x14ac:dyDescent="0.3">
      <c r="A10" s="338" t="s">
        <v>103</v>
      </c>
      <c r="B10" s="339">
        <f>B9/1000</f>
        <v>902.15099999999995</v>
      </c>
      <c r="C10" s="339">
        <f t="shared" ref="C10:M10" si="3">C9/1000+B10</f>
        <v>1633.0889999999999</v>
      </c>
      <c r="D10" s="339">
        <f t="shared" si="3"/>
        <v>1633.0889999999999</v>
      </c>
      <c r="E10" s="339">
        <f t="shared" si="3"/>
        <v>1633.0889999999999</v>
      </c>
      <c r="F10" s="339">
        <f t="shared" si="3"/>
        <v>1633.0889999999999</v>
      </c>
      <c r="G10" s="339">
        <f t="shared" si="3"/>
        <v>1633.0889999999999</v>
      </c>
      <c r="H10" s="339">
        <f t="shared" si="3"/>
        <v>1633.0889999999999</v>
      </c>
      <c r="I10" s="339">
        <f t="shared" si="3"/>
        <v>1633.0889999999999</v>
      </c>
      <c r="J10" s="339">
        <f t="shared" si="3"/>
        <v>1633.0889999999999</v>
      </c>
      <c r="K10" s="339">
        <f t="shared" si="3"/>
        <v>1633.0889999999999</v>
      </c>
      <c r="L10" s="339">
        <f t="shared" si="3"/>
        <v>1633.0889999999999</v>
      </c>
      <c r="M10" s="339">
        <f t="shared" si="3"/>
        <v>1633.0889999999999</v>
      </c>
    </row>
    <row r="11" spans="1:13" ht="14.4" customHeight="1" x14ac:dyDescent="0.3">
      <c r="A11" s="334"/>
      <c r="B11" s="334" t="s">
        <v>119</v>
      </c>
      <c r="C11" s="334">
        <f>COUNTIF(B7:M7,"&lt;&gt;")</f>
        <v>2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</row>
    <row r="12" spans="1:13" ht="14.4" customHeight="1" x14ac:dyDescent="0.3">
      <c r="A12" s="334">
        <v>0</v>
      </c>
      <c r="B12" s="337">
        <f>IF(ISERROR(HI!F15),#REF!,HI!F15)</f>
        <v>1.3396742323097461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</row>
    <row r="13" spans="1:13" ht="14.4" customHeight="1" x14ac:dyDescent="0.3">
      <c r="A13" s="334">
        <v>1</v>
      </c>
      <c r="B13" s="337">
        <f>IF(ISERROR(HI!F15),#REF!,HI!F15)</f>
        <v>1.3396742323097461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60" bestFit="1" customWidth="1"/>
    <col min="2" max="2" width="12.77734375" style="260" bestFit="1" customWidth="1"/>
    <col min="3" max="3" width="13.6640625" style="260" bestFit="1" customWidth="1"/>
    <col min="4" max="15" width="7.77734375" style="260" bestFit="1" customWidth="1"/>
    <col min="16" max="16" width="8.88671875" style="260" customWidth="1"/>
    <col min="17" max="17" width="6.6640625" style="260" bestFit="1" customWidth="1"/>
    <col min="18" max="16384" width="8.88671875" style="260"/>
  </cols>
  <sheetData>
    <row r="1" spans="1:17" s="340" customFormat="1" ht="18.600000000000001" customHeight="1" thickBot="1" x14ac:dyDescent="0.4">
      <c r="A1" s="471" t="s">
        <v>300</v>
      </c>
      <c r="B1" s="471"/>
      <c r="C1" s="471"/>
      <c r="D1" s="471"/>
      <c r="E1" s="471"/>
      <c r="F1" s="471"/>
      <c r="G1" s="471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s="340" customFormat="1" ht="14.4" customHeight="1" thickBot="1" x14ac:dyDescent="0.3">
      <c r="A2" s="389" t="s">
        <v>298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7" ht="14.4" customHeight="1" x14ac:dyDescent="0.3">
      <c r="A3" s="101"/>
      <c r="B3" s="472" t="s">
        <v>32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269"/>
      <c r="Q3" s="271"/>
    </row>
    <row r="4" spans="1:17" ht="14.4" customHeight="1" x14ac:dyDescent="0.3">
      <c r="A4" s="102"/>
      <c r="B4" s="24">
        <v>2014</v>
      </c>
      <c r="C4" s="270" t="s">
        <v>33</v>
      </c>
      <c r="D4" s="248" t="s">
        <v>215</v>
      </c>
      <c r="E4" s="248" t="s">
        <v>216</v>
      </c>
      <c r="F4" s="248" t="s">
        <v>217</v>
      </c>
      <c r="G4" s="248" t="s">
        <v>218</v>
      </c>
      <c r="H4" s="248" t="s">
        <v>219</v>
      </c>
      <c r="I4" s="248" t="s">
        <v>220</v>
      </c>
      <c r="J4" s="248" t="s">
        <v>221</v>
      </c>
      <c r="K4" s="248" t="s">
        <v>222</v>
      </c>
      <c r="L4" s="248" t="s">
        <v>223</v>
      </c>
      <c r="M4" s="248" t="s">
        <v>224</v>
      </c>
      <c r="N4" s="248" t="s">
        <v>225</v>
      </c>
      <c r="O4" s="248" t="s">
        <v>226</v>
      </c>
      <c r="P4" s="474" t="s">
        <v>6</v>
      </c>
      <c r="Q4" s="475"/>
    </row>
    <row r="5" spans="1:17" ht="14.4" customHeight="1" thickBot="1" x14ac:dyDescent="0.35">
      <c r="A5" s="103"/>
      <c r="B5" s="25" t="s">
        <v>34</v>
      </c>
      <c r="C5" s="26" t="s">
        <v>34</v>
      </c>
      <c r="D5" s="26" t="s">
        <v>35</v>
      </c>
      <c r="E5" s="26" t="s">
        <v>35</v>
      </c>
      <c r="F5" s="26" t="s">
        <v>35</v>
      </c>
      <c r="G5" s="26" t="s">
        <v>35</v>
      </c>
      <c r="H5" s="26" t="s">
        <v>35</v>
      </c>
      <c r="I5" s="26" t="s">
        <v>35</v>
      </c>
      <c r="J5" s="26" t="s">
        <v>35</v>
      </c>
      <c r="K5" s="26" t="s">
        <v>35</v>
      </c>
      <c r="L5" s="26" t="s">
        <v>35</v>
      </c>
      <c r="M5" s="26" t="s">
        <v>35</v>
      </c>
      <c r="N5" s="26" t="s">
        <v>35</v>
      </c>
      <c r="O5" s="26" t="s">
        <v>35</v>
      </c>
      <c r="P5" s="26" t="s">
        <v>35</v>
      </c>
      <c r="Q5" s="27" t="s">
        <v>36</v>
      </c>
    </row>
    <row r="6" spans="1:17" ht="14.4" customHeight="1" x14ac:dyDescent="0.3">
      <c r="A6" s="18" t="s">
        <v>37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9.8813129168249309E-324</v>
      </c>
      <c r="Q6" s="188" t="s">
        <v>299</v>
      </c>
    </row>
    <row r="7" spans="1:17" ht="14.4" customHeight="1" x14ac:dyDescent="0.3">
      <c r="A7" s="19" t="s">
        <v>38</v>
      </c>
      <c r="B7" s="55">
        <v>3814.7378473169401</v>
      </c>
      <c r="C7" s="56">
        <v>317.89482060974501</v>
      </c>
      <c r="D7" s="56">
        <v>255.24104000000099</v>
      </c>
      <c r="E7" s="56">
        <v>211.20491000000001</v>
      </c>
      <c r="F7" s="56">
        <v>4.9406564584124654E-324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466.44595000000101</v>
      </c>
      <c r="Q7" s="189">
        <v>0.73364823796900003</v>
      </c>
    </row>
    <row r="8" spans="1:17" ht="14.4" customHeight="1" x14ac:dyDescent="0.3">
      <c r="A8" s="19" t="s">
        <v>39</v>
      </c>
      <c r="B8" s="55">
        <v>624.99629680485805</v>
      </c>
      <c r="C8" s="56">
        <v>52.083024733738</v>
      </c>
      <c r="D8" s="56">
        <v>28.149000000000001</v>
      </c>
      <c r="E8" s="56">
        <v>59.902999999999999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88.052000000000007</v>
      </c>
      <c r="Q8" s="189">
        <v>0.84530420852199994</v>
      </c>
    </row>
    <row r="9" spans="1:17" ht="14.4" customHeight="1" x14ac:dyDescent="0.3">
      <c r="A9" s="19" t="s">
        <v>40</v>
      </c>
      <c r="B9" s="55">
        <v>13181.512585852999</v>
      </c>
      <c r="C9" s="56">
        <v>1098.4593821544199</v>
      </c>
      <c r="D9" s="56">
        <v>251.489000000001</v>
      </c>
      <c r="E9" s="56">
        <v>1682.2394099999999</v>
      </c>
      <c r="F9" s="56">
        <v>4.9406564584124654E-324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1933.7284099999999</v>
      </c>
      <c r="Q9" s="189">
        <v>0.88020023380699997</v>
      </c>
    </row>
    <row r="10" spans="1:17" ht="14.4" customHeight="1" x14ac:dyDescent="0.3">
      <c r="A10" s="19" t="s">
        <v>41</v>
      </c>
      <c r="B10" s="55">
        <v>570.49798796558002</v>
      </c>
      <c r="C10" s="56">
        <v>47.541498997131001</v>
      </c>
      <c r="D10" s="56">
        <v>51.201819999999998</v>
      </c>
      <c r="E10" s="56">
        <v>50.831110000000002</v>
      </c>
      <c r="F10" s="56">
        <v>4.9406564584124654E-324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102.03292999999999</v>
      </c>
      <c r="Q10" s="189">
        <v>1.073093320071</v>
      </c>
    </row>
    <row r="11" spans="1:17" ht="14.4" customHeight="1" x14ac:dyDescent="0.3">
      <c r="A11" s="19" t="s">
        <v>42</v>
      </c>
      <c r="B11" s="55">
        <v>390.10851059851899</v>
      </c>
      <c r="C11" s="56">
        <v>32.509042549876</v>
      </c>
      <c r="D11" s="56">
        <v>36.814579999999999</v>
      </c>
      <c r="E11" s="56">
        <v>22.801410000000001</v>
      </c>
      <c r="F11" s="56">
        <v>4.9406564584124654E-324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59.615989999999996</v>
      </c>
      <c r="Q11" s="189">
        <v>0.91691396183899998</v>
      </c>
    </row>
    <row r="12" spans="1:17" ht="14.4" customHeight="1" x14ac:dyDescent="0.3">
      <c r="A12" s="19" t="s">
        <v>43</v>
      </c>
      <c r="B12" s="55">
        <v>17.395481635753999</v>
      </c>
      <c r="C12" s="56">
        <v>1.449623469646</v>
      </c>
      <c r="D12" s="56">
        <v>26.4665</v>
      </c>
      <c r="E12" s="56">
        <v>0.17849999999999999</v>
      </c>
      <c r="F12" s="56">
        <v>4.9406564584124654E-324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26.645</v>
      </c>
      <c r="Q12" s="189">
        <v>9.1903175403550001</v>
      </c>
    </row>
    <row r="13" spans="1:17" ht="14.4" customHeight="1" x14ac:dyDescent="0.3">
      <c r="A13" s="19" t="s">
        <v>44</v>
      </c>
      <c r="B13" s="55">
        <v>301.11442349896498</v>
      </c>
      <c r="C13" s="56">
        <v>25.092868624912999</v>
      </c>
      <c r="D13" s="56">
        <v>14.52861</v>
      </c>
      <c r="E13" s="56">
        <v>21.050419999999999</v>
      </c>
      <c r="F13" s="56">
        <v>4.9406564584124654E-324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35.579030000000003</v>
      </c>
      <c r="Q13" s="189">
        <v>0.70894704251999996</v>
      </c>
    </row>
    <row r="14" spans="1:17" ht="14.4" customHeight="1" x14ac:dyDescent="0.3">
      <c r="A14" s="19" t="s">
        <v>45</v>
      </c>
      <c r="B14" s="55">
        <v>1385.9206434088501</v>
      </c>
      <c r="C14" s="56">
        <v>115.493386950738</v>
      </c>
      <c r="D14" s="56">
        <v>130.64700000000099</v>
      </c>
      <c r="E14" s="56">
        <v>111.126</v>
      </c>
      <c r="F14" s="56">
        <v>4.9406564584124654E-324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241.77300000000099</v>
      </c>
      <c r="Q14" s="189">
        <v>1.046696293109</v>
      </c>
    </row>
    <row r="15" spans="1:17" ht="14.4" customHeight="1" x14ac:dyDescent="0.3">
      <c r="A15" s="19" t="s">
        <v>46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9.8813129168249309E-324</v>
      </c>
      <c r="Q15" s="189" t="s">
        <v>299</v>
      </c>
    </row>
    <row r="16" spans="1:17" ht="14.4" customHeight="1" x14ac:dyDescent="0.3">
      <c r="A16" s="19" t="s">
        <v>47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9.8813129168249309E-324</v>
      </c>
      <c r="Q16" s="189" t="s">
        <v>299</v>
      </c>
    </row>
    <row r="17" spans="1:17" ht="14.4" customHeight="1" x14ac:dyDescent="0.3">
      <c r="A17" s="19" t="s">
        <v>48</v>
      </c>
      <c r="B17" s="55">
        <v>778.05068539853801</v>
      </c>
      <c r="C17" s="56">
        <v>64.837557116544005</v>
      </c>
      <c r="D17" s="56">
        <v>16.460999999999999</v>
      </c>
      <c r="E17" s="56">
        <v>53.210880000000003</v>
      </c>
      <c r="F17" s="56">
        <v>4.9406564584124654E-324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69.671880000000002</v>
      </c>
      <c r="Q17" s="189">
        <v>0.53728026701200005</v>
      </c>
    </row>
    <row r="18" spans="1:17" ht="14.4" customHeight="1" x14ac:dyDescent="0.3">
      <c r="A18" s="19" t="s">
        <v>49</v>
      </c>
      <c r="B18" s="55">
        <v>0</v>
      </c>
      <c r="C18" s="56">
        <v>0</v>
      </c>
      <c r="D18" s="56">
        <v>2.6059999999999999</v>
      </c>
      <c r="E18" s="56">
        <v>4.9406564584124654E-324</v>
      </c>
      <c r="F18" s="56">
        <v>4.9406564584124654E-324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2.6059999999999999</v>
      </c>
      <c r="Q18" s="189" t="s">
        <v>299</v>
      </c>
    </row>
    <row r="19" spans="1:17" ht="14.4" customHeight="1" x14ac:dyDescent="0.3">
      <c r="A19" s="19" t="s">
        <v>50</v>
      </c>
      <c r="B19" s="55">
        <v>1726.2513373055101</v>
      </c>
      <c r="C19" s="56">
        <v>143.85427810879301</v>
      </c>
      <c r="D19" s="56">
        <v>147.73302000000101</v>
      </c>
      <c r="E19" s="56">
        <v>20.020620000000001</v>
      </c>
      <c r="F19" s="56">
        <v>4.9406564584124654E-324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167.75364000000101</v>
      </c>
      <c r="Q19" s="189">
        <v>0.58306795670300005</v>
      </c>
    </row>
    <row r="20" spans="1:17" ht="14.4" customHeight="1" x14ac:dyDescent="0.3">
      <c r="A20" s="19" t="s">
        <v>51</v>
      </c>
      <c r="B20" s="55">
        <v>39339.5</v>
      </c>
      <c r="C20" s="56">
        <v>3278.2916666666702</v>
      </c>
      <c r="D20" s="56">
        <v>3032.8997800000102</v>
      </c>
      <c r="E20" s="56">
        <v>3055.63292</v>
      </c>
      <c r="F20" s="56">
        <v>4.9406564584124654E-324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6088.5327000000098</v>
      </c>
      <c r="Q20" s="189">
        <v>0.928613637692</v>
      </c>
    </row>
    <row r="21" spans="1:17" ht="14.4" customHeight="1" x14ac:dyDescent="0.3">
      <c r="A21" s="20" t="s">
        <v>52</v>
      </c>
      <c r="B21" s="55">
        <v>3615.9063741443802</v>
      </c>
      <c r="C21" s="56">
        <v>301.32553117869799</v>
      </c>
      <c r="D21" s="56">
        <v>288.10300000000097</v>
      </c>
      <c r="E21" s="56">
        <v>303.61099999999999</v>
      </c>
      <c r="F21" s="56">
        <v>1.4821969375237396E-323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591.71400000000096</v>
      </c>
      <c r="Q21" s="189">
        <v>0.98185174964300004</v>
      </c>
    </row>
    <row r="22" spans="1:17" ht="14.4" customHeight="1" x14ac:dyDescent="0.3">
      <c r="A22" s="19" t="s">
        <v>53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9.8813129168249309E-324</v>
      </c>
      <c r="Q22" s="189" t="s">
        <v>299</v>
      </c>
    </row>
    <row r="23" spans="1:17" ht="14.4" customHeight="1" x14ac:dyDescent="0.3">
      <c r="A23" s="20" t="s">
        <v>54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3.9525251667299724E-323</v>
      </c>
      <c r="Q23" s="189" t="s">
        <v>299</v>
      </c>
    </row>
    <row r="24" spans="1:17" ht="14.4" customHeight="1" x14ac:dyDescent="0.3">
      <c r="A24" s="20" t="s">
        <v>55</v>
      </c>
      <c r="B24" s="55">
        <v>1.45519152283669E-11</v>
      </c>
      <c r="C24" s="56">
        <v>1.8189894035458601E-12</v>
      </c>
      <c r="D24" s="56">
        <v>3.2654999999990002</v>
      </c>
      <c r="E24" s="56">
        <v>-9.9999997473787499E-6</v>
      </c>
      <c r="F24" s="56">
        <v>-1.0869444208507424E-322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3.2654899999990001</v>
      </c>
      <c r="Q24" s="189"/>
    </row>
    <row r="25" spans="1:17" ht="14.4" customHeight="1" x14ac:dyDescent="0.3">
      <c r="A25" s="21" t="s">
        <v>56</v>
      </c>
      <c r="B25" s="58">
        <v>65745.992173930907</v>
      </c>
      <c r="C25" s="59">
        <v>5478.8326811609104</v>
      </c>
      <c r="D25" s="59">
        <v>4285.6058500000199</v>
      </c>
      <c r="E25" s="59">
        <v>5591.8101699999997</v>
      </c>
      <c r="F25" s="59">
        <v>4.9406564584124654E-324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9877.4160200000206</v>
      </c>
      <c r="Q25" s="190">
        <v>0.90141610401399996</v>
      </c>
    </row>
    <row r="26" spans="1:17" ht="14.4" customHeight="1" x14ac:dyDescent="0.3">
      <c r="A26" s="19" t="s">
        <v>57</v>
      </c>
      <c r="B26" s="55">
        <v>7317.00907286646</v>
      </c>
      <c r="C26" s="56">
        <v>609.75075607220504</v>
      </c>
      <c r="D26" s="56">
        <v>583.07388000000003</v>
      </c>
      <c r="E26" s="56">
        <v>567.50936999999999</v>
      </c>
      <c r="F26" s="56">
        <v>4.9406564584124654E-324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1150.5832499999999</v>
      </c>
      <c r="Q26" s="189">
        <v>0.94348652998100002</v>
      </c>
    </row>
    <row r="27" spans="1:17" ht="14.4" customHeight="1" x14ac:dyDescent="0.3">
      <c r="A27" s="22" t="s">
        <v>58</v>
      </c>
      <c r="B27" s="58">
        <v>73063.001246797401</v>
      </c>
      <c r="C27" s="59">
        <v>6088.5834372331201</v>
      </c>
      <c r="D27" s="59">
        <v>4868.6797300000198</v>
      </c>
      <c r="E27" s="59">
        <v>6159.3195400000004</v>
      </c>
      <c r="F27" s="59">
        <v>9.8813129168249309E-324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11027.99927</v>
      </c>
      <c r="Q27" s="190">
        <v>0.90562931293299997</v>
      </c>
    </row>
    <row r="28" spans="1:17" ht="14.4" customHeight="1" x14ac:dyDescent="0.3">
      <c r="A28" s="20" t="s">
        <v>59</v>
      </c>
      <c r="B28" s="55">
        <v>489.63080716242303</v>
      </c>
      <c r="C28" s="56">
        <v>40.802567263535003</v>
      </c>
      <c r="D28" s="56">
        <v>13.31269</v>
      </c>
      <c r="E28" s="56">
        <v>50.693159999999999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64.005849999999995</v>
      </c>
      <c r="Q28" s="189">
        <v>0.784336063789</v>
      </c>
    </row>
    <row r="29" spans="1:17" ht="14.4" customHeight="1" x14ac:dyDescent="0.3">
      <c r="A29" s="20" t="s">
        <v>60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1.9762625833649862E-323</v>
      </c>
      <c r="Q29" s="189" t="s">
        <v>299</v>
      </c>
    </row>
    <row r="30" spans="1:17" ht="14.4" customHeight="1" x14ac:dyDescent="0.3">
      <c r="A30" s="20" t="s">
        <v>61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9.8813129168249309E-323</v>
      </c>
      <c r="Q30" s="189">
        <v>0</v>
      </c>
    </row>
    <row r="31" spans="1:17" ht="14.4" customHeight="1" thickBot="1" x14ac:dyDescent="0.35">
      <c r="A31" s="23" t="s">
        <v>62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4.9406564584124654E-323</v>
      </c>
      <c r="Q31" s="191" t="s">
        <v>299</v>
      </c>
    </row>
    <row r="32" spans="1:17" ht="14.4" customHeight="1" x14ac:dyDescent="0.3"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</row>
    <row r="33" spans="1:17" ht="14.4" customHeight="1" x14ac:dyDescent="0.3">
      <c r="A33" s="232" t="s">
        <v>207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17" ht="14.4" customHeight="1" x14ac:dyDescent="0.3">
      <c r="A34" s="266" t="s">
        <v>243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17" ht="14.4" customHeight="1" x14ac:dyDescent="0.3">
      <c r="A35" s="267" t="s">
        <v>63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60" customWidth="1"/>
    <col min="2" max="11" width="10" style="260" customWidth="1"/>
    <col min="12" max="16384" width="8.88671875" style="260"/>
  </cols>
  <sheetData>
    <row r="1" spans="1:11" s="64" customFormat="1" ht="18.600000000000001" customHeight="1" thickBot="1" x14ac:dyDescent="0.4">
      <c r="A1" s="471" t="s">
        <v>64</v>
      </c>
      <c r="B1" s="471"/>
      <c r="C1" s="471"/>
      <c r="D1" s="471"/>
      <c r="E1" s="471"/>
      <c r="F1" s="471"/>
      <c r="G1" s="471"/>
      <c r="H1" s="476"/>
      <c r="I1" s="476"/>
      <c r="J1" s="476"/>
      <c r="K1" s="476"/>
    </row>
    <row r="2" spans="1:11" s="64" customFormat="1" ht="14.4" customHeight="1" thickBot="1" x14ac:dyDescent="0.35">
      <c r="A2" s="389" t="s">
        <v>298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2" t="s">
        <v>65</v>
      </c>
      <c r="C3" s="473"/>
      <c r="D3" s="473"/>
      <c r="E3" s="473"/>
      <c r="F3" s="479" t="s">
        <v>66</v>
      </c>
      <c r="G3" s="473"/>
      <c r="H3" s="473"/>
      <c r="I3" s="473"/>
      <c r="J3" s="473"/>
      <c r="K3" s="480"/>
    </row>
    <row r="4" spans="1:11" ht="14.4" customHeight="1" x14ac:dyDescent="0.3">
      <c r="A4" s="102"/>
      <c r="B4" s="477"/>
      <c r="C4" s="478"/>
      <c r="D4" s="478"/>
      <c r="E4" s="478"/>
      <c r="F4" s="481" t="s">
        <v>231</v>
      </c>
      <c r="G4" s="483" t="s">
        <v>67</v>
      </c>
      <c r="H4" s="272" t="s">
        <v>187</v>
      </c>
      <c r="I4" s="481" t="s">
        <v>68</v>
      </c>
      <c r="J4" s="483" t="s">
        <v>233</v>
      </c>
      <c r="K4" s="484" t="s">
        <v>234</v>
      </c>
    </row>
    <row r="5" spans="1:11" ht="42" thickBot="1" x14ac:dyDescent="0.35">
      <c r="A5" s="103"/>
      <c r="B5" s="28" t="s">
        <v>227</v>
      </c>
      <c r="C5" s="29" t="s">
        <v>228</v>
      </c>
      <c r="D5" s="30" t="s">
        <v>229</v>
      </c>
      <c r="E5" s="30" t="s">
        <v>230</v>
      </c>
      <c r="F5" s="482"/>
      <c r="G5" s="482"/>
      <c r="H5" s="29" t="s">
        <v>232</v>
      </c>
      <c r="I5" s="482"/>
      <c r="J5" s="482"/>
      <c r="K5" s="485"/>
    </row>
    <row r="6" spans="1:11" ht="14.4" customHeight="1" thickBot="1" x14ac:dyDescent="0.35">
      <c r="A6" s="605" t="s">
        <v>301</v>
      </c>
      <c r="B6" s="587">
        <v>58842.167887365998</v>
      </c>
      <c r="C6" s="587">
        <v>61989.707990000003</v>
      </c>
      <c r="D6" s="588">
        <v>3147.54010263398</v>
      </c>
      <c r="E6" s="589">
        <v>1.053491232829</v>
      </c>
      <c r="F6" s="587">
        <v>65745.992173930907</v>
      </c>
      <c r="G6" s="588">
        <v>10957.665362321801</v>
      </c>
      <c r="H6" s="590">
        <v>5591.8101699999997</v>
      </c>
      <c r="I6" s="587">
        <v>9877.4160200000206</v>
      </c>
      <c r="J6" s="588">
        <v>-1080.2493423218</v>
      </c>
      <c r="K6" s="591">
        <v>0.150236017335</v>
      </c>
    </row>
    <row r="7" spans="1:11" ht="14.4" customHeight="1" thickBot="1" x14ac:dyDescent="0.35">
      <c r="A7" s="606" t="s">
        <v>302</v>
      </c>
      <c r="B7" s="587">
        <v>18344.336521193702</v>
      </c>
      <c r="C7" s="587">
        <v>16950.781070000001</v>
      </c>
      <c r="D7" s="588">
        <v>-1393.5554511937401</v>
      </c>
      <c r="E7" s="589">
        <v>0.92403347760300003</v>
      </c>
      <c r="F7" s="587">
        <v>20286.283777082499</v>
      </c>
      <c r="G7" s="588">
        <v>3381.0472961804098</v>
      </c>
      <c r="H7" s="590">
        <v>2159.33475</v>
      </c>
      <c r="I7" s="587">
        <v>2953.8728000000001</v>
      </c>
      <c r="J7" s="588">
        <v>-427.17449618040899</v>
      </c>
      <c r="K7" s="591">
        <v>0.14560936012</v>
      </c>
    </row>
    <row r="8" spans="1:11" ht="14.4" customHeight="1" thickBot="1" x14ac:dyDescent="0.35">
      <c r="A8" s="607" t="s">
        <v>303</v>
      </c>
      <c r="B8" s="587">
        <v>16947.4439977933</v>
      </c>
      <c r="C8" s="587">
        <v>15567.690070000001</v>
      </c>
      <c r="D8" s="588">
        <v>-1379.7539277933199</v>
      </c>
      <c r="E8" s="589">
        <v>0.91858631142400005</v>
      </c>
      <c r="F8" s="587">
        <v>18900.3631336736</v>
      </c>
      <c r="G8" s="588">
        <v>3150.06052227894</v>
      </c>
      <c r="H8" s="590">
        <v>2048.2087499999998</v>
      </c>
      <c r="I8" s="587">
        <v>2712.0998</v>
      </c>
      <c r="J8" s="588">
        <v>-437.96072227893501</v>
      </c>
      <c r="K8" s="591">
        <v>0.14349458689299999</v>
      </c>
    </row>
    <row r="9" spans="1:11" ht="14.4" customHeight="1" thickBot="1" x14ac:dyDescent="0.35">
      <c r="A9" s="608" t="s">
        <v>304</v>
      </c>
      <c r="B9" s="592">
        <v>4.9406564584124654E-324</v>
      </c>
      <c r="C9" s="592">
        <v>8.4999999999999995E-4</v>
      </c>
      <c r="D9" s="593">
        <v>8.4999999999999995E-4</v>
      </c>
      <c r="E9" s="594" t="s">
        <v>305</v>
      </c>
      <c r="F9" s="592">
        <v>0</v>
      </c>
      <c r="G9" s="593">
        <v>0</v>
      </c>
      <c r="H9" s="595">
        <v>-1.0000000000000001E-5</v>
      </c>
      <c r="I9" s="592">
        <v>4.8999999999999998E-4</v>
      </c>
      <c r="J9" s="593">
        <v>4.8999999999999998E-4</v>
      </c>
      <c r="K9" s="596" t="s">
        <v>299</v>
      </c>
    </row>
    <row r="10" spans="1:11" ht="14.4" customHeight="1" thickBot="1" x14ac:dyDescent="0.35">
      <c r="A10" s="609" t="s">
        <v>306</v>
      </c>
      <c r="B10" s="587">
        <v>4.9406564584124654E-324</v>
      </c>
      <c r="C10" s="587">
        <v>8.4999999999999995E-4</v>
      </c>
      <c r="D10" s="588">
        <v>8.4999999999999995E-4</v>
      </c>
      <c r="E10" s="597" t="s">
        <v>305</v>
      </c>
      <c r="F10" s="587">
        <v>0</v>
      </c>
      <c r="G10" s="588">
        <v>0</v>
      </c>
      <c r="H10" s="590">
        <v>-1.0000000000000001E-5</v>
      </c>
      <c r="I10" s="587">
        <v>4.8999999999999998E-4</v>
      </c>
      <c r="J10" s="588">
        <v>4.8999999999999998E-4</v>
      </c>
      <c r="K10" s="598" t="s">
        <v>299</v>
      </c>
    </row>
    <row r="11" spans="1:11" ht="14.4" customHeight="1" thickBot="1" x14ac:dyDescent="0.35">
      <c r="A11" s="608" t="s">
        <v>307</v>
      </c>
      <c r="B11" s="592">
        <v>2897.7147471225298</v>
      </c>
      <c r="C11" s="592">
        <v>2675.30863</v>
      </c>
      <c r="D11" s="593">
        <v>-222.40611712252499</v>
      </c>
      <c r="E11" s="599">
        <v>0.92324775330499997</v>
      </c>
      <c r="F11" s="592">
        <v>3814.7378473169401</v>
      </c>
      <c r="G11" s="593">
        <v>635.78964121949002</v>
      </c>
      <c r="H11" s="595">
        <v>211.20491000000001</v>
      </c>
      <c r="I11" s="592">
        <v>466.44595000000101</v>
      </c>
      <c r="J11" s="593">
        <v>-169.34369121948799</v>
      </c>
      <c r="K11" s="600">
        <v>0.122274706328</v>
      </c>
    </row>
    <row r="12" spans="1:11" ht="14.4" customHeight="1" thickBot="1" x14ac:dyDescent="0.35">
      <c r="A12" s="609" t="s">
        <v>308</v>
      </c>
      <c r="B12" s="587">
        <v>2110.19909573205</v>
      </c>
      <c r="C12" s="587">
        <v>2021.6928</v>
      </c>
      <c r="D12" s="588">
        <v>-88.506295732048997</v>
      </c>
      <c r="E12" s="589">
        <v>0.95805784586300002</v>
      </c>
      <c r="F12" s="587">
        <v>3262.7568757424001</v>
      </c>
      <c r="G12" s="588">
        <v>543.79281262373297</v>
      </c>
      <c r="H12" s="590">
        <v>155.14806999999999</v>
      </c>
      <c r="I12" s="587">
        <v>371.412700000001</v>
      </c>
      <c r="J12" s="588">
        <v>-172.380112623732</v>
      </c>
      <c r="K12" s="591">
        <v>0.11383401036099999</v>
      </c>
    </row>
    <row r="13" spans="1:11" ht="14.4" customHeight="1" thickBot="1" x14ac:dyDescent="0.35">
      <c r="A13" s="609" t="s">
        <v>309</v>
      </c>
      <c r="B13" s="587">
        <v>60.584367186462998</v>
      </c>
      <c r="C13" s="587">
        <v>85.636039999999994</v>
      </c>
      <c r="D13" s="588">
        <v>25.051672813536001</v>
      </c>
      <c r="E13" s="589">
        <v>1.4135006104200001</v>
      </c>
      <c r="F13" s="587">
        <v>85.508098483168993</v>
      </c>
      <c r="G13" s="588">
        <v>14.251349747194</v>
      </c>
      <c r="H13" s="590">
        <v>13.08304</v>
      </c>
      <c r="I13" s="587">
        <v>18.327480000000001</v>
      </c>
      <c r="J13" s="588">
        <v>4.0761302528050001</v>
      </c>
      <c r="K13" s="591">
        <v>0.214336189496</v>
      </c>
    </row>
    <row r="14" spans="1:11" ht="14.4" customHeight="1" thickBot="1" x14ac:dyDescent="0.35">
      <c r="A14" s="609" t="s">
        <v>310</v>
      </c>
      <c r="B14" s="587">
        <v>4.9406564584124654E-324</v>
      </c>
      <c r="C14" s="587">
        <v>20.910119999999999</v>
      </c>
      <c r="D14" s="588">
        <v>20.910119999999999</v>
      </c>
      <c r="E14" s="597" t="s">
        <v>305</v>
      </c>
      <c r="F14" s="587">
        <v>20.000175613368</v>
      </c>
      <c r="G14" s="588">
        <v>3.3333626022280001</v>
      </c>
      <c r="H14" s="590">
        <v>13.634399999999999</v>
      </c>
      <c r="I14" s="587">
        <v>13.634399999999999</v>
      </c>
      <c r="J14" s="588">
        <v>10.301037397771999</v>
      </c>
      <c r="K14" s="591">
        <v>0.68171401409499999</v>
      </c>
    </row>
    <row r="15" spans="1:11" ht="14.4" customHeight="1" thickBot="1" x14ac:dyDescent="0.35">
      <c r="A15" s="609" t="s">
        <v>311</v>
      </c>
      <c r="B15" s="587">
        <v>258.57150583100901</v>
      </c>
      <c r="C15" s="587">
        <v>147.15293</v>
      </c>
      <c r="D15" s="588">
        <v>-111.41857583100899</v>
      </c>
      <c r="E15" s="589">
        <v>0.56909955923800004</v>
      </c>
      <c r="F15" s="587">
        <v>137.81724906349299</v>
      </c>
      <c r="G15" s="588">
        <v>22.969541510582001</v>
      </c>
      <c r="H15" s="590">
        <v>10.9216</v>
      </c>
      <c r="I15" s="587">
        <v>21.8432</v>
      </c>
      <c r="J15" s="588">
        <v>-1.126341510582</v>
      </c>
      <c r="K15" s="591">
        <v>0.15849394867700001</v>
      </c>
    </row>
    <row r="16" spans="1:11" ht="14.4" customHeight="1" thickBot="1" x14ac:dyDescent="0.35">
      <c r="A16" s="609" t="s">
        <v>312</v>
      </c>
      <c r="B16" s="587">
        <v>4.9406564584124654E-324</v>
      </c>
      <c r="C16" s="587">
        <v>4.9406564584124654E-324</v>
      </c>
      <c r="D16" s="588">
        <v>0</v>
      </c>
      <c r="E16" s="589">
        <v>1</v>
      </c>
      <c r="F16" s="587">
        <v>4.9406564584124654E-324</v>
      </c>
      <c r="G16" s="588">
        <v>0</v>
      </c>
      <c r="H16" s="590">
        <v>4.9406564584124654E-324</v>
      </c>
      <c r="I16" s="587">
        <v>4.4459900000000001</v>
      </c>
      <c r="J16" s="588">
        <v>4.4459900000000001</v>
      </c>
      <c r="K16" s="598" t="s">
        <v>305</v>
      </c>
    </row>
    <row r="17" spans="1:11" ht="14.4" customHeight="1" thickBot="1" x14ac:dyDescent="0.35">
      <c r="A17" s="609" t="s">
        <v>313</v>
      </c>
      <c r="B17" s="587">
        <v>358.00566099986702</v>
      </c>
      <c r="C17" s="587">
        <v>289.98198000000002</v>
      </c>
      <c r="D17" s="588">
        <v>-68.023680999866002</v>
      </c>
      <c r="E17" s="589">
        <v>0.80999272243300002</v>
      </c>
      <c r="F17" s="587">
        <v>205.804967255685</v>
      </c>
      <c r="G17" s="588">
        <v>34.300827875947</v>
      </c>
      <c r="H17" s="590">
        <v>10.672129999999999</v>
      </c>
      <c r="I17" s="587">
        <v>23.157489999999999</v>
      </c>
      <c r="J17" s="588">
        <v>-11.143337875946999</v>
      </c>
      <c r="K17" s="591">
        <v>0.11252153098500001</v>
      </c>
    </row>
    <row r="18" spans="1:11" ht="14.4" customHeight="1" thickBot="1" x14ac:dyDescent="0.35">
      <c r="A18" s="609" t="s">
        <v>314</v>
      </c>
      <c r="B18" s="587">
        <v>7.9983700391500001</v>
      </c>
      <c r="C18" s="587">
        <v>7.6582100000000004</v>
      </c>
      <c r="D18" s="588">
        <v>-0.34016003914999998</v>
      </c>
      <c r="E18" s="589">
        <v>0.95747133009700003</v>
      </c>
      <c r="F18" s="587">
        <v>5.0003390153970004</v>
      </c>
      <c r="G18" s="588">
        <v>0.83338983589899995</v>
      </c>
      <c r="H18" s="590">
        <v>4.9406564584124654E-324</v>
      </c>
      <c r="I18" s="587">
        <v>9.8813129168249309E-324</v>
      </c>
      <c r="J18" s="588">
        <v>-0.83338983589899995</v>
      </c>
      <c r="K18" s="591">
        <v>0</v>
      </c>
    </row>
    <row r="19" spans="1:11" ht="14.4" customHeight="1" thickBot="1" x14ac:dyDescent="0.35">
      <c r="A19" s="609" t="s">
        <v>315</v>
      </c>
      <c r="B19" s="587">
        <v>102.355747333986</v>
      </c>
      <c r="C19" s="587">
        <v>102.27655</v>
      </c>
      <c r="D19" s="588">
        <v>-7.9197333985000007E-2</v>
      </c>
      <c r="E19" s="589">
        <v>0.99922625415699995</v>
      </c>
      <c r="F19" s="587">
        <v>97.850142143423994</v>
      </c>
      <c r="G19" s="588">
        <v>16.308357023904001</v>
      </c>
      <c r="H19" s="590">
        <v>7.7456699999999996</v>
      </c>
      <c r="I19" s="587">
        <v>13.624689999999999</v>
      </c>
      <c r="J19" s="588">
        <v>-2.6836670239039999</v>
      </c>
      <c r="K19" s="591">
        <v>0.139240370034</v>
      </c>
    </row>
    <row r="20" spans="1:11" ht="14.4" customHeight="1" thickBot="1" x14ac:dyDescent="0.35">
      <c r="A20" s="608" t="s">
        <v>316</v>
      </c>
      <c r="B20" s="592">
        <v>746.01339967309502</v>
      </c>
      <c r="C20" s="592">
        <v>625.28899999999999</v>
      </c>
      <c r="D20" s="593">
        <v>-120.72439967309499</v>
      </c>
      <c r="E20" s="599">
        <v>0.83817395273799999</v>
      </c>
      <c r="F20" s="592">
        <v>624.99629680485805</v>
      </c>
      <c r="G20" s="593">
        <v>104.166049467476</v>
      </c>
      <c r="H20" s="595">
        <v>59.902999999999999</v>
      </c>
      <c r="I20" s="592">
        <v>88.052000000000007</v>
      </c>
      <c r="J20" s="593">
        <v>-16.114049467476001</v>
      </c>
      <c r="K20" s="600">
        <v>0.14088403475299999</v>
      </c>
    </row>
    <row r="21" spans="1:11" ht="14.4" customHeight="1" thickBot="1" x14ac:dyDescent="0.35">
      <c r="A21" s="609" t="s">
        <v>317</v>
      </c>
      <c r="B21" s="587">
        <v>640.44546575709103</v>
      </c>
      <c r="C21" s="587">
        <v>543.49199999999996</v>
      </c>
      <c r="D21" s="588">
        <v>-96.953465757090001</v>
      </c>
      <c r="E21" s="589">
        <v>0.84861557940300003</v>
      </c>
      <c r="F21" s="587">
        <v>542.99678266405999</v>
      </c>
      <c r="G21" s="588">
        <v>90.499463777342996</v>
      </c>
      <c r="H21" s="590">
        <v>54.406999999999996</v>
      </c>
      <c r="I21" s="587">
        <v>77.975999999999999</v>
      </c>
      <c r="J21" s="588">
        <v>-12.523463777343</v>
      </c>
      <c r="K21" s="591">
        <v>0.14360306080900001</v>
      </c>
    </row>
    <row r="22" spans="1:11" ht="14.4" customHeight="1" thickBot="1" x14ac:dyDescent="0.35">
      <c r="A22" s="609" t="s">
        <v>318</v>
      </c>
      <c r="B22" s="587">
        <v>105.56793391600399</v>
      </c>
      <c r="C22" s="587">
        <v>81.796999999999997</v>
      </c>
      <c r="D22" s="588">
        <v>-23.770933916004001</v>
      </c>
      <c r="E22" s="589">
        <v>0.77482808430299999</v>
      </c>
      <c r="F22" s="587">
        <v>81.999514140797004</v>
      </c>
      <c r="G22" s="588">
        <v>13.666585690132001</v>
      </c>
      <c r="H22" s="590">
        <v>5.4960000000000004</v>
      </c>
      <c r="I22" s="587">
        <v>10.076000000000001</v>
      </c>
      <c r="J22" s="588">
        <v>-3.5905856901319999</v>
      </c>
      <c r="K22" s="591">
        <v>0.122878776851</v>
      </c>
    </row>
    <row r="23" spans="1:11" ht="14.4" customHeight="1" thickBot="1" x14ac:dyDescent="0.35">
      <c r="A23" s="608" t="s">
        <v>319</v>
      </c>
      <c r="B23" s="592">
        <v>12093.6189688836</v>
      </c>
      <c r="C23" s="592">
        <v>11060.983679999999</v>
      </c>
      <c r="D23" s="593">
        <v>-1032.6352888835499</v>
      </c>
      <c r="E23" s="599">
        <v>0.91461321118600003</v>
      </c>
      <c r="F23" s="592">
        <v>13181.512585852999</v>
      </c>
      <c r="G23" s="593">
        <v>2196.9187643088399</v>
      </c>
      <c r="H23" s="595">
        <v>1682.2394099999999</v>
      </c>
      <c r="I23" s="592">
        <v>1933.7284099999999</v>
      </c>
      <c r="J23" s="593">
        <v>-263.190354308834</v>
      </c>
      <c r="K23" s="600">
        <v>0.14670003896700001</v>
      </c>
    </row>
    <row r="24" spans="1:11" ht="14.4" customHeight="1" thickBot="1" x14ac:dyDescent="0.35">
      <c r="A24" s="609" t="s">
        <v>320</v>
      </c>
      <c r="B24" s="587">
        <v>44.262919441161998</v>
      </c>
      <c r="C24" s="587">
        <v>157.89699999999999</v>
      </c>
      <c r="D24" s="588">
        <v>113.63408055883799</v>
      </c>
      <c r="E24" s="589">
        <v>3.5672522733140002</v>
      </c>
      <c r="F24" s="587">
        <v>0</v>
      </c>
      <c r="G24" s="588">
        <v>0</v>
      </c>
      <c r="H24" s="590">
        <v>4.9406564584124654E-324</v>
      </c>
      <c r="I24" s="587">
        <v>9.8813129168249309E-324</v>
      </c>
      <c r="J24" s="588">
        <v>9.8813129168249309E-324</v>
      </c>
      <c r="K24" s="598" t="s">
        <v>299</v>
      </c>
    </row>
    <row r="25" spans="1:11" ht="14.4" customHeight="1" thickBot="1" x14ac:dyDescent="0.35">
      <c r="A25" s="609" t="s">
        <v>321</v>
      </c>
      <c r="B25" s="587">
        <v>4.9406564584124654E-324</v>
      </c>
      <c r="C25" s="587">
        <v>4.9406564584124654E-324</v>
      </c>
      <c r="D25" s="588">
        <v>0</v>
      </c>
      <c r="E25" s="589">
        <v>1</v>
      </c>
      <c r="F25" s="587">
        <v>624.49966374442795</v>
      </c>
      <c r="G25" s="588">
        <v>104.083277290738</v>
      </c>
      <c r="H25" s="590">
        <v>49.488999999999997</v>
      </c>
      <c r="I25" s="587">
        <v>49.488999999999997</v>
      </c>
      <c r="J25" s="588">
        <v>-54.594277290737999</v>
      </c>
      <c r="K25" s="591">
        <v>7.9245839306000002E-2</v>
      </c>
    </row>
    <row r="26" spans="1:11" ht="14.4" customHeight="1" thickBot="1" x14ac:dyDescent="0.35">
      <c r="A26" s="609" t="s">
        <v>322</v>
      </c>
      <c r="B26" s="587">
        <v>10.324066985250999</v>
      </c>
      <c r="C26" s="587">
        <v>4.8883999999999999</v>
      </c>
      <c r="D26" s="588">
        <v>-5.4356669852510002</v>
      </c>
      <c r="E26" s="589">
        <v>0.473495571753</v>
      </c>
      <c r="F26" s="587">
        <v>4.8883948224419997</v>
      </c>
      <c r="G26" s="588">
        <v>0.81473247040700003</v>
      </c>
      <c r="H26" s="590">
        <v>0.55774000000000001</v>
      </c>
      <c r="I26" s="587">
        <v>0.55774000000000001</v>
      </c>
      <c r="J26" s="588">
        <v>-0.25699247040700002</v>
      </c>
      <c r="K26" s="591">
        <v>0.11409471212</v>
      </c>
    </row>
    <row r="27" spans="1:11" ht="14.4" customHeight="1" thickBot="1" x14ac:dyDescent="0.35">
      <c r="A27" s="609" t="s">
        <v>323</v>
      </c>
      <c r="B27" s="587">
        <v>0.94990943338099998</v>
      </c>
      <c r="C27" s="587">
        <v>1.1637500000000001</v>
      </c>
      <c r="D27" s="588">
        <v>0.21384056661799999</v>
      </c>
      <c r="E27" s="589">
        <v>1.2251167944050001</v>
      </c>
      <c r="F27" s="587">
        <v>1.163823570206</v>
      </c>
      <c r="G27" s="588">
        <v>0.19397059503399999</v>
      </c>
      <c r="H27" s="590">
        <v>4.9406564584124654E-324</v>
      </c>
      <c r="I27" s="587">
        <v>9.8813129168249309E-324</v>
      </c>
      <c r="J27" s="588">
        <v>-0.19397059503399999</v>
      </c>
      <c r="K27" s="591">
        <v>9.8813129168249309E-324</v>
      </c>
    </row>
    <row r="28" spans="1:11" ht="14.4" customHeight="1" thickBot="1" x14ac:dyDescent="0.35">
      <c r="A28" s="609" t="s">
        <v>324</v>
      </c>
      <c r="B28" s="587">
        <v>126.968429421016</v>
      </c>
      <c r="C28" s="587">
        <v>128.9237</v>
      </c>
      <c r="D28" s="588">
        <v>1.9552705789839999</v>
      </c>
      <c r="E28" s="589">
        <v>1.015399659489</v>
      </c>
      <c r="F28" s="587">
        <v>129.216879128648</v>
      </c>
      <c r="G28" s="588">
        <v>21.536146521441001</v>
      </c>
      <c r="H28" s="590">
        <v>5.8911699999999998</v>
      </c>
      <c r="I28" s="587">
        <v>13.399800000000001</v>
      </c>
      <c r="J28" s="588">
        <v>-8.1363465214410002</v>
      </c>
      <c r="K28" s="591">
        <v>0.103700074559</v>
      </c>
    </row>
    <row r="29" spans="1:11" ht="14.4" customHeight="1" thickBot="1" x14ac:dyDescent="0.35">
      <c r="A29" s="609" t="s">
        <v>325</v>
      </c>
      <c r="B29" s="587">
        <v>1088.0918894791801</v>
      </c>
      <c r="C29" s="587">
        <v>1030.01802</v>
      </c>
      <c r="D29" s="588">
        <v>-58.073869479179002</v>
      </c>
      <c r="E29" s="589">
        <v>0.94662778939799996</v>
      </c>
      <c r="F29" s="587">
        <v>1030.0102605238401</v>
      </c>
      <c r="G29" s="588">
        <v>171.668376753974</v>
      </c>
      <c r="H29" s="590">
        <v>67.643230000000003</v>
      </c>
      <c r="I29" s="587">
        <v>141.37896000000001</v>
      </c>
      <c r="J29" s="588">
        <v>-30.289416753973001</v>
      </c>
      <c r="K29" s="591">
        <v>0.137259758876</v>
      </c>
    </row>
    <row r="30" spans="1:11" ht="14.4" customHeight="1" thickBot="1" x14ac:dyDescent="0.35">
      <c r="A30" s="609" t="s">
        <v>326</v>
      </c>
      <c r="B30" s="587">
        <v>7812.0015939998102</v>
      </c>
      <c r="C30" s="587">
        <v>7014.7442700000001</v>
      </c>
      <c r="D30" s="588">
        <v>-797.25732399980905</v>
      </c>
      <c r="E30" s="589">
        <v>0.89794455180099997</v>
      </c>
      <c r="F30" s="587">
        <v>8699.9953155747407</v>
      </c>
      <c r="G30" s="588">
        <v>1449.99921926246</v>
      </c>
      <c r="H30" s="590">
        <v>1487.2607800000001</v>
      </c>
      <c r="I30" s="587">
        <v>1615.25272</v>
      </c>
      <c r="J30" s="588">
        <v>165.25350073754399</v>
      </c>
      <c r="K30" s="591">
        <v>0.185661332151</v>
      </c>
    </row>
    <row r="31" spans="1:11" ht="14.4" customHeight="1" thickBot="1" x14ac:dyDescent="0.35">
      <c r="A31" s="609" t="s">
        <v>327</v>
      </c>
      <c r="B31" s="587">
        <v>27.914365422027</v>
      </c>
      <c r="C31" s="587">
        <v>25.262699999999999</v>
      </c>
      <c r="D31" s="588">
        <v>-2.6516654220259999</v>
      </c>
      <c r="E31" s="589">
        <v>0.90500713944400002</v>
      </c>
      <c r="F31" s="587">
        <v>24.747956667867001</v>
      </c>
      <c r="G31" s="588">
        <v>4.1246594446440001</v>
      </c>
      <c r="H31" s="590">
        <v>0.23039999999999999</v>
      </c>
      <c r="I31" s="587">
        <v>1.7709999999999999</v>
      </c>
      <c r="J31" s="588">
        <v>-2.3536594446439998</v>
      </c>
      <c r="K31" s="591">
        <v>7.1561463588999993E-2</v>
      </c>
    </row>
    <row r="32" spans="1:11" ht="14.4" customHeight="1" thickBot="1" x14ac:dyDescent="0.35">
      <c r="A32" s="609" t="s">
        <v>328</v>
      </c>
      <c r="B32" s="587">
        <v>41.846484435009998</v>
      </c>
      <c r="C32" s="587">
        <v>4.7714400000000001</v>
      </c>
      <c r="D32" s="588">
        <v>-37.07504443501</v>
      </c>
      <c r="E32" s="589">
        <v>0.114022481563</v>
      </c>
      <c r="F32" s="587">
        <v>4.6780141318139998</v>
      </c>
      <c r="G32" s="588">
        <v>0.77966902196900001</v>
      </c>
      <c r="H32" s="590">
        <v>4.9406564584124654E-324</v>
      </c>
      <c r="I32" s="587">
        <v>1.19286</v>
      </c>
      <c r="J32" s="588">
        <v>0.41319097802999999</v>
      </c>
      <c r="K32" s="591">
        <v>0.25499281669200002</v>
      </c>
    </row>
    <row r="33" spans="1:11" ht="14.4" customHeight="1" thickBot="1" x14ac:dyDescent="0.35">
      <c r="A33" s="609" t="s">
        <v>329</v>
      </c>
      <c r="B33" s="587">
        <v>142.698710711036</v>
      </c>
      <c r="C33" s="587">
        <v>144.22290000000001</v>
      </c>
      <c r="D33" s="588">
        <v>1.5241892889640001</v>
      </c>
      <c r="E33" s="589">
        <v>1.0106811707079999</v>
      </c>
      <c r="F33" s="587">
        <v>147.94612455089899</v>
      </c>
      <c r="G33" s="588">
        <v>24.657687425149</v>
      </c>
      <c r="H33" s="590">
        <v>7.6638000000000002</v>
      </c>
      <c r="I33" s="587">
        <v>7.8677999999999999</v>
      </c>
      <c r="J33" s="588">
        <v>-16.789887425149001</v>
      </c>
      <c r="K33" s="591">
        <v>5.3180169631000002E-2</v>
      </c>
    </row>
    <row r="34" spans="1:11" ht="14.4" customHeight="1" thickBot="1" x14ac:dyDescent="0.35">
      <c r="A34" s="609" t="s">
        <v>330</v>
      </c>
      <c r="B34" s="587">
        <v>90.255915105373006</v>
      </c>
      <c r="C34" s="587">
        <v>45.4572</v>
      </c>
      <c r="D34" s="588">
        <v>-44.798715105372999</v>
      </c>
      <c r="E34" s="589">
        <v>0.50364787667199995</v>
      </c>
      <c r="F34" s="587">
        <v>51.635995551302997</v>
      </c>
      <c r="G34" s="588">
        <v>8.6059992585499998</v>
      </c>
      <c r="H34" s="590">
        <v>7.5762</v>
      </c>
      <c r="I34" s="587">
        <v>7.5762</v>
      </c>
      <c r="J34" s="588">
        <v>-1.02979925855</v>
      </c>
      <c r="K34" s="591">
        <v>0.14672322900099999</v>
      </c>
    </row>
    <row r="35" spans="1:11" ht="14.4" customHeight="1" thickBot="1" x14ac:dyDescent="0.35">
      <c r="A35" s="609" t="s">
        <v>331</v>
      </c>
      <c r="B35" s="587">
        <v>85.252079890225005</v>
      </c>
      <c r="C35" s="587">
        <v>85.315100000000001</v>
      </c>
      <c r="D35" s="588">
        <v>6.3020109773999994E-2</v>
      </c>
      <c r="E35" s="589">
        <v>1.000739220789</v>
      </c>
      <c r="F35" s="587">
        <v>86.522349734843004</v>
      </c>
      <c r="G35" s="588">
        <v>14.420391622474</v>
      </c>
      <c r="H35" s="590">
        <v>6.7712000000000003</v>
      </c>
      <c r="I35" s="587">
        <v>13.1572</v>
      </c>
      <c r="J35" s="588">
        <v>-1.263191622473</v>
      </c>
      <c r="K35" s="591">
        <v>0.15206706752999999</v>
      </c>
    </row>
    <row r="36" spans="1:11" ht="14.4" customHeight="1" thickBot="1" x14ac:dyDescent="0.35">
      <c r="A36" s="609" t="s">
        <v>332</v>
      </c>
      <c r="B36" s="587">
        <v>659.49827051874297</v>
      </c>
      <c r="C36" s="587">
        <v>645.04827999999998</v>
      </c>
      <c r="D36" s="588">
        <v>-14.449990518742</v>
      </c>
      <c r="E36" s="589">
        <v>0.97808941863099996</v>
      </c>
      <c r="F36" s="587">
        <v>645.04524895995905</v>
      </c>
      <c r="G36" s="588">
        <v>107.507541493327</v>
      </c>
      <c r="H36" s="590">
        <v>49.155889999999999</v>
      </c>
      <c r="I36" s="587">
        <v>82.085130000000007</v>
      </c>
      <c r="J36" s="588">
        <v>-25.422411493325999</v>
      </c>
      <c r="K36" s="591">
        <v>0.127254840078</v>
      </c>
    </row>
    <row r="37" spans="1:11" ht="14.4" customHeight="1" thickBot="1" x14ac:dyDescent="0.35">
      <c r="A37" s="609" t="s">
        <v>333</v>
      </c>
      <c r="B37" s="587">
        <v>1963.5543340413401</v>
      </c>
      <c r="C37" s="587">
        <v>1773.10842</v>
      </c>
      <c r="D37" s="588">
        <v>-190.44591404133601</v>
      </c>
      <c r="E37" s="589">
        <v>0.90300960317699996</v>
      </c>
      <c r="F37" s="587">
        <v>1730.9966266711499</v>
      </c>
      <c r="G37" s="588">
        <v>288.49943777852599</v>
      </c>
      <c r="H37" s="590">
        <v>4.9406564584124654E-324</v>
      </c>
      <c r="I37" s="587">
        <v>9.8813129168249309E-324</v>
      </c>
      <c r="J37" s="588">
        <v>-288.49943777852599</v>
      </c>
      <c r="K37" s="591">
        <v>0</v>
      </c>
    </row>
    <row r="38" spans="1:11" ht="14.4" customHeight="1" thickBot="1" x14ac:dyDescent="0.35">
      <c r="A38" s="609" t="s">
        <v>334</v>
      </c>
      <c r="B38" s="587">
        <v>4.9406564584124654E-324</v>
      </c>
      <c r="C38" s="587">
        <v>0.16250000000000001</v>
      </c>
      <c r="D38" s="588">
        <v>0.16250000000000001</v>
      </c>
      <c r="E38" s="597" t="s">
        <v>305</v>
      </c>
      <c r="F38" s="587">
        <v>0.16593222086000001</v>
      </c>
      <c r="G38" s="588">
        <v>2.7655370142999999E-2</v>
      </c>
      <c r="H38" s="590">
        <v>4.9406564584124654E-324</v>
      </c>
      <c r="I38" s="587">
        <v>9.8813129168249309E-324</v>
      </c>
      <c r="J38" s="588">
        <v>-2.7655370142999999E-2</v>
      </c>
      <c r="K38" s="591">
        <v>5.9287877500949585E-323</v>
      </c>
    </row>
    <row r="39" spans="1:11" ht="14.4" customHeight="1" thickBot="1" x14ac:dyDescent="0.35">
      <c r="A39" s="608" t="s">
        <v>335</v>
      </c>
      <c r="B39" s="592">
        <v>633.03447172172298</v>
      </c>
      <c r="C39" s="592">
        <v>627.40510000000097</v>
      </c>
      <c r="D39" s="593">
        <v>-5.6293717217220003</v>
      </c>
      <c r="E39" s="599">
        <v>0.99110732199700002</v>
      </c>
      <c r="F39" s="592">
        <v>570.49798796558002</v>
      </c>
      <c r="G39" s="593">
        <v>95.082997994262996</v>
      </c>
      <c r="H39" s="595">
        <v>50.831110000000002</v>
      </c>
      <c r="I39" s="592">
        <v>102.03292999999999</v>
      </c>
      <c r="J39" s="593">
        <v>6.9499320057359997</v>
      </c>
      <c r="K39" s="600">
        <v>0.178848886678</v>
      </c>
    </row>
    <row r="40" spans="1:11" ht="14.4" customHeight="1" thickBot="1" x14ac:dyDescent="0.35">
      <c r="A40" s="609" t="s">
        <v>336</v>
      </c>
      <c r="B40" s="587">
        <v>552.03727434717302</v>
      </c>
      <c r="C40" s="587">
        <v>555.97723000000099</v>
      </c>
      <c r="D40" s="588">
        <v>3.9399556528269999</v>
      </c>
      <c r="E40" s="589">
        <v>1.0071371188789999</v>
      </c>
      <c r="F40" s="587">
        <v>490.49827010888202</v>
      </c>
      <c r="G40" s="588">
        <v>81.749711684812993</v>
      </c>
      <c r="H40" s="590">
        <v>45.024090000000001</v>
      </c>
      <c r="I40" s="587">
        <v>90.531170000000003</v>
      </c>
      <c r="J40" s="588">
        <v>8.7814583151860006</v>
      </c>
      <c r="K40" s="591">
        <v>0.18456980486300001</v>
      </c>
    </row>
    <row r="41" spans="1:11" ht="14.4" customHeight="1" thickBot="1" x14ac:dyDescent="0.35">
      <c r="A41" s="609" t="s">
        <v>337</v>
      </c>
      <c r="B41" s="587">
        <v>80.997197374549998</v>
      </c>
      <c r="C41" s="587">
        <v>64.514529999999993</v>
      </c>
      <c r="D41" s="588">
        <v>-16.482667374550001</v>
      </c>
      <c r="E41" s="589">
        <v>0.79650323827400005</v>
      </c>
      <c r="F41" s="587">
        <v>79.999717856697998</v>
      </c>
      <c r="G41" s="588">
        <v>13.333286309449001</v>
      </c>
      <c r="H41" s="590">
        <v>5.8070199999999996</v>
      </c>
      <c r="I41" s="587">
        <v>11.501760000000001</v>
      </c>
      <c r="J41" s="588">
        <v>-1.831526309449</v>
      </c>
      <c r="K41" s="591">
        <v>0.143772507055</v>
      </c>
    </row>
    <row r="42" spans="1:11" ht="14.4" customHeight="1" thickBot="1" x14ac:dyDescent="0.35">
      <c r="A42" s="609" t="s">
        <v>338</v>
      </c>
      <c r="B42" s="587">
        <v>0</v>
      </c>
      <c r="C42" s="587">
        <v>6.9133399999999998</v>
      </c>
      <c r="D42" s="588">
        <v>6.9133399999999998</v>
      </c>
      <c r="E42" s="597" t="s">
        <v>299</v>
      </c>
      <c r="F42" s="587">
        <v>0</v>
      </c>
      <c r="G42" s="588">
        <v>0</v>
      </c>
      <c r="H42" s="590">
        <v>4.9406564584124654E-324</v>
      </c>
      <c r="I42" s="587">
        <v>9.8813129168249309E-324</v>
      </c>
      <c r="J42" s="588">
        <v>9.8813129168249309E-324</v>
      </c>
      <c r="K42" s="598" t="s">
        <v>299</v>
      </c>
    </row>
    <row r="43" spans="1:11" ht="14.4" customHeight="1" thickBot="1" x14ac:dyDescent="0.35">
      <c r="A43" s="608" t="s">
        <v>339</v>
      </c>
      <c r="B43" s="592">
        <v>363.300615913765</v>
      </c>
      <c r="C43" s="592">
        <v>397.78210000000001</v>
      </c>
      <c r="D43" s="593">
        <v>34.481484086235</v>
      </c>
      <c r="E43" s="599">
        <v>1.0949117138140001</v>
      </c>
      <c r="F43" s="592">
        <v>390.10851059851899</v>
      </c>
      <c r="G43" s="593">
        <v>65.018085099752994</v>
      </c>
      <c r="H43" s="595">
        <v>22.801410000000001</v>
      </c>
      <c r="I43" s="592">
        <v>59.615989999999996</v>
      </c>
      <c r="J43" s="593">
        <v>-5.4020950997529997</v>
      </c>
      <c r="K43" s="600">
        <v>0.15281899363900001</v>
      </c>
    </row>
    <row r="44" spans="1:11" ht="14.4" customHeight="1" thickBot="1" x14ac:dyDescent="0.35">
      <c r="A44" s="609" t="s">
        <v>340</v>
      </c>
      <c r="B44" s="587">
        <v>70.576746845638993</v>
      </c>
      <c r="C44" s="587">
        <v>2.9999999999989999</v>
      </c>
      <c r="D44" s="588">
        <v>-67.576746845638993</v>
      </c>
      <c r="E44" s="589">
        <v>4.2506918129000003E-2</v>
      </c>
      <c r="F44" s="587">
        <v>3.4623155546120001</v>
      </c>
      <c r="G44" s="588">
        <v>0.57705259243499996</v>
      </c>
      <c r="H44" s="590">
        <v>0.124</v>
      </c>
      <c r="I44" s="587">
        <v>0.124</v>
      </c>
      <c r="J44" s="588">
        <v>-0.45305259243500001</v>
      </c>
      <c r="K44" s="591">
        <v>3.5814182169000001E-2</v>
      </c>
    </row>
    <row r="45" spans="1:11" ht="14.4" customHeight="1" thickBot="1" x14ac:dyDescent="0.35">
      <c r="A45" s="609" t="s">
        <v>341</v>
      </c>
      <c r="B45" s="587">
        <v>10.675380730464999</v>
      </c>
      <c r="C45" s="587">
        <v>12.869300000000001</v>
      </c>
      <c r="D45" s="588">
        <v>2.1939192695340002</v>
      </c>
      <c r="E45" s="589">
        <v>1.2055120397970001</v>
      </c>
      <c r="F45" s="587">
        <v>11.235748707476001</v>
      </c>
      <c r="G45" s="588">
        <v>1.8726247845790001</v>
      </c>
      <c r="H45" s="590">
        <v>0.63780999999999999</v>
      </c>
      <c r="I45" s="587">
        <v>1.11113</v>
      </c>
      <c r="J45" s="588">
        <v>-0.76149478457899999</v>
      </c>
      <c r="K45" s="591">
        <v>9.8892386161999996E-2</v>
      </c>
    </row>
    <row r="46" spans="1:11" ht="14.4" customHeight="1" thickBot="1" x14ac:dyDescent="0.35">
      <c r="A46" s="609" t="s">
        <v>342</v>
      </c>
      <c r="B46" s="587">
        <v>159.821129563093</v>
      </c>
      <c r="C46" s="587">
        <v>202.72709</v>
      </c>
      <c r="D46" s="588">
        <v>42.905960436907002</v>
      </c>
      <c r="E46" s="589">
        <v>1.268462377623</v>
      </c>
      <c r="F46" s="587">
        <v>208.534846240815</v>
      </c>
      <c r="G46" s="588">
        <v>34.755807706802003</v>
      </c>
      <c r="H46" s="590">
        <v>13.644729999999999</v>
      </c>
      <c r="I46" s="587">
        <v>31.965250000000001</v>
      </c>
      <c r="J46" s="588">
        <v>-2.7905577068020002</v>
      </c>
      <c r="K46" s="591">
        <v>0.15328493331500001</v>
      </c>
    </row>
    <row r="47" spans="1:11" ht="14.4" customHeight="1" thickBot="1" x14ac:dyDescent="0.35">
      <c r="A47" s="609" t="s">
        <v>343</v>
      </c>
      <c r="B47" s="587">
        <v>68.739567534131993</v>
      </c>
      <c r="C47" s="587">
        <v>58.508310000000002</v>
      </c>
      <c r="D47" s="588">
        <v>-10.231257534132</v>
      </c>
      <c r="E47" s="589">
        <v>0.85115912274100003</v>
      </c>
      <c r="F47" s="587">
        <v>64.212284498906001</v>
      </c>
      <c r="G47" s="588">
        <v>10.702047416484</v>
      </c>
      <c r="H47" s="590">
        <v>2.8461699999999999</v>
      </c>
      <c r="I47" s="587">
        <v>6.7993800000000002</v>
      </c>
      <c r="J47" s="588">
        <v>-3.9026674164839998</v>
      </c>
      <c r="K47" s="591">
        <v>0.1058890842</v>
      </c>
    </row>
    <row r="48" spans="1:11" ht="14.4" customHeight="1" thickBot="1" x14ac:dyDescent="0.35">
      <c r="A48" s="609" t="s">
        <v>344</v>
      </c>
      <c r="B48" s="587">
        <v>3.7586889056609998</v>
      </c>
      <c r="C48" s="587">
        <v>7.5749199999999997</v>
      </c>
      <c r="D48" s="588">
        <v>3.8162310943379998</v>
      </c>
      <c r="E48" s="589">
        <v>2.0153091117990001</v>
      </c>
      <c r="F48" s="587">
        <v>12.073469819210001</v>
      </c>
      <c r="G48" s="588">
        <v>2.0122449698680001</v>
      </c>
      <c r="H48" s="590">
        <v>0.94879999999999998</v>
      </c>
      <c r="I48" s="587">
        <v>2.4498000000000002</v>
      </c>
      <c r="J48" s="588">
        <v>0.437555030131</v>
      </c>
      <c r="K48" s="591">
        <v>0.20290770065899999</v>
      </c>
    </row>
    <row r="49" spans="1:11" ht="14.4" customHeight="1" thickBot="1" x14ac:dyDescent="0.35">
      <c r="A49" s="609" t="s">
        <v>345</v>
      </c>
      <c r="B49" s="587">
        <v>4.9406564584124654E-324</v>
      </c>
      <c r="C49" s="587">
        <v>0.04</v>
      </c>
      <c r="D49" s="588">
        <v>0.04</v>
      </c>
      <c r="E49" s="597" t="s">
        <v>305</v>
      </c>
      <c r="F49" s="587">
        <v>6.9461476977000003E-2</v>
      </c>
      <c r="G49" s="588">
        <v>1.1576912829000001E-2</v>
      </c>
      <c r="H49" s="590">
        <v>4.9406564584124654E-324</v>
      </c>
      <c r="I49" s="587">
        <v>9.8813129168249309E-324</v>
      </c>
      <c r="J49" s="588">
        <v>-1.1576912829000001E-2</v>
      </c>
      <c r="K49" s="591">
        <v>1.432790372939615E-322</v>
      </c>
    </row>
    <row r="50" spans="1:11" ht="14.4" customHeight="1" thickBot="1" x14ac:dyDescent="0.35">
      <c r="A50" s="609" t="s">
        <v>346</v>
      </c>
      <c r="B50" s="587">
        <v>0.72859780771899996</v>
      </c>
      <c r="C50" s="587">
        <v>1.3526100000000001</v>
      </c>
      <c r="D50" s="588">
        <v>0.62401219228000004</v>
      </c>
      <c r="E50" s="589">
        <v>1.8564563133030001</v>
      </c>
      <c r="F50" s="587">
        <v>0.75505506634399999</v>
      </c>
      <c r="G50" s="588">
        <v>0.12584251105700001</v>
      </c>
      <c r="H50" s="590">
        <v>4.9406564584124654E-324</v>
      </c>
      <c r="I50" s="587">
        <v>9.8813129168249309E-324</v>
      </c>
      <c r="J50" s="588">
        <v>-0.12584251105700001</v>
      </c>
      <c r="K50" s="591">
        <v>1.4821969375237396E-323</v>
      </c>
    </row>
    <row r="51" spans="1:11" ht="14.4" customHeight="1" thickBot="1" x14ac:dyDescent="0.35">
      <c r="A51" s="609" t="s">
        <v>347</v>
      </c>
      <c r="B51" s="587">
        <v>49.000504527053998</v>
      </c>
      <c r="C51" s="587">
        <v>36.206090000000003</v>
      </c>
      <c r="D51" s="588">
        <v>-12.794414527054</v>
      </c>
      <c r="E51" s="589">
        <v>0.73889218793599998</v>
      </c>
      <c r="F51" s="587">
        <v>40.481698591122999</v>
      </c>
      <c r="G51" s="588">
        <v>6.7469497651869998</v>
      </c>
      <c r="H51" s="590">
        <v>1.50664</v>
      </c>
      <c r="I51" s="587">
        <v>9.8844999999999992</v>
      </c>
      <c r="J51" s="588">
        <v>3.1375502348120001</v>
      </c>
      <c r="K51" s="591">
        <v>0.244172066489</v>
      </c>
    </row>
    <row r="52" spans="1:11" ht="14.4" customHeight="1" thickBot="1" x14ac:dyDescent="0.35">
      <c r="A52" s="609" t="s">
        <v>348</v>
      </c>
      <c r="B52" s="587">
        <v>4.9406564584124654E-324</v>
      </c>
      <c r="C52" s="587">
        <v>10.866</v>
      </c>
      <c r="D52" s="588">
        <v>10.866</v>
      </c>
      <c r="E52" s="597" t="s">
        <v>305</v>
      </c>
      <c r="F52" s="587">
        <v>0</v>
      </c>
      <c r="G52" s="588">
        <v>0</v>
      </c>
      <c r="H52" s="590">
        <v>4.9406564584124654E-324</v>
      </c>
      <c r="I52" s="587">
        <v>9.8813129168249309E-324</v>
      </c>
      <c r="J52" s="588">
        <v>9.8813129168249309E-324</v>
      </c>
      <c r="K52" s="598" t="s">
        <v>299</v>
      </c>
    </row>
    <row r="53" spans="1:11" ht="14.4" customHeight="1" thickBot="1" x14ac:dyDescent="0.35">
      <c r="A53" s="609" t="s">
        <v>349</v>
      </c>
      <c r="B53" s="587">
        <v>4.9406564584124654E-324</v>
      </c>
      <c r="C53" s="587">
        <v>0.39</v>
      </c>
      <c r="D53" s="588">
        <v>0.39</v>
      </c>
      <c r="E53" s="597" t="s">
        <v>305</v>
      </c>
      <c r="F53" s="587">
        <v>0</v>
      </c>
      <c r="G53" s="588">
        <v>0</v>
      </c>
      <c r="H53" s="590">
        <v>4.9406564584124654E-324</v>
      </c>
      <c r="I53" s="587">
        <v>9.8813129168249309E-324</v>
      </c>
      <c r="J53" s="588">
        <v>9.8813129168249309E-324</v>
      </c>
      <c r="K53" s="598" t="s">
        <v>299</v>
      </c>
    </row>
    <row r="54" spans="1:11" ht="14.4" customHeight="1" thickBot="1" x14ac:dyDescent="0.35">
      <c r="A54" s="609" t="s">
        <v>350</v>
      </c>
      <c r="B54" s="587">
        <v>4.9406564584124654E-324</v>
      </c>
      <c r="C54" s="587">
        <v>0.28300999999999998</v>
      </c>
      <c r="D54" s="588">
        <v>0.28300999999999998</v>
      </c>
      <c r="E54" s="597" t="s">
        <v>305</v>
      </c>
      <c r="F54" s="587">
        <v>0.28779051007000001</v>
      </c>
      <c r="G54" s="588">
        <v>4.7965085010999997E-2</v>
      </c>
      <c r="H54" s="590">
        <v>4.9406564584124654E-324</v>
      </c>
      <c r="I54" s="587">
        <v>9.8813129168249309E-324</v>
      </c>
      <c r="J54" s="588">
        <v>-4.7965085010999997E-2</v>
      </c>
      <c r="K54" s="591">
        <v>3.4584595208887258E-323</v>
      </c>
    </row>
    <row r="55" spans="1:11" ht="14.4" customHeight="1" thickBot="1" x14ac:dyDescent="0.35">
      <c r="A55" s="609" t="s">
        <v>351</v>
      </c>
      <c r="B55" s="587">
        <v>4.9406564584124654E-324</v>
      </c>
      <c r="C55" s="587">
        <v>3.9438</v>
      </c>
      <c r="D55" s="588">
        <v>3.9438</v>
      </c>
      <c r="E55" s="597" t="s">
        <v>305</v>
      </c>
      <c r="F55" s="587">
        <v>0</v>
      </c>
      <c r="G55" s="588">
        <v>0</v>
      </c>
      <c r="H55" s="590">
        <v>4.9406564584124654E-324</v>
      </c>
      <c r="I55" s="587">
        <v>9.8813129168249309E-324</v>
      </c>
      <c r="J55" s="588">
        <v>9.8813129168249309E-324</v>
      </c>
      <c r="K55" s="598" t="s">
        <v>299</v>
      </c>
    </row>
    <row r="56" spans="1:11" ht="14.4" customHeight="1" thickBot="1" x14ac:dyDescent="0.35">
      <c r="A56" s="609" t="s">
        <v>352</v>
      </c>
      <c r="B56" s="587">
        <v>4.9406564584124654E-324</v>
      </c>
      <c r="C56" s="587">
        <v>60.020969999999998</v>
      </c>
      <c r="D56" s="588">
        <v>60.020969999999998</v>
      </c>
      <c r="E56" s="597" t="s">
        <v>305</v>
      </c>
      <c r="F56" s="587">
        <v>48.995840132982003</v>
      </c>
      <c r="G56" s="588">
        <v>8.165973355497</v>
      </c>
      <c r="H56" s="590">
        <v>3.0932599999999999</v>
      </c>
      <c r="I56" s="587">
        <v>7.28193</v>
      </c>
      <c r="J56" s="588">
        <v>-0.88404335549699997</v>
      </c>
      <c r="K56" s="591">
        <v>0.148623433749</v>
      </c>
    </row>
    <row r="57" spans="1:11" ht="14.4" customHeight="1" thickBot="1" x14ac:dyDescent="0.35">
      <c r="A57" s="608" t="s">
        <v>353</v>
      </c>
      <c r="B57" s="592">
        <v>44.514367451428001</v>
      </c>
      <c r="C57" s="592">
        <v>23.568930000000002</v>
      </c>
      <c r="D57" s="593">
        <v>-20.945437451427999</v>
      </c>
      <c r="E57" s="599">
        <v>0.52946793022899996</v>
      </c>
      <c r="F57" s="592">
        <v>17.395481635753999</v>
      </c>
      <c r="G57" s="593">
        <v>2.8992469392919999</v>
      </c>
      <c r="H57" s="595">
        <v>0.17849999999999999</v>
      </c>
      <c r="I57" s="592">
        <v>26.645</v>
      </c>
      <c r="J57" s="593">
        <v>23.745753060706999</v>
      </c>
      <c r="K57" s="600">
        <v>1.5317195900589999</v>
      </c>
    </row>
    <row r="58" spans="1:11" ht="14.4" customHeight="1" thickBot="1" x14ac:dyDescent="0.35">
      <c r="A58" s="609" t="s">
        <v>354</v>
      </c>
      <c r="B58" s="587">
        <v>10.305314128820999</v>
      </c>
      <c r="C58" s="587">
        <v>12.661</v>
      </c>
      <c r="D58" s="588">
        <v>2.3556858711780002</v>
      </c>
      <c r="E58" s="589">
        <v>1.228589428884</v>
      </c>
      <c r="F58" s="587">
        <v>10.256068372924</v>
      </c>
      <c r="G58" s="588">
        <v>1.7093447288200001</v>
      </c>
      <c r="H58" s="590">
        <v>4.9406564584124654E-324</v>
      </c>
      <c r="I58" s="587">
        <v>24.805</v>
      </c>
      <c r="J58" s="588">
        <v>23.095655271179002</v>
      </c>
      <c r="K58" s="591">
        <v>2.418568119678</v>
      </c>
    </row>
    <row r="59" spans="1:11" ht="14.4" customHeight="1" thickBot="1" x14ac:dyDescent="0.35">
      <c r="A59" s="609" t="s">
        <v>355</v>
      </c>
      <c r="B59" s="587">
        <v>5.3460608519830002</v>
      </c>
      <c r="C59" s="587">
        <v>4.4455999999999998</v>
      </c>
      <c r="D59" s="588">
        <v>-0.90046085198299997</v>
      </c>
      <c r="E59" s="589">
        <v>0.83156554388000004</v>
      </c>
      <c r="F59" s="587">
        <v>2.9634016136739998</v>
      </c>
      <c r="G59" s="588">
        <v>0.493900268945</v>
      </c>
      <c r="H59" s="590">
        <v>0.11899999999999999</v>
      </c>
      <c r="I59" s="587">
        <v>1.7290000000000001</v>
      </c>
      <c r="J59" s="588">
        <v>1.2350997310539999</v>
      </c>
      <c r="K59" s="591">
        <v>0.58345112320199999</v>
      </c>
    </row>
    <row r="60" spans="1:11" ht="14.4" customHeight="1" thickBot="1" x14ac:dyDescent="0.35">
      <c r="A60" s="609" t="s">
        <v>356</v>
      </c>
      <c r="B60" s="587">
        <v>0</v>
      </c>
      <c r="C60" s="587">
        <v>0.87060000000000004</v>
      </c>
      <c r="D60" s="588">
        <v>0.87060000000000004</v>
      </c>
      <c r="E60" s="597" t="s">
        <v>299</v>
      </c>
      <c r="F60" s="587">
        <v>0</v>
      </c>
      <c r="G60" s="588">
        <v>0</v>
      </c>
      <c r="H60" s="590">
        <v>4.9406564584124654E-324</v>
      </c>
      <c r="I60" s="587">
        <v>9.8813129168249309E-324</v>
      </c>
      <c r="J60" s="588">
        <v>9.8813129168249309E-324</v>
      </c>
      <c r="K60" s="598" t="s">
        <v>299</v>
      </c>
    </row>
    <row r="61" spans="1:11" ht="14.4" customHeight="1" thickBot="1" x14ac:dyDescent="0.35">
      <c r="A61" s="609" t="s">
        <v>357</v>
      </c>
      <c r="B61" s="587">
        <v>7.6334674023220002</v>
      </c>
      <c r="C61" s="587">
        <v>5.5917300000000001</v>
      </c>
      <c r="D61" s="588">
        <v>-2.0417374023220001</v>
      </c>
      <c r="E61" s="589">
        <v>0.73252818218600002</v>
      </c>
      <c r="F61" s="587">
        <v>4.1760116491539998</v>
      </c>
      <c r="G61" s="588">
        <v>0.69600194152499995</v>
      </c>
      <c r="H61" s="590">
        <v>5.9499999999999997E-2</v>
      </c>
      <c r="I61" s="587">
        <v>0.111</v>
      </c>
      <c r="J61" s="588">
        <v>-0.58500194152499996</v>
      </c>
      <c r="K61" s="591">
        <v>2.6580385622000002E-2</v>
      </c>
    </row>
    <row r="62" spans="1:11" ht="14.4" customHeight="1" thickBot="1" x14ac:dyDescent="0.35">
      <c r="A62" s="608" t="s">
        <v>358</v>
      </c>
      <c r="B62" s="592">
        <v>169.24742702723299</v>
      </c>
      <c r="C62" s="592">
        <v>157.35177999999999</v>
      </c>
      <c r="D62" s="593">
        <v>-11.895647027233</v>
      </c>
      <c r="E62" s="599">
        <v>0.92971445867000002</v>
      </c>
      <c r="F62" s="592">
        <v>301.11442349896498</v>
      </c>
      <c r="G62" s="593">
        <v>50.185737249827</v>
      </c>
      <c r="H62" s="595">
        <v>21.050419999999999</v>
      </c>
      <c r="I62" s="592">
        <v>35.579030000000003</v>
      </c>
      <c r="J62" s="593">
        <v>-14.606707249827</v>
      </c>
      <c r="K62" s="600">
        <v>0.11815784041999999</v>
      </c>
    </row>
    <row r="63" spans="1:11" ht="14.4" customHeight="1" thickBot="1" x14ac:dyDescent="0.35">
      <c r="A63" s="609" t="s">
        <v>359</v>
      </c>
      <c r="B63" s="587">
        <v>30.331881527381</v>
      </c>
      <c r="C63" s="587">
        <v>23.61834</v>
      </c>
      <c r="D63" s="588">
        <v>-6.7135415273810004</v>
      </c>
      <c r="E63" s="589">
        <v>0.77866386160900003</v>
      </c>
      <c r="F63" s="587">
        <v>21.127322983616001</v>
      </c>
      <c r="G63" s="588">
        <v>3.5212204972690002</v>
      </c>
      <c r="H63" s="590">
        <v>2.3241000000000001</v>
      </c>
      <c r="I63" s="587">
        <v>3.8238699999999999</v>
      </c>
      <c r="J63" s="588">
        <v>0.30264950273000002</v>
      </c>
      <c r="K63" s="591">
        <v>0.180991695112</v>
      </c>
    </row>
    <row r="64" spans="1:11" ht="14.4" customHeight="1" thickBot="1" x14ac:dyDescent="0.35">
      <c r="A64" s="609" t="s">
        <v>360</v>
      </c>
      <c r="B64" s="587">
        <v>3.2026469370689998</v>
      </c>
      <c r="C64" s="587">
        <v>1.1855500000000001</v>
      </c>
      <c r="D64" s="588">
        <v>-2.0170969370690002</v>
      </c>
      <c r="E64" s="589">
        <v>0.37017817551999999</v>
      </c>
      <c r="F64" s="587">
        <v>0</v>
      </c>
      <c r="G64" s="588">
        <v>0</v>
      </c>
      <c r="H64" s="590">
        <v>4.9406564584124654E-324</v>
      </c>
      <c r="I64" s="587">
        <v>9.8813129168249309E-324</v>
      </c>
      <c r="J64" s="588">
        <v>9.8813129168249309E-324</v>
      </c>
      <c r="K64" s="598" t="s">
        <v>299</v>
      </c>
    </row>
    <row r="65" spans="1:11" ht="14.4" customHeight="1" thickBot="1" x14ac:dyDescent="0.35">
      <c r="A65" s="609" t="s">
        <v>361</v>
      </c>
      <c r="B65" s="587">
        <v>135.71289856278199</v>
      </c>
      <c r="C65" s="587">
        <v>132.54789</v>
      </c>
      <c r="D65" s="588">
        <v>-3.1650085627819999</v>
      </c>
      <c r="E65" s="589">
        <v>0.97667864590300002</v>
      </c>
      <c r="F65" s="587">
        <v>0</v>
      </c>
      <c r="G65" s="588">
        <v>0</v>
      </c>
      <c r="H65" s="590">
        <v>4.9406564584124654E-324</v>
      </c>
      <c r="I65" s="587">
        <v>9.8813129168249309E-324</v>
      </c>
      <c r="J65" s="588">
        <v>9.8813129168249309E-324</v>
      </c>
      <c r="K65" s="598" t="s">
        <v>299</v>
      </c>
    </row>
    <row r="66" spans="1:11" ht="14.4" customHeight="1" thickBot="1" x14ac:dyDescent="0.35">
      <c r="A66" s="609" t="s">
        <v>362</v>
      </c>
      <c r="B66" s="587">
        <v>4.9406564584124654E-324</v>
      </c>
      <c r="C66" s="587">
        <v>4.9406564584124654E-324</v>
      </c>
      <c r="D66" s="588">
        <v>0</v>
      </c>
      <c r="E66" s="589">
        <v>1</v>
      </c>
      <c r="F66" s="587">
        <v>8.0007695524579994</v>
      </c>
      <c r="G66" s="588">
        <v>1.333461592076</v>
      </c>
      <c r="H66" s="590">
        <v>0.45956999999999998</v>
      </c>
      <c r="I66" s="587">
        <v>1.23902</v>
      </c>
      <c r="J66" s="588">
        <v>-9.4441592076000003E-2</v>
      </c>
      <c r="K66" s="591">
        <v>0.15486260313700001</v>
      </c>
    </row>
    <row r="67" spans="1:11" ht="14.4" customHeight="1" thickBot="1" x14ac:dyDescent="0.35">
      <c r="A67" s="609" t="s">
        <v>363</v>
      </c>
      <c r="B67" s="587">
        <v>4.9406564584124654E-324</v>
      </c>
      <c r="C67" s="587">
        <v>4.9406564584124654E-324</v>
      </c>
      <c r="D67" s="588">
        <v>0</v>
      </c>
      <c r="E67" s="589">
        <v>1</v>
      </c>
      <c r="F67" s="587">
        <v>199.99611650732999</v>
      </c>
      <c r="G67" s="588">
        <v>33.332686084555</v>
      </c>
      <c r="H67" s="590">
        <v>13.82376</v>
      </c>
      <c r="I67" s="587">
        <v>21.915800000000001</v>
      </c>
      <c r="J67" s="588">
        <v>-11.416886084554999</v>
      </c>
      <c r="K67" s="591">
        <v>0.10958112778699999</v>
      </c>
    </row>
    <row r="68" spans="1:11" ht="14.4" customHeight="1" thickBot="1" x14ac:dyDescent="0.35">
      <c r="A68" s="609" t="s">
        <v>364</v>
      </c>
      <c r="B68" s="587">
        <v>4.9406564584124654E-324</v>
      </c>
      <c r="C68" s="587">
        <v>4.9406564584124654E-324</v>
      </c>
      <c r="D68" s="588">
        <v>0</v>
      </c>
      <c r="E68" s="589">
        <v>1</v>
      </c>
      <c r="F68" s="587">
        <v>71.990214455558998</v>
      </c>
      <c r="G68" s="588">
        <v>11.998369075926</v>
      </c>
      <c r="H68" s="590">
        <v>4.44299</v>
      </c>
      <c r="I68" s="587">
        <v>8.6003399999999992</v>
      </c>
      <c r="J68" s="588">
        <v>-3.3980290759259999</v>
      </c>
      <c r="K68" s="591">
        <v>0.11946540325</v>
      </c>
    </row>
    <row r="69" spans="1:11" ht="14.4" customHeight="1" thickBot="1" x14ac:dyDescent="0.35">
      <c r="A69" s="607" t="s">
        <v>45</v>
      </c>
      <c r="B69" s="587">
        <v>1396.89252340042</v>
      </c>
      <c r="C69" s="587">
        <v>1383.0909999999999</v>
      </c>
      <c r="D69" s="588">
        <v>-13.801523400422001</v>
      </c>
      <c r="E69" s="589">
        <v>0.99011983873499998</v>
      </c>
      <c r="F69" s="587">
        <v>1385.9206434088501</v>
      </c>
      <c r="G69" s="588">
        <v>230.986773901475</v>
      </c>
      <c r="H69" s="590">
        <v>111.126</v>
      </c>
      <c r="I69" s="587">
        <v>241.77300000000099</v>
      </c>
      <c r="J69" s="588">
        <v>10.786226098525001</v>
      </c>
      <c r="K69" s="591">
        <v>0.174449382184</v>
      </c>
    </row>
    <row r="70" spans="1:11" ht="14.4" customHeight="1" thickBot="1" x14ac:dyDescent="0.35">
      <c r="A70" s="608" t="s">
        <v>365</v>
      </c>
      <c r="B70" s="592">
        <v>1396.89252340042</v>
      </c>
      <c r="C70" s="592">
        <v>1383.0909999999999</v>
      </c>
      <c r="D70" s="593">
        <v>-13.801523400422001</v>
      </c>
      <c r="E70" s="599">
        <v>0.99011983873499998</v>
      </c>
      <c r="F70" s="592">
        <v>1385.9206434088501</v>
      </c>
      <c r="G70" s="593">
        <v>230.986773901475</v>
      </c>
      <c r="H70" s="595">
        <v>111.126</v>
      </c>
      <c r="I70" s="592">
        <v>241.77300000000099</v>
      </c>
      <c r="J70" s="593">
        <v>10.786226098525001</v>
      </c>
      <c r="K70" s="600">
        <v>0.174449382184</v>
      </c>
    </row>
    <row r="71" spans="1:11" ht="14.4" customHeight="1" thickBot="1" x14ac:dyDescent="0.35">
      <c r="A71" s="609" t="s">
        <v>366</v>
      </c>
      <c r="B71" s="587">
        <v>822.85474088244302</v>
      </c>
      <c r="C71" s="587">
        <v>831.96500000000003</v>
      </c>
      <c r="D71" s="588">
        <v>9.1102591175569998</v>
      </c>
      <c r="E71" s="589">
        <v>1.011071527773</v>
      </c>
      <c r="F71" s="587">
        <v>825.74706951672101</v>
      </c>
      <c r="G71" s="588">
        <v>137.62451158612001</v>
      </c>
      <c r="H71" s="590">
        <v>53.667000000000002</v>
      </c>
      <c r="I71" s="587">
        <v>113.514</v>
      </c>
      <c r="J71" s="588">
        <v>-24.110511586118999</v>
      </c>
      <c r="K71" s="591">
        <v>0.13746824444200001</v>
      </c>
    </row>
    <row r="72" spans="1:11" ht="14.4" customHeight="1" thickBot="1" x14ac:dyDescent="0.35">
      <c r="A72" s="609" t="s">
        <v>367</v>
      </c>
      <c r="B72" s="587">
        <v>183.007865329932</v>
      </c>
      <c r="C72" s="587">
        <v>179.172</v>
      </c>
      <c r="D72" s="588">
        <v>-3.835865329932</v>
      </c>
      <c r="E72" s="589">
        <v>0.97903988813200005</v>
      </c>
      <c r="F72" s="587">
        <v>183.019097478806</v>
      </c>
      <c r="G72" s="588">
        <v>30.503182913134001</v>
      </c>
      <c r="H72" s="590">
        <v>13.465</v>
      </c>
      <c r="I72" s="587">
        <v>31.428000000000001</v>
      </c>
      <c r="J72" s="588">
        <v>0.92481708686499997</v>
      </c>
      <c r="K72" s="591">
        <v>0.17171978461699999</v>
      </c>
    </row>
    <row r="73" spans="1:11" ht="14.4" customHeight="1" thickBot="1" x14ac:dyDescent="0.35">
      <c r="A73" s="609" t="s">
        <v>368</v>
      </c>
      <c r="B73" s="587">
        <v>391.02991718804702</v>
      </c>
      <c r="C73" s="587">
        <v>371.95400000000001</v>
      </c>
      <c r="D73" s="588">
        <v>-19.075917188045999</v>
      </c>
      <c r="E73" s="589">
        <v>0.95121622067800005</v>
      </c>
      <c r="F73" s="587">
        <v>377.15447641332401</v>
      </c>
      <c r="G73" s="588">
        <v>62.859079402219997</v>
      </c>
      <c r="H73" s="590">
        <v>43.994</v>
      </c>
      <c r="I73" s="587">
        <v>96.831000000000003</v>
      </c>
      <c r="J73" s="588">
        <v>33.971920597778997</v>
      </c>
      <c r="K73" s="591">
        <v>0.25674095378799999</v>
      </c>
    </row>
    <row r="74" spans="1:11" ht="14.4" customHeight="1" thickBot="1" x14ac:dyDescent="0.35">
      <c r="A74" s="610" t="s">
        <v>369</v>
      </c>
      <c r="B74" s="592">
        <v>2558.8406497167002</v>
      </c>
      <c r="C74" s="592">
        <v>2562.8058599999999</v>
      </c>
      <c r="D74" s="593">
        <v>3.9652102832999998</v>
      </c>
      <c r="E74" s="599">
        <v>1.0015496120409999</v>
      </c>
      <c r="F74" s="592">
        <v>2504.3020227040502</v>
      </c>
      <c r="G74" s="593">
        <v>417.38367045067503</v>
      </c>
      <c r="H74" s="595">
        <v>73.231499999999997</v>
      </c>
      <c r="I74" s="592">
        <v>240.031520000001</v>
      </c>
      <c r="J74" s="593">
        <v>-177.352150450674</v>
      </c>
      <c r="K74" s="600">
        <v>9.5847672453999999E-2</v>
      </c>
    </row>
    <row r="75" spans="1:11" ht="14.4" customHeight="1" thickBot="1" x14ac:dyDescent="0.35">
      <c r="A75" s="607" t="s">
        <v>48</v>
      </c>
      <c r="B75" s="587">
        <v>1008.8813297967901</v>
      </c>
      <c r="C75" s="587">
        <v>796.50561000000096</v>
      </c>
      <c r="D75" s="588">
        <v>-212.375719796791</v>
      </c>
      <c r="E75" s="589">
        <v>0.78949385470300004</v>
      </c>
      <c r="F75" s="587">
        <v>778.05068539853801</v>
      </c>
      <c r="G75" s="588">
        <v>129.67511423309</v>
      </c>
      <c r="H75" s="590">
        <v>53.210880000000003</v>
      </c>
      <c r="I75" s="587">
        <v>69.671880000000002</v>
      </c>
      <c r="J75" s="588">
        <v>-60.003234233089003</v>
      </c>
      <c r="K75" s="591">
        <v>8.9546711168000004E-2</v>
      </c>
    </row>
    <row r="76" spans="1:11" ht="14.4" customHeight="1" thickBot="1" x14ac:dyDescent="0.35">
      <c r="A76" s="611" t="s">
        <v>370</v>
      </c>
      <c r="B76" s="587">
        <v>1008.8813297967901</v>
      </c>
      <c r="C76" s="587">
        <v>796.50561000000096</v>
      </c>
      <c r="D76" s="588">
        <v>-212.375719796791</v>
      </c>
      <c r="E76" s="589">
        <v>0.78949385470300004</v>
      </c>
      <c r="F76" s="587">
        <v>778.05068539853801</v>
      </c>
      <c r="G76" s="588">
        <v>129.67511423309</v>
      </c>
      <c r="H76" s="590">
        <v>53.210880000000003</v>
      </c>
      <c r="I76" s="587">
        <v>69.671880000000002</v>
      </c>
      <c r="J76" s="588">
        <v>-60.003234233089003</v>
      </c>
      <c r="K76" s="591">
        <v>8.9546711168000004E-2</v>
      </c>
    </row>
    <row r="77" spans="1:11" ht="14.4" customHeight="1" thickBot="1" x14ac:dyDescent="0.35">
      <c r="A77" s="609" t="s">
        <v>371</v>
      </c>
      <c r="B77" s="587">
        <v>852.94746215271095</v>
      </c>
      <c r="C77" s="587">
        <v>644.97042999999996</v>
      </c>
      <c r="D77" s="588">
        <v>-207.97703215271099</v>
      </c>
      <c r="E77" s="589">
        <v>0.75616665576499997</v>
      </c>
      <c r="F77" s="587">
        <v>594.75294316158102</v>
      </c>
      <c r="G77" s="588">
        <v>99.125490526929994</v>
      </c>
      <c r="H77" s="590">
        <v>37.406239999999997</v>
      </c>
      <c r="I77" s="587">
        <v>53.867240000000002</v>
      </c>
      <c r="J77" s="588">
        <v>-45.258250526929999</v>
      </c>
      <c r="K77" s="591">
        <v>9.0570783414000003E-2</v>
      </c>
    </row>
    <row r="78" spans="1:11" ht="14.4" customHeight="1" thickBot="1" x14ac:dyDescent="0.35">
      <c r="A78" s="609" t="s">
        <v>372</v>
      </c>
      <c r="B78" s="587">
        <v>22.39651329854</v>
      </c>
      <c r="C78" s="587">
        <v>4.9830199999999998</v>
      </c>
      <c r="D78" s="588">
        <v>-17.413493298540001</v>
      </c>
      <c r="E78" s="589">
        <v>0.22249088211000001</v>
      </c>
      <c r="F78" s="587">
        <v>6.4793952919380002</v>
      </c>
      <c r="G78" s="588">
        <v>1.079899215323</v>
      </c>
      <c r="H78" s="590">
        <v>1.2699</v>
      </c>
      <c r="I78" s="587">
        <v>1.2699</v>
      </c>
      <c r="J78" s="588">
        <v>0.19000078467600001</v>
      </c>
      <c r="K78" s="591">
        <v>0.19599051188899999</v>
      </c>
    </row>
    <row r="79" spans="1:11" ht="14.4" customHeight="1" thickBot="1" x14ac:dyDescent="0.35">
      <c r="A79" s="609" t="s">
        <v>373</v>
      </c>
      <c r="B79" s="587">
        <v>42.996532439962003</v>
      </c>
      <c r="C79" s="587">
        <v>94.063800000000001</v>
      </c>
      <c r="D79" s="588">
        <v>51.067267560037003</v>
      </c>
      <c r="E79" s="589">
        <v>2.187706651259</v>
      </c>
      <c r="F79" s="587">
        <v>127.999783897161</v>
      </c>
      <c r="G79" s="588">
        <v>21.333297316193001</v>
      </c>
      <c r="H79" s="590">
        <v>4.9406564584124654E-324</v>
      </c>
      <c r="I79" s="587">
        <v>9.8813129168249309E-324</v>
      </c>
      <c r="J79" s="588">
        <v>-21.333297316193001</v>
      </c>
      <c r="K79" s="591">
        <v>0</v>
      </c>
    </row>
    <row r="80" spans="1:11" ht="14.4" customHeight="1" thickBot="1" x14ac:dyDescent="0.35">
      <c r="A80" s="609" t="s">
        <v>374</v>
      </c>
      <c r="B80" s="587">
        <v>87.993509156434996</v>
      </c>
      <c r="C80" s="587">
        <v>52.48836</v>
      </c>
      <c r="D80" s="588">
        <v>-35.505149156435003</v>
      </c>
      <c r="E80" s="589">
        <v>0.59650263415000004</v>
      </c>
      <c r="F80" s="587">
        <v>48.818563047856998</v>
      </c>
      <c r="G80" s="588">
        <v>8.1364271746419998</v>
      </c>
      <c r="H80" s="590">
        <v>14.534739999999999</v>
      </c>
      <c r="I80" s="587">
        <v>14.534739999999999</v>
      </c>
      <c r="J80" s="588">
        <v>6.3983128253570003</v>
      </c>
      <c r="K80" s="591">
        <v>0.29772977925900002</v>
      </c>
    </row>
    <row r="81" spans="1:11" ht="14.4" customHeight="1" thickBot="1" x14ac:dyDescent="0.35">
      <c r="A81" s="612" t="s">
        <v>49</v>
      </c>
      <c r="B81" s="592">
        <v>0</v>
      </c>
      <c r="C81" s="592">
        <v>33.331000000000003</v>
      </c>
      <c r="D81" s="593">
        <v>33.331000000000003</v>
      </c>
      <c r="E81" s="594" t="s">
        <v>299</v>
      </c>
      <c r="F81" s="592">
        <v>0</v>
      </c>
      <c r="G81" s="593">
        <v>0</v>
      </c>
      <c r="H81" s="595">
        <v>4.9406564584124654E-324</v>
      </c>
      <c r="I81" s="592">
        <v>2.6059999999999999</v>
      </c>
      <c r="J81" s="593">
        <v>2.6059999999999999</v>
      </c>
      <c r="K81" s="596" t="s">
        <v>299</v>
      </c>
    </row>
    <row r="82" spans="1:11" ht="14.4" customHeight="1" thickBot="1" x14ac:dyDescent="0.35">
      <c r="A82" s="608" t="s">
        <v>375</v>
      </c>
      <c r="B82" s="592">
        <v>0</v>
      </c>
      <c r="C82" s="592">
        <v>33.331000000000003</v>
      </c>
      <c r="D82" s="593">
        <v>33.331000000000003</v>
      </c>
      <c r="E82" s="594" t="s">
        <v>299</v>
      </c>
      <c r="F82" s="592">
        <v>0</v>
      </c>
      <c r="G82" s="593">
        <v>0</v>
      </c>
      <c r="H82" s="595">
        <v>4.9406564584124654E-324</v>
      </c>
      <c r="I82" s="592">
        <v>2.6059999999999999</v>
      </c>
      <c r="J82" s="593">
        <v>2.6059999999999999</v>
      </c>
      <c r="K82" s="596" t="s">
        <v>299</v>
      </c>
    </row>
    <row r="83" spans="1:11" ht="14.4" customHeight="1" thickBot="1" x14ac:dyDescent="0.35">
      <c r="A83" s="609" t="s">
        <v>376</v>
      </c>
      <c r="B83" s="587">
        <v>0</v>
      </c>
      <c r="C83" s="587">
        <v>33.331000000000003</v>
      </c>
      <c r="D83" s="588">
        <v>33.331000000000003</v>
      </c>
      <c r="E83" s="597" t="s">
        <v>299</v>
      </c>
      <c r="F83" s="587">
        <v>0</v>
      </c>
      <c r="G83" s="588">
        <v>0</v>
      </c>
      <c r="H83" s="590">
        <v>4.9406564584124654E-324</v>
      </c>
      <c r="I83" s="587">
        <v>2.6059999999999999</v>
      </c>
      <c r="J83" s="588">
        <v>2.6059999999999999</v>
      </c>
      <c r="K83" s="598" t="s">
        <v>299</v>
      </c>
    </row>
    <row r="84" spans="1:11" ht="14.4" customHeight="1" thickBot="1" x14ac:dyDescent="0.35">
      <c r="A84" s="607" t="s">
        <v>50</v>
      </c>
      <c r="B84" s="587">
        <v>1549.9593199199101</v>
      </c>
      <c r="C84" s="587">
        <v>1732.9692500000001</v>
      </c>
      <c r="D84" s="588">
        <v>183.00993008009101</v>
      </c>
      <c r="E84" s="589">
        <v>1.11807402151</v>
      </c>
      <c r="F84" s="587">
        <v>1726.2513373055101</v>
      </c>
      <c r="G84" s="588">
        <v>287.708556217585</v>
      </c>
      <c r="H84" s="590">
        <v>20.020620000000001</v>
      </c>
      <c r="I84" s="587">
        <v>167.75364000000101</v>
      </c>
      <c r="J84" s="588">
        <v>-119.95491621758499</v>
      </c>
      <c r="K84" s="591">
        <v>9.7177992783000003E-2</v>
      </c>
    </row>
    <row r="85" spans="1:11" ht="14.4" customHeight="1" thickBot="1" x14ac:dyDescent="0.35">
      <c r="A85" s="608" t="s">
        <v>377</v>
      </c>
      <c r="B85" s="592">
        <v>3.4601233308169999</v>
      </c>
      <c r="C85" s="592">
        <v>1.135</v>
      </c>
      <c r="D85" s="593">
        <v>-2.3251233308170001</v>
      </c>
      <c r="E85" s="599">
        <v>0.328022989785</v>
      </c>
      <c r="F85" s="592">
        <v>0.453658121425</v>
      </c>
      <c r="G85" s="593">
        <v>7.5609686903999995E-2</v>
      </c>
      <c r="H85" s="595">
        <v>4.9406564584124654E-324</v>
      </c>
      <c r="I85" s="592">
        <v>0.20599999999999999</v>
      </c>
      <c r="J85" s="593">
        <v>0.13039031309499999</v>
      </c>
      <c r="K85" s="600">
        <v>0.45408643705700003</v>
      </c>
    </row>
    <row r="86" spans="1:11" ht="14.4" customHeight="1" thickBot="1" x14ac:dyDescent="0.35">
      <c r="A86" s="609" t="s">
        <v>378</v>
      </c>
      <c r="B86" s="587">
        <v>3.4601233308169999</v>
      </c>
      <c r="C86" s="587">
        <v>1.135</v>
      </c>
      <c r="D86" s="588">
        <v>-2.3251233308170001</v>
      </c>
      <c r="E86" s="589">
        <v>0.328022989785</v>
      </c>
      <c r="F86" s="587">
        <v>0.453658121425</v>
      </c>
      <c r="G86" s="588">
        <v>7.5609686903999995E-2</v>
      </c>
      <c r="H86" s="590">
        <v>4.9406564584124654E-324</v>
      </c>
      <c r="I86" s="587">
        <v>0.20599999999999999</v>
      </c>
      <c r="J86" s="588">
        <v>0.13039031309499999</v>
      </c>
      <c r="K86" s="591">
        <v>0.45408643705700003</v>
      </c>
    </row>
    <row r="87" spans="1:11" ht="14.4" customHeight="1" thickBot="1" x14ac:dyDescent="0.35">
      <c r="A87" s="608" t="s">
        <v>379</v>
      </c>
      <c r="B87" s="592">
        <v>50.510873211812999</v>
      </c>
      <c r="C87" s="592">
        <v>52.854590000000002</v>
      </c>
      <c r="D87" s="593">
        <v>2.3437167881860002</v>
      </c>
      <c r="E87" s="599">
        <v>1.0464002429399999</v>
      </c>
      <c r="F87" s="592">
        <v>50.418753878688001</v>
      </c>
      <c r="G87" s="593">
        <v>8.4031256464480002</v>
      </c>
      <c r="H87" s="595">
        <v>3.5379999999999998</v>
      </c>
      <c r="I87" s="592">
        <v>7.9893200000000002</v>
      </c>
      <c r="J87" s="593">
        <v>-0.41380564644700002</v>
      </c>
      <c r="K87" s="600">
        <v>0.15845929114400001</v>
      </c>
    </row>
    <row r="88" spans="1:11" ht="14.4" customHeight="1" thickBot="1" x14ac:dyDescent="0.35">
      <c r="A88" s="609" t="s">
        <v>380</v>
      </c>
      <c r="B88" s="587">
        <v>21.530191434902001</v>
      </c>
      <c r="C88" s="587">
        <v>20.494800000000001</v>
      </c>
      <c r="D88" s="588">
        <v>-1.0353914349019999</v>
      </c>
      <c r="E88" s="589">
        <v>0.95190978965299999</v>
      </c>
      <c r="F88" s="587">
        <v>20.965898140305999</v>
      </c>
      <c r="G88" s="588">
        <v>3.4943163567169999</v>
      </c>
      <c r="H88" s="590">
        <v>1.3946000000000001</v>
      </c>
      <c r="I88" s="587">
        <v>3.4066999999999998</v>
      </c>
      <c r="J88" s="588">
        <v>-8.7616356716999994E-2</v>
      </c>
      <c r="K88" s="591">
        <v>0.16248767294399999</v>
      </c>
    </row>
    <row r="89" spans="1:11" ht="14.4" customHeight="1" thickBot="1" x14ac:dyDescent="0.35">
      <c r="A89" s="609" t="s">
        <v>381</v>
      </c>
      <c r="B89" s="587">
        <v>4.9406564584124654E-324</v>
      </c>
      <c r="C89" s="587">
        <v>0.99999999999900002</v>
      </c>
      <c r="D89" s="588">
        <v>0.99999999999900002</v>
      </c>
      <c r="E89" s="597" t="s">
        <v>305</v>
      </c>
      <c r="F89" s="587">
        <v>0</v>
      </c>
      <c r="G89" s="588">
        <v>0</v>
      </c>
      <c r="H89" s="590">
        <v>4.9406564584124654E-324</v>
      </c>
      <c r="I89" s="587">
        <v>9.8813129168249309E-324</v>
      </c>
      <c r="J89" s="588">
        <v>9.8813129168249309E-324</v>
      </c>
      <c r="K89" s="598" t="s">
        <v>299</v>
      </c>
    </row>
    <row r="90" spans="1:11" ht="14.4" customHeight="1" thickBot="1" x14ac:dyDescent="0.35">
      <c r="A90" s="609" t="s">
        <v>382</v>
      </c>
      <c r="B90" s="587">
        <v>28.98068177691</v>
      </c>
      <c r="C90" s="587">
        <v>31.35979</v>
      </c>
      <c r="D90" s="588">
        <v>2.3791082230890002</v>
      </c>
      <c r="E90" s="589">
        <v>1.0820929004149999</v>
      </c>
      <c r="F90" s="587">
        <v>29.452855738381</v>
      </c>
      <c r="G90" s="588">
        <v>4.9088092897299997</v>
      </c>
      <c r="H90" s="590">
        <v>2.1434000000000002</v>
      </c>
      <c r="I90" s="587">
        <v>4.5826200000000004</v>
      </c>
      <c r="J90" s="588">
        <v>-0.32618928973</v>
      </c>
      <c r="K90" s="591">
        <v>0.155591703592</v>
      </c>
    </row>
    <row r="91" spans="1:11" ht="14.4" customHeight="1" thickBot="1" x14ac:dyDescent="0.35">
      <c r="A91" s="608" t="s">
        <v>383</v>
      </c>
      <c r="B91" s="592">
        <v>76.814297507597999</v>
      </c>
      <c r="C91" s="592">
        <v>80.781490000000005</v>
      </c>
      <c r="D91" s="593">
        <v>3.9671924924009998</v>
      </c>
      <c r="E91" s="599">
        <v>1.051646537443</v>
      </c>
      <c r="F91" s="592">
        <v>79.971002097904005</v>
      </c>
      <c r="G91" s="593">
        <v>13.32850034965</v>
      </c>
      <c r="H91" s="595">
        <v>0.81179999999999997</v>
      </c>
      <c r="I91" s="592">
        <v>18.198799999999999</v>
      </c>
      <c r="J91" s="593">
        <v>4.8702996503489997</v>
      </c>
      <c r="K91" s="600">
        <v>0.22756748724600001</v>
      </c>
    </row>
    <row r="92" spans="1:11" ht="14.4" customHeight="1" thickBot="1" x14ac:dyDescent="0.35">
      <c r="A92" s="609" t="s">
        <v>384</v>
      </c>
      <c r="B92" s="587">
        <v>62.983648443051997</v>
      </c>
      <c r="C92" s="587">
        <v>62.64</v>
      </c>
      <c r="D92" s="588">
        <v>-0.34364844305199999</v>
      </c>
      <c r="E92" s="589">
        <v>0.99454384667200002</v>
      </c>
      <c r="F92" s="587">
        <v>63.364272337888998</v>
      </c>
      <c r="G92" s="588">
        <v>10.560712056313999</v>
      </c>
      <c r="H92" s="590">
        <v>4.9406564584124654E-324</v>
      </c>
      <c r="I92" s="587">
        <v>15.93</v>
      </c>
      <c r="J92" s="588">
        <v>5.3692879436850003</v>
      </c>
      <c r="K92" s="591">
        <v>0.25140350251400001</v>
      </c>
    </row>
    <row r="93" spans="1:11" ht="14.4" customHeight="1" thickBot="1" x14ac:dyDescent="0.35">
      <c r="A93" s="609" t="s">
        <v>385</v>
      </c>
      <c r="B93" s="587">
        <v>13.830649064545</v>
      </c>
      <c r="C93" s="587">
        <v>18.141490000000001</v>
      </c>
      <c r="D93" s="588">
        <v>4.3108409354540003</v>
      </c>
      <c r="E93" s="589">
        <v>1.3116875365230001</v>
      </c>
      <c r="F93" s="587">
        <v>16.606729760014002</v>
      </c>
      <c r="G93" s="588">
        <v>2.7677882933350002</v>
      </c>
      <c r="H93" s="590">
        <v>0.81179999999999997</v>
      </c>
      <c r="I93" s="587">
        <v>2.2688000000000001</v>
      </c>
      <c r="J93" s="588">
        <v>-0.498988293335</v>
      </c>
      <c r="K93" s="591">
        <v>0.13661931233800001</v>
      </c>
    </row>
    <row r="94" spans="1:11" ht="14.4" customHeight="1" thickBot="1" x14ac:dyDescent="0.35">
      <c r="A94" s="608" t="s">
        <v>386</v>
      </c>
      <c r="B94" s="592">
        <v>1017.9246591201399</v>
      </c>
      <c r="C94" s="592">
        <v>999.03569000000005</v>
      </c>
      <c r="D94" s="593">
        <v>-18.888969120136</v>
      </c>
      <c r="E94" s="599">
        <v>0.98144364717800003</v>
      </c>
      <c r="F94" s="592">
        <v>1010.25812701399</v>
      </c>
      <c r="G94" s="593">
        <v>168.376354502331</v>
      </c>
      <c r="H94" s="595">
        <v>11.77582</v>
      </c>
      <c r="I94" s="592">
        <v>106.81001999999999</v>
      </c>
      <c r="J94" s="593">
        <v>-61.566334502330001</v>
      </c>
      <c r="K94" s="600">
        <v>0.105725474652</v>
      </c>
    </row>
    <row r="95" spans="1:11" ht="14.4" customHeight="1" thickBot="1" x14ac:dyDescent="0.35">
      <c r="A95" s="609" t="s">
        <v>387</v>
      </c>
      <c r="B95" s="587">
        <v>870.00088341522098</v>
      </c>
      <c r="C95" s="587">
        <v>851.33720000000005</v>
      </c>
      <c r="D95" s="588">
        <v>-18.66368341522</v>
      </c>
      <c r="E95" s="589">
        <v>0.97854751211000002</v>
      </c>
      <c r="F95" s="587">
        <v>861.93443309131703</v>
      </c>
      <c r="G95" s="588">
        <v>143.655738848553</v>
      </c>
      <c r="H95" s="590">
        <v>4.9406564584124654E-324</v>
      </c>
      <c r="I95" s="587">
        <v>81.783320000000003</v>
      </c>
      <c r="J95" s="588">
        <v>-61.872418848552002</v>
      </c>
      <c r="K95" s="591">
        <v>9.4883458485999994E-2</v>
      </c>
    </row>
    <row r="96" spans="1:11" ht="14.4" customHeight="1" thickBot="1" x14ac:dyDescent="0.35">
      <c r="A96" s="609" t="s">
        <v>388</v>
      </c>
      <c r="B96" s="587">
        <v>147.92377570491499</v>
      </c>
      <c r="C96" s="587">
        <v>147.69848999999999</v>
      </c>
      <c r="D96" s="588">
        <v>-0.225285704915</v>
      </c>
      <c r="E96" s="589">
        <v>0.99847701490899998</v>
      </c>
      <c r="F96" s="587">
        <v>148.32369392267</v>
      </c>
      <c r="G96" s="588">
        <v>24.720615653778001</v>
      </c>
      <c r="H96" s="590">
        <v>11.77582</v>
      </c>
      <c r="I96" s="587">
        <v>25.026700000000002</v>
      </c>
      <c r="J96" s="588">
        <v>0.306084346221</v>
      </c>
      <c r="K96" s="591">
        <v>0.16873029074500001</v>
      </c>
    </row>
    <row r="97" spans="1:11" ht="14.4" customHeight="1" thickBot="1" x14ac:dyDescent="0.35">
      <c r="A97" s="608" t="s">
        <v>389</v>
      </c>
      <c r="B97" s="592">
        <v>401.24936674954398</v>
      </c>
      <c r="C97" s="592">
        <v>597.58848</v>
      </c>
      <c r="D97" s="593">
        <v>196.33911325045599</v>
      </c>
      <c r="E97" s="599">
        <v>1.489319434547</v>
      </c>
      <c r="F97" s="592">
        <v>585.149796193508</v>
      </c>
      <c r="G97" s="593">
        <v>97.524966032251001</v>
      </c>
      <c r="H97" s="595">
        <v>3.895</v>
      </c>
      <c r="I97" s="592">
        <v>34.549500000000002</v>
      </c>
      <c r="J97" s="593">
        <v>-62.975466032250999</v>
      </c>
      <c r="K97" s="600">
        <v>5.9043855478E-2</v>
      </c>
    </row>
    <row r="98" spans="1:11" ht="14.4" customHeight="1" thickBot="1" x14ac:dyDescent="0.35">
      <c r="A98" s="609" t="s">
        <v>390</v>
      </c>
      <c r="B98" s="587">
        <v>0</v>
      </c>
      <c r="C98" s="587">
        <v>36.777999999999999</v>
      </c>
      <c r="D98" s="588">
        <v>36.777999999999999</v>
      </c>
      <c r="E98" s="597" t="s">
        <v>299</v>
      </c>
      <c r="F98" s="587">
        <v>37.74586982452</v>
      </c>
      <c r="G98" s="588">
        <v>6.2909783040859999</v>
      </c>
      <c r="H98" s="590">
        <v>4.9406564584124654E-324</v>
      </c>
      <c r="I98" s="587">
        <v>9.8813129168249309E-324</v>
      </c>
      <c r="J98" s="588">
        <v>-6.2909783040859999</v>
      </c>
      <c r="K98" s="591">
        <v>0</v>
      </c>
    </row>
    <row r="99" spans="1:11" ht="14.4" customHeight="1" thickBot="1" x14ac:dyDescent="0.35">
      <c r="A99" s="609" t="s">
        <v>391</v>
      </c>
      <c r="B99" s="587">
        <v>375.59801862354601</v>
      </c>
      <c r="C99" s="587">
        <v>527.60963000000004</v>
      </c>
      <c r="D99" s="588">
        <v>152.011611376453</v>
      </c>
      <c r="E99" s="589">
        <v>1.4047188851879999</v>
      </c>
      <c r="F99" s="587">
        <v>521.62841297526904</v>
      </c>
      <c r="G99" s="588">
        <v>86.938068829211005</v>
      </c>
      <c r="H99" s="590">
        <v>4.9406564584124654E-324</v>
      </c>
      <c r="I99" s="587">
        <v>30.654499999999999</v>
      </c>
      <c r="J99" s="588">
        <v>-56.283568829210999</v>
      </c>
      <c r="K99" s="591">
        <v>5.8766929172999999E-2</v>
      </c>
    </row>
    <row r="100" spans="1:11" ht="14.4" customHeight="1" thickBot="1" x14ac:dyDescent="0.35">
      <c r="A100" s="609" t="s">
        <v>392</v>
      </c>
      <c r="B100" s="587">
        <v>11.993813483908999</v>
      </c>
      <c r="C100" s="587">
        <v>12.599</v>
      </c>
      <c r="D100" s="588">
        <v>0.60518651608999996</v>
      </c>
      <c r="E100" s="589">
        <v>1.050458223058</v>
      </c>
      <c r="F100" s="587">
        <v>4.0014576669619997</v>
      </c>
      <c r="G100" s="588">
        <v>0.66690961116000003</v>
      </c>
      <c r="H100" s="590">
        <v>3.895</v>
      </c>
      <c r="I100" s="587">
        <v>3.895</v>
      </c>
      <c r="J100" s="588">
        <v>3.228090388839</v>
      </c>
      <c r="K100" s="591">
        <v>0.97339527846499996</v>
      </c>
    </row>
    <row r="101" spans="1:11" ht="14.4" customHeight="1" thickBot="1" x14ac:dyDescent="0.35">
      <c r="A101" s="609" t="s">
        <v>393</v>
      </c>
      <c r="B101" s="587">
        <v>1.048310144247</v>
      </c>
      <c r="C101" s="587">
        <v>10.75971</v>
      </c>
      <c r="D101" s="588">
        <v>9.7113998557519992</v>
      </c>
      <c r="E101" s="589">
        <v>10.263861376371</v>
      </c>
      <c r="F101" s="587">
        <v>10.165459096617001</v>
      </c>
      <c r="G101" s="588">
        <v>1.6942431827690001</v>
      </c>
      <c r="H101" s="590">
        <v>4.9406564584124654E-324</v>
      </c>
      <c r="I101" s="587">
        <v>9.8813129168249309E-324</v>
      </c>
      <c r="J101" s="588">
        <v>-1.6942431827690001</v>
      </c>
      <c r="K101" s="591">
        <v>0</v>
      </c>
    </row>
    <row r="102" spans="1:11" ht="14.4" customHeight="1" thickBot="1" x14ac:dyDescent="0.35">
      <c r="A102" s="609" t="s">
        <v>394</v>
      </c>
      <c r="B102" s="587">
        <v>12.60922449784</v>
      </c>
      <c r="C102" s="587">
        <v>9.8421400000000006</v>
      </c>
      <c r="D102" s="588">
        <v>-2.76708449784</v>
      </c>
      <c r="E102" s="589">
        <v>0.78055077865199995</v>
      </c>
      <c r="F102" s="587">
        <v>11.608596630138001</v>
      </c>
      <c r="G102" s="588">
        <v>1.9347661050230001</v>
      </c>
      <c r="H102" s="590">
        <v>4.9406564584124654E-324</v>
      </c>
      <c r="I102" s="587">
        <v>9.8813129168249309E-324</v>
      </c>
      <c r="J102" s="588">
        <v>-1.9347661050230001</v>
      </c>
      <c r="K102" s="591">
        <v>0</v>
      </c>
    </row>
    <row r="103" spans="1:11" ht="14.4" customHeight="1" thickBot="1" x14ac:dyDescent="0.35">
      <c r="A103" s="608" t="s">
        <v>395</v>
      </c>
      <c r="B103" s="592">
        <v>0</v>
      </c>
      <c r="C103" s="592">
        <v>1.5740000000000001</v>
      </c>
      <c r="D103" s="593">
        <v>1.5740000000000001</v>
      </c>
      <c r="E103" s="594" t="s">
        <v>299</v>
      </c>
      <c r="F103" s="592">
        <v>0</v>
      </c>
      <c r="G103" s="593">
        <v>0</v>
      </c>
      <c r="H103" s="595">
        <v>4.9406564584124654E-324</v>
      </c>
      <c r="I103" s="592">
        <v>9.8813129168249309E-324</v>
      </c>
      <c r="J103" s="593">
        <v>9.8813129168249309E-324</v>
      </c>
      <c r="K103" s="596" t="s">
        <v>299</v>
      </c>
    </row>
    <row r="104" spans="1:11" ht="14.4" customHeight="1" thickBot="1" x14ac:dyDescent="0.35">
      <c r="A104" s="609" t="s">
        <v>396</v>
      </c>
      <c r="B104" s="587">
        <v>0</v>
      </c>
      <c r="C104" s="587">
        <v>1.5740000000000001</v>
      </c>
      <c r="D104" s="588">
        <v>1.5740000000000001</v>
      </c>
      <c r="E104" s="597" t="s">
        <v>299</v>
      </c>
      <c r="F104" s="587">
        <v>0</v>
      </c>
      <c r="G104" s="588">
        <v>0</v>
      </c>
      <c r="H104" s="590">
        <v>4.9406564584124654E-324</v>
      </c>
      <c r="I104" s="587">
        <v>9.8813129168249309E-324</v>
      </c>
      <c r="J104" s="588">
        <v>9.8813129168249309E-324</v>
      </c>
      <c r="K104" s="598" t="s">
        <v>299</v>
      </c>
    </row>
    <row r="105" spans="1:11" ht="14.4" customHeight="1" thickBot="1" x14ac:dyDescent="0.35">
      <c r="A105" s="606" t="s">
        <v>51</v>
      </c>
      <c r="B105" s="587">
        <v>34411.990716455701</v>
      </c>
      <c r="C105" s="587">
        <v>38966.411569999997</v>
      </c>
      <c r="D105" s="588">
        <v>4554.4208535442804</v>
      </c>
      <c r="E105" s="589">
        <v>1.132349822219</v>
      </c>
      <c r="F105" s="587">
        <v>39339.5</v>
      </c>
      <c r="G105" s="588">
        <v>6556.5833333333303</v>
      </c>
      <c r="H105" s="590">
        <v>3055.63292</v>
      </c>
      <c r="I105" s="587">
        <v>6088.5327000000098</v>
      </c>
      <c r="J105" s="588">
        <v>-468.05063333331901</v>
      </c>
      <c r="K105" s="591">
        <v>0.15476893961499999</v>
      </c>
    </row>
    <row r="106" spans="1:11" ht="14.4" customHeight="1" thickBot="1" x14ac:dyDescent="0.35">
      <c r="A106" s="612" t="s">
        <v>397</v>
      </c>
      <c r="B106" s="592">
        <v>25507.999999998599</v>
      </c>
      <c r="C106" s="592">
        <v>29001.72</v>
      </c>
      <c r="D106" s="593">
        <v>3493.72000000142</v>
      </c>
      <c r="E106" s="599">
        <v>1.136965657832</v>
      </c>
      <c r="F106" s="592">
        <v>29191</v>
      </c>
      <c r="G106" s="593">
        <v>4865.1666666666697</v>
      </c>
      <c r="H106" s="595">
        <v>2263.6799999999998</v>
      </c>
      <c r="I106" s="592">
        <v>4512.86600000001</v>
      </c>
      <c r="J106" s="593">
        <v>-352.30066666665499</v>
      </c>
      <c r="K106" s="600">
        <v>0.15459785550300001</v>
      </c>
    </row>
    <row r="107" spans="1:11" ht="14.4" customHeight="1" thickBot="1" x14ac:dyDescent="0.35">
      <c r="A107" s="608" t="s">
        <v>398</v>
      </c>
      <c r="B107" s="592">
        <v>25434.999999998599</v>
      </c>
      <c r="C107" s="592">
        <v>28858.572</v>
      </c>
      <c r="D107" s="593">
        <v>3423.5720000014198</v>
      </c>
      <c r="E107" s="599">
        <v>1.1346008256340001</v>
      </c>
      <c r="F107" s="592">
        <v>28999</v>
      </c>
      <c r="G107" s="593">
        <v>4833.1666666666697</v>
      </c>
      <c r="H107" s="595">
        <v>2253.4850000000001</v>
      </c>
      <c r="I107" s="592">
        <v>4471.7870000000103</v>
      </c>
      <c r="J107" s="593">
        <v>-361.37966666665602</v>
      </c>
      <c r="K107" s="600">
        <v>0.15420486913299999</v>
      </c>
    </row>
    <row r="108" spans="1:11" ht="14.4" customHeight="1" thickBot="1" x14ac:dyDescent="0.35">
      <c r="A108" s="609" t="s">
        <v>399</v>
      </c>
      <c r="B108" s="587">
        <v>25434.999999998599</v>
      </c>
      <c r="C108" s="587">
        <v>28858.572</v>
      </c>
      <c r="D108" s="588">
        <v>3423.5720000014198</v>
      </c>
      <c r="E108" s="589">
        <v>1.1346008256340001</v>
      </c>
      <c r="F108" s="587">
        <v>28999</v>
      </c>
      <c r="G108" s="588">
        <v>4833.1666666666697</v>
      </c>
      <c r="H108" s="590">
        <v>2253.4850000000001</v>
      </c>
      <c r="I108" s="587">
        <v>4471.7870000000103</v>
      </c>
      <c r="J108" s="588">
        <v>-361.37966666665602</v>
      </c>
      <c r="K108" s="591">
        <v>0.15420486913299999</v>
      </c>
    </row>
    <row r="109" spans="1:11" ht="14.4" customHeight="1" thickBot="1" x14ac:dyDescent="0.35">
      <c r="A109" s="608" t="s">
        <v>400</v>
      </c>
      <c r="B109" s="592">
        <v>0</v>
      </c>
      <c r="C109" s="592">
        <v>0.27800000000000002</v>
      </c>
      <c r="D109" s="593">
        <v>0.27800000000000002</v>
      </c>
      <c r="E109" s="594" t="s">
        <v>299</v>
      </c>
      <c r="F109" s="592">
        <v>0</v>
      </c>
      <c r="G109" s="593">
        <v>0</v>
      </c>
      <c r="H109" s="595">
        <v>0.27900000000000003</v>
      </c>
      <c r="I109" s="592">
        <v>0.27900000000000003</v>
      </c>
      <c r="J109" s="593">
        <v>0.27900000000000003</v>
      </c>
      <c r="K109" s="596" t="s">
        <v>299</v>
      </c>
    </row>
    <row r="110" spans="1:11" ht="14.4" customHeight="1" thickBot="1" x14ac:dyDescent="0.35">
      <c r="A110" s="609" t="s">
        <v>401</v>
      </c>
      <c r="B110" s="587">
        <v>0</v>
      </c>
      <c r="C110" s="587">
        <v>0.27800000000000002</v>
      </c>
      <c r="D110" s="588">
        <v>0.27800000000000002</v>
      </c>
      <c r="E110" s="597" t="s">
        <v>299</v>
      </c>
      <c r="F110" s="587">
        <v>0</v>
      </c>
      <c r="G110" s="588">
        <v>0</v>
      </c>
      <c r="H110" s="590">
        <v>0.27900000000000003</v>
      </c>
      <c r="I110" s="587">
        <v>0.27900000000000003</v>
      </c>
      <c r="J110" s="588">
        <v>0.27900000000000003</v>
      </c>
      <c r="K110" s="598" t="s">
        <v>299</v>
      </c>
    </row>
    <row r="111" spans="1:11" ht="14.4" customHeight="1" thickBot="1" x14ac:dyDescent="0.35">
      <c r="A111" s="608" t="s">
        <v>402</v>
      </c>
      <c r="B111" s="592">
        <v>72.999999999996007</v>
      </c>
      <c r="C111" s="592">
        <v>64.400000000000006</v>
      </c>
      <c r="D111" s="593">
        <v>-8.5999999999959993</v>
      </c>
      <c r="E111" s="599">
        <v>0.88219178082100003</v>
      </c>
      <c r="F111" s="592">
        <v>100</v>
      </c>
      <c r="G111" s="593">
        <v>16.666666666666</v>
      </c>
      <c r="H111" s="595">
        <v>9.1999999999999993</v>
      </c>
      <c r="I111" s="592">
        <v>30.4</v>
      </c>
      <c r="J111" s="593">
        <v>13.733333333333</v>
      </c>
      <c r="K111" s="600">
        <v>0.30399999999999999</v>
      </c>
    </row>
    <row r="112" spans="1:11" ht="14.4" customHeight="1" thickBot="1" x14ac:dyDescent="0.35">
      <c r="A112" s="609" t="s">
        <v>403</v>
      </c>
      <c r="B112" s="587">
        <v>72.999999999996007</v>
      </c>
      <c r="C112" s="587">
        <v>64.400000000000006</v>
      </c>
      <c r="D112" s="588">
        <v>-8.5999999999959993</v>
      </c>
      <c r="E112" s="589">
        <v>0.88219178082100003</v>
      </c>
      <c r="F112" s="587">
        <v>100</v>
      </c>
      <c r="G112" s="588">
        <v>16.666666666666</v>
      </c>
      <c r="H112" s="590">
        <v>9.1999999999999993</v>
      </c>
      <c r="I112" s="587">
        <v>30.4</v>
      </c>
      <c r="J112" s="588">
        <v>13.733333333333</v>
      </c>
      <c r="K112" s="591">
        <v>0.30399999999999999</v>
      </c>
    </row>
    <row r="113" spans="1:11" ht="14.4" customHeight="1" thickBot="1" x14ac:dyDescent="0.35">
      <c r="A113" s="608" t="s">
        <v>404</v>
      </c>
      <c r="B113" s="592">
        <v>0</v>
      </c>
      <c r="C113" s="592">
        <v>78.47</v>
      </c>
      <c r="D113" s="593">
        <v>78.47</v>
      </c>
      <c r="E113" s="594" t="s">
        <v>299</v>
      </c>
      <c r="F113" s="592">
        <v>91.999999999997996</v>
      </c>
      <c r="G113" s="593">
        <v>15.333333333333</v>
      </c>
      <c r="H113" s="595">
        <v>0.71599999999999997</v>
      </c>
      <c r="I113" s="592">
        <v>10.4</v>
      </c>
      <c r="J113" s="593">
        <v>-4.9333333333329996</v>
      </c>
      <c r="K113" s="600">
        <v>0.11304347826</v>
      </c>
    </row>
    <row r="114" spans="1:11" ht="14.4" customHeight="1" thickBot="1" x14ac:dyDescent="0.35">
      <c r="A114" s="609" t="s">
        <v>405</v>
      </c>
      <c r="B114" s="587">
        <v>0</v>
      </c>
      <c r="C114" s="587">
        <v>78.47</v>
      </c>
      <c r="D114" s="588">
        <v>78.47</v>
      </c>
      <c r="E114" s="597" t="s">
        <v>299</v>
      </c>
      <c r="F114" s="587">
        <v>91.999999999997996</v>
      </c>
      <c r="G114" s="588">
        <v>15.333333333333</v>
      </c>
      <c r="H114" s="590">
        <v>0.71599999999999997</v>
      </c>
      <c r="I114" s="587">
        <v>10.4</v>
      </c>
      <c r="J114" s="588">
        <v>-4.9333333333329996</v>
      </c>
      <c r="K114" s="591">
        <v>0.11304347826</v>
      </c>
    </row>
    <row r="115" spans="1:11" ht="14.4" customHeight="1" thickBot="1" x14ac:dyDescent="0.35">
      <c r="A115" s="607" t="s">
        <v>406</v>
      </c>
      <c r="B115" s="587">
        <v>8649.9907164571505</v>
      </c>
      <c r="C115" s="587">
        <v>9675.3214000000007</v>
      </c>
      <c r="D115" s="588">
        <v>1025.33068354285</v>
      </c>
      <c r="E115" s="589">
        <v>1.118535466355</v>
      </c>
      <c r="F115" s="587">
        <v>9858.5</v>
      </c>
      <c r="G115" s="588">
        <v>1643.0833333333301</v>
      </c>
      <c r="H115" s="590">
        <v>769.41093000000001</v>
      </c>
      <c r="I115" s="587">
        <v>1530.8446200000001</v>
      </c>
      <c r="J115" s="588">
        <v>-112.23871333333</v>
      </c>
      <c r="K115" s="591">
        <v>0.15528169802700001</v>
      </c>
    </row>
    <row r="116" spans="1:11" ht="14.4" customHeight="1" thickBot="1" x14ac:dyDescent="0.35">
      <c r="A116" s="608" t="s">
        <v>407</v>
      </c>
      <c r="B116" s="592">
        <v>2289.99998237406</v>
      </c>
      <c r="C116" s="592">
        <v>2603.0987100000002</v>
      </c>
      <c r="D116" s="593">
        <v>313.09872762594</v>
      </c>
      <c r="E116" s="599">
        <v>1.1367243362599999</v>
      </c>
      <c r="F116" s="592">
        <v>2609</v>
      </c>
      <c r="G116" s="593">
        <v>434.83333333333297</v>
      </c>
      <c r="H116" s="595">
        <v>203.66992999999999</v>
      </c>
      <c r="I116" s="592">
        <v>405.22812000000101</v>
      </c>
      <c r="J116" s="593">
        <v>-29.605213333331999</v>
      </c>
      <c r="K116" s="600">
        <v>0.155319325412</v>
      </c>
    </row>
    <row r="117" spans="1:11" ht="14.4" customHeight="1" thickBot="1" x14ac:dyDescent="0.35">
      <c r="A117" s="609" t="s">
        <v>408</v>
      </c>
      <c r="B117" s="587">
        <v>2289.99998237406</v>
      </c>
      <c r="C117" s="587">
        <v>2603.0987100000002</v>
      </c>
      <c r="D117" s="588">
        <v>313.09872762594</v>
      </c>
      <c r="E117" s="589">
        <v>1.1367243362599999</v>
      </c>
      <c r="F117" s="587">
        <v>2609</v>
      </c>
      <c r="G117" s="588">
        <v>434.83333333333297</v>
      </c>
      <c r="H117" s="590">
        <v>203.66992999999999</v>
      </c>
      <c r="I117" s="587">
        <v>405.22812000000101</v>
      </c>
      <c r="J117" s="588">
        <v>-29.605213333331999</v>
      </c>
      <c r="K117" s="591">
        <v>0.155319325412</v>
      </c>
    </row>
    <row r="118" spans="1:11" ht="14.4" customHeight="1" thickBot="1" x14ac:dyDescent="0.35">
      <c r="A118" s="608" t="s">
        <v>409</v>
      </c>
      <c r="B118" s="592">
        <v>6359.9907340830896</v>
      </c>
      <c r="C118" s="592">
        <v>7072.2226899999996</v>
      </c>
      <c r="D118" s="593">
        <v>712.23195591691501</v>
      </c>
      <c r="E118" s="599">
        <v>1.1119863197440001</v>
      </c>
      <c r="F118" s="592">
        <v>7249.5</v>
      </c>
      <c r="G118" s="593">
        <v>1208.25</v>
      </c>
      <c r="H118" s="595">
        <v>565.74099999999999</v>
      </c>
      <c r="I118" s="592">
        <v>1125.6165000000001</v>
      </c>
      <c r="J118" s="593">
        <v>-82.633499999996999</v>
      </c>
      <c r="K118" s="600">
        <v>0.15526815642399999</v>
      </c>
    </row>
    <row r="119" spans="1:11" ht="14.4" customHeight="1" thickBot="1" x14ac:dyDescent="0.35">
      <c r="A119" s="609" t="s">
        <v>410</v>
      </c>
      <c r="B119" s="587">
        <v>6359.9907340830896</v>
      </c>
      <c r="C119" s="587">
        <v>7072.2226899999996</v>
      </c>
      <c r="D119" s="588">
        <v>712.23195591691501</v>
      </c>
      <c r="E119" s="589">
        <v>1.1119863197440001</v>
      </c>
      <c r="F119" s="587">
        <v>7249.5</v>
      </c>
      <c r="G119" s="588">
        <v>1208.25</v>
      </c>
      <c r="H119" s="590">
        <v>565.74099999999999</v>
      </c>
      <c r="I119" s="587">
        <v>1125.6165000000001</v>
      </c>
      <c r="J119" s="588">
        <v>-82.633499999996999</v>
      </c>
      <c r="K119" s="591">
        <v>0.15526815642399999</v>
      </c>
    </row>
    <row r="120" spans="1:11" ht="14.4" customHeight="1" thickBot="1" x14ac:dyDescent="0.35">
      <c r="A120" s="607" t="s">
        <v>411</v>
      </c>
      <c r="B120" s="587">
        <v>253.99999999998599</v>
      </c>
      <c r="C120" s="587">
        <v>289.37016999999997</v>
      </c>
      <c r="D120" s="588">
        <v>35.370170000013999</v>
      </c>
      <c r="E120" s="589">
        <v>1.1392526377950001</v>
      </c>
      <c r="F120" s="587">
        <v>290</v>
      </c>
      <c r="G120" s="588">
        <v>48.333333333333002</v>
      </c>
      <c r="H120" s="590">
        <v>22.541989999999998</v>
      </c>
      <c r="I120" s="587">
        <v>44.82208</v>
      </c>
      <c r="J120" s="588">
        <v>-3.5112533333329998</v>
      </c>
      <c r="K120" s="591">
        <v>0.154558896551</v>
      </c>
    </row>
    <row r="121" spans="1:11" ht="14.4" customHeight="1" thickBot="1" x14ac:dyDescent="0.35">
      <c r="A121" s="608" t="s">
        <v>412</v>
      </c>
      <c r="B121" s="592">
        <v>253.99999999998599</v>
      </c>
      <c r="C121" s="592">
        <v>289.37016999999997</v>
      </c>
      <c r="D121" s="593">
        <v>35.370170000013999</v>
      </c>
      <c r="E121" s="599">
        <v>1.1392526377950001</v>
      </c>
      <c r="F121" s="592">
        <v>290</v>
      </c>
      <c r="G121" s="593">
        <v>48.333333333333002</v>
      </c>
      <c r="H121" s="595">
        <v>22.541989999999998</v>
      </c>
      <c r="I121" s="592">
        <v>44.82208</v>
      </c>
      <c r="J121" s="593">
        <v>-3.5112533333329998</v>
      </c>
      <c r="K121" s="600">
        <v>0.154558896551</v>
      </c>
    </row>
    <row r="122" spans="1:11" ht="14.4" customHeight="1" thickBot="1" x14ac:dyDescent="0.35">
      <c r="A122" s="609" t="s">
        <v>413</v>
      </c>
      <c r="B122" s="587">
        <v>253.99999999998599</v>
      </c>
      <c r="C122" s="587">
        <v>289.37016999999997</v>
      </c>
      <c r="D122" s="588">
        <v>35.370170000013999</v>
      </c>
      <c r="E122" s="589">
        <v>1.1392526377950001</v>
      </c>
      <c r="F122" s="587">
        <v>290</v>
      </c>
      <c r="G122" s="588">
        <v>48.333333333333002</v>
      </c>
      <c r="H122" s="590">
        <v>22.541989999999998</v>
      </c>
      <c r="I122" s="587">
        <v>44.82208</v>
      </c>
      <c r="J122" s="588">
        <v>-3.5112533333329998</v>
      </c>
      <c r="K122" s="591">
        <v>0.154558896551</v>
      </c>
    </row>
    <row r="123" spans="1:11" ht="14.4" customHeight="1" thickBot="1" x14ac:dyDescent="0.35">
      <c r="A123" s="606" t="s">
        <v>414</v>
      </c>
      <c r="B123" s="587">
        <v>0</v>
      </c>
      <c r="C123" s="587">
        <v>30.74765</v>
      </c>
      <c r="D123" s="588">
        <v>30.74765</v>
      </c>
      <c r="E123" s="597" t="s">
        <v>299</v>
      </c>
      <c r="F123" s="587">
        <v>0</v>
      </c>
      <c r="G123" s="588">
        <v>0</v>
      </c>
      <c r="H123" s="590">
        <v>4.9406564584124654E-324</v>
      </c>
      <c r="I123" s="587">
        <v>3.2650000000000001</v>
      </c>
      <c r="J123" s="588">
        <v>3.2650000000000001</v>
      </c>
      <c r="K123" s="598" t="s">
        <v>299</v>
      </c>
    </row>
    <row r="124" spans="1:11" ht="14.4" customHeight="1" thickBot="1" x14ac:dyDescent="0.35">
      <c r="A124" s="607" t="s">
        <v>415</v>
      </c>
      <c r="B124" s="587">
        <v>0</v>
      </c>
      <c r="C124" s="587">
        <v>30.74765</v>
      </c>
      <c r="D124" s="588">
        <v>30.74765</v>
      </c>
      <c r="E124" s="597" t="s">
        <v>299</v>
      </c>
      <c r="F124" s="587">
        <v>0</v>
      </c>
      <c r="G124" s="588">
        <v>0</v>
      </c>
      <c r="H124" s="590">
        <v>4.9406564584124654E-324</v>
      </c>
      <c r="I124" s="587">
        <v>3.2650000000000001</v>
      </c>
      <c r="J124" s="588">
        <v>3.2650000000000001</v>
      </c>
      <c r="K124" s="598" t="s">
        <v>299</v>
      </c>
    </row>
    <row r="125" spans="1:11" ht="14.4" customHeight="1" thickBot="1" x14ac:dyDescent="0.35">
      <c r="A125" s="608" t="s">
        <v>416</v>
      </c>
      <c r="B125" s="592">
        <v>0</v>
      </c>
      <c r="C125" s="592">
        <v>22.047650000000001</v>
      </c>
      <c r="D125" s="593">
        <v>22.047650000000001</v>
      </c>
      <c r="E125" s="594" t="s">
        <v>299</v>
      </c>
      <c r="F125" s="592">
        <v>0</v>
      </c>
      <c r="G125" s="593">
        <v>0</v>
      </c>
      <c r="H125" s="595">
        <v>4.9406564584124654E-324</v>
      </c>
      <c r="I125" s="592">
        <v>3.2650000000000001</v>
      </c>
      <c r="J125" s="593">
        <v>3.2650000000000001</v>
      </c>
      <c r="K125" s="596" t="s">
        <v>299</v>
      </c>
    </row>
    <row r="126" spans="1:11" ht="14.4" customHeight="1" thickBot="1" x14ac:dyDescent="0.35">
      <c r="A126" s="609" t="s">
        <v>417</v>
      </c>
      <c r="B126" s="587">
        <v>0</v>
      </c>
      <c r="C126" s="587">
        <v>0.29665000000000002</v>
      </c>
      <c r="D126" s="588">
        <v>0.29665000000000002</v>
      </c>
      <c r="E126" s="597" t="s">
        <v>299</v>
      </c>
      <c r="F126" s="587">
        <v>0</v>
      </c>
      <c r="G126" s="588">
        <v>0</v>
      </c>
      <c r="H126" s="590">
        <v>4.9406564584124654E-324</v>
      </c>
      <c r="I126" s="587">
        <v>0.76500000000000001</v>
      </c>
      <c r="J126" s="588">
        <v>0.76500000000000001</v>
      </c>
      <c r="K126" s="598" t="s">
        <v>299</v>
      </c>
    </row>
    <row r="127" spans="1:11" ht="14.4" customHeight="1" thickBot="1" x14ac:dyDescent="0.35">
      <c r="A127" s="609" t="s">
        <v>418</v>
      </c>
      <c r="B127" s="587">
        <v>0</v>
      </c>
      <c r="C127" s="587">
        <v>17.850999999999999</v>
      </c>
      <c r="D127" s="588">
        <v>17.850999999999999</v>
      </c>
      <c r="E127" s="597" t="s">
        <v>299</v>
      </c>
      <c r="F127" s="587">
        <v>0</v>
      </c>
      <c r="G127" s="588">
        <v>0</v>
      </c>
      <c r="H127" s="590">
        <v>4.9406564584124654E-324</v>
      </c>
      <c r="I127" s="587">
        <v>2.5</v>
      </c>
      <c r="J127" s="588">
        <v>2.5</v>
      </c>
      <c r="K127" s="598" t="s">
        <v>299</v>
      </c>
    </row>
    <row r="128" spans="1:11" ht="14.4" customHeight="1" thickBot="1" x14ac:dyDescent="0.35">
      <c r="A128" s="609" t="s">
        <v>419</v>
      </c>
      <c r="B128" s="587">
        <v>0</v>
      </c>
      <c r="C128" s="587">
        <v>3.4</v>
      </c>
      <c r="D128" s="588">
        <v>3.4</v>
      </c>
      <c r="E128" s="597" t="s">
        <v>299</v>
      </c>
      <c r="F128" s="587">
        <v>0</v>
      </c>
      <c r="G128" s="588">
        <v>0</v>
      </c>
      <c r="H128" s="590">
        <v>4.9406564584124654E-324</v>
      </c>
      <c r="I128" s="587">
        <v>9.8813129168249309E-324</v>
      </c>
      <c r="J128" s="588">
        <v>9.8813129168249309E-324</v>
      </c>
      <c r="K128" s="598" t="s">
        <v>299</v>
      </c>
    </row>
    <row r="129" spans="1:11" ht="14.4" customHeight="1" thickBot="1" x14ac:dyDescent="0.35">
      <c r="A129" s="609" t="s">
        <v>420</v>
      </c>
      <c r="B129" s="587">
        <v>4.9406564584124654E-324</v>
      </c>
      <c r="C129" s="587">
        <v>0.49999999999900002</v>
      </c>
      <c r="D129" s="588">
        <v>0.49999999999900002</v>
      </c>
      <c r="E129" s="597" t="s">
        <v>305</v>
      </c>
      <c r="F129" s="587">
        <v>0</v>
      </c>
      <c r="G129" s="588">
        <v>0</v>
      </c>
      <c r="H129" s="590">
        <v>4.9406564584124654E-324</v>
      </c>
      <c r="I129" s="587">
        <v>9.8813129168249309E-324</v>
      </c>
      <c r="J129" s="588">
        <v>9.8813129168249309E-324</v>
      </c>
      <c r="K129" s="598" t="s">
        <v>299</v>
      </c>
    </row>
    <row r="130" spans="1:11" ht="14.4" customHeight="1" thickBot="1" x14ac:dyDescent="0.35">
      <c r="A130" s="611" t="s">
        <v>421</v>
      </c>
      <c r="B130" s="587">
        <v>0</v>
      </c>
      <c r="C130" s="587">
        <v>8.6999999999999993</v>
      </c>
      <c r="D130" s="588">
        <v>8.6999999999999993</v>
      </c>
      <c r="E130" s="597" t="s">
        <v>299</v>
      </c>
      <c r="F130" s="587">
        <v>0</v>
      </c>
      <c r="G130" s="588">
        <v>0</v>
      </c>
      <c r="H130" s="590">
        <v>4.9406564584124654E-324</v>
      </c>
      <c r="I130" s="587">
        <v>9.8813129168249309E-324</v>
      </c>
      <c r="J130" s="588">
        <v>9.8813129168249309E-324</v>
      </c>
      <c r="K130" s="598" t="s">
        <v>299</v>
      </c>
    </row>
    <row r="131" spans="1:11" ht="14.4" customHeight="1" thickBot="1" x14ac:dyDescent="0.35">
      <c r="A131" s="609" t="s">
        <v>422</v>
      </c>
      <c r="B131" s="587">
        <v>0</v>
      </c>
      <c r="C131" s="587">
        <v>8.6999999999999993</v>
      </c>
      <c r="D131" s="588">
        <v>8.6999999999999993</v>
      </c>
      <c r="E131" s="597" t="s">
        <v>299</v>
      </c>
      <c r="F131" s="587">
        <v>0</v>
      </c>
      <c r="G131" s="588">
        <v>0</v>
      </c>
      <c r="H131" s="590">
        <v>4.9406564584124654E-324</v>
      </c>
      <c r="I131" s="587">
        <v>9.8813129168249309E-324</v>
      </c>
      <c r="J131" s="588">
        <v>9.8813129168249309E-324</v>
      </c>
      <c r="K131" s="598" t="s">
        <v>299</v>
      </c>
    </row>
    <row r="132" spans="1:11" ht="14.4" customHeight="1" thickBot="1" x14ac:dyDescent="0.35">
      <c r="A132" s="606" t="s">
        <v>423</v>
      </c>
      <c r="B132" s="587">
        <v>3526.9999999998099</v>
      </c>
      <c r="C132" s="587">
        <v>3478.9618399999999</v>
      </c>
      <c r="D132" s="588">
        <v>-48.038159999805004</v>
      </c>
      <c r="E132" s="589">
        <v>0.986379880918</v>
      </c>
      <c r="F132" s="587">
        <v>3615.9063741443802</v>
      </c>
      <c r="G132" s="588">
        <v>602.651062357397</v>
      </c>
      <c r="H132" s="590">
        <v>303.61099999999999</v>
      </c>
      <c r="I132" s="587">
        <v>591.71400000000096</v>
      </c>
      <c r="J132" s="588">
        <v>-10.937062357395</v>
      </c>
      <c r="K132" s="591">
        <v>0.16364195827299999</v>
      </c>
    </row>
    <row r="133" spans="1:11" ht="14.4" customHeight="1" thickBot="1" x14ac:dyDescent="0.35">
      <c r="A133" s="607" t="s">
        <v>424</v>
      </c>
      <c r="B133" s="587">
        <v>3526.9999999998099</v>
      </c>
      <c r="C133" s="587">
        <v>3315.0569999999998</v>
      </c>
      <c r="D133" s="588">
        <v>-211.94299999980601</v>
      </c>
      <c r="E133" s="589">
        <v>0.93990842075400005</v>
      </c>
      <c r="F133" s="587">
        <v>3615.9063741443802</v>
      </c>
      <c r="G133" s="588">
        <v>602.651062357397</v>
      </c>
      <c r="H133" s="590">
        <v>303.61099999999999</v>
      </c>
      <c r="I133" s="587">
        <v>591.71400000000096</v>
      </c>
      <c r="J133" s="588">
        <v>-10.937062357395</v>
      </c>
      <c r="K133" s="591">
        <v>0.16364195827299999</v>
      </c>
    </row>
    <row r="134" spans="1:11" ht="14.4" customHeight="1" thickBot="1" x14ac:dyDescent="0.35">
      <c r="A134" s="608" t="s">
        <v>425</v>
      </c>
      <c r="B134" s="592">
        <v>3526.9999999998099</v>
      </c>
      <c r="C134" s="592">
        <v>3313.5529999999999</v>
      </c>
      <c r="D134" s="593">
        <v>-213.446999999805</v>
      </c>
      <c r="E134" s="599">
        <v>0.93948199603000004</v>
      </c>
      <c r="F134" s="592">
        <v>3615.9063741443802</v>
      </c>
      <c r="G134" s="593">
        <v>602.651062357397</v>
      </c>
      <c r="H134" s="595">
        <v>303.61099999999999</v>
      </c>
      <c r="I134" s="592">
        <v>591.71400000000096</v>
      </c>
      <c r="J134" s="593">
        <v>-10.937062357395</v>
      </c>
      <c r="K134" s="600">
        <v>0.16364195827299999</v>
      </c>
    </row>
    <row r="135" spans="1:11" ht="14.4" customHeight="1" thickBot="1" x14ac:dyDescent="0.35">
      <c r="A135" s="609" t="s">
        <v>426</v>
      </c>
      <c r="B135" s="587">
        <v>117.999999999994</v>
      </c>
      <c r="C135" s="587">
        <v>196.76400000000001</v>
      </c>
      <c r="D135" s="588">
        <v>78.764000000006007</v>
      </c>
      <c r="E135" s="589">
        <v>1.6674915254230001</v>
      </c>
      <c r="F135" s="587">
        <v>213.991497827416</v>
      </c>
      <c r="G135" s="588">
        <v>35.665249637902001</v>
      </c>
      <c r="H135" s="590">
        <v>17.856000000000002</v>
      </c>
      <c r="I135" s="587">
        <v>35.712000000000003</v>
      </c>
      <c r="J135" s="588">
        <v>4.6750362097000002E-2</v>
      </c>
      <c r="K135" s="591">
        <v>0.166885134982</v>
      </c>
    </row>
    <row r="136" spans="1:11" ht="14.4" customHeight="1" thickBot="1" x14ac:dyDescent="0.35">
      <c r="A136" s="609" t="s">
        <v>427</v>
      </c>
      <c r="B136" s="587">
        <v>790.99999999995703</v>
      </c>
      <c r="C136" s="587">
        <v>342.60599999999999</v>
      </c>
      <c r="D136" s="588">
        <v>-448.39399999995697</v>
      </c>
      <c r="E136" s="589">
        <v>0.43313021491699999</v>
      </c>
      <c r="F136" s="587">
        <v>593.99999999998897</v>
      </c>
      <c r="G136" s="588">
        <v>98.999999999997996</v>
      </c>
      <c r="H136" s="590">
        <v>50.822000000000003</v>
      </c>
      <c r="I136" s="587">
        <v>86.135999999999996</v>
      </c>
      <c r="J136" s="588">
        <v>-12.863999999998001</v>
      </c>
      <c r="K136" s="591">
        <v>0.14501010101</v>
      </c>
    </row>
    <row r="137" spans="1:11" ht="14.4" customHeight="1" thickBot="1" x14ac:dyDescent="0.35">
      <c r="A137" s="609" t="s">
        <v>428</v>
      </c>
      <c r="B137" s="587">
        <v>0.99999999999900002</v>
      </c>
      <c r="C137" s="587">
        <v>7.7249999999999996</v>
      </c>
      <c r="D137" s="588">
        <v>6.7249999999999996</v>
      </c>
      <c r="E137" s="589">
        <v>7.7249999999999996</v>
      </c>
      <c r="F137" s="587">
        <v>15.929325154959001</v>
      </c>
      <c r="G137" s="588">
        <v>2.6548875258260001</v>
      </c>
      <c r="H137" s="590">
        <v>1.3129999999999999</v>
      </c>
      <c r="I137" s="587">
        <v>2.6259999999999999</v>
      </c>
      <c r="J137" s="588">
        <v>-2.8887525825999998E-2</v>
      </c>
      <c r="K137" s="591">
        <v>0.164853185835</v>
      </c>
    </row>
    <row r="138" spans="1:11" ht="14.4" customHeight="1" thickBot="1" x14ac:dyDescent="0.35">
      <c r="A138" s="609" t="s">
        <v>429</v>
      </c>
      <c r="B138" s="587">
        <v>985.999999999946</v>
      </c>
      <c r="C138" s="587">
        <v>1135.2929999999999</v>
      </c>
      <c r="D138" s="588">
        <v>149.29300000005401</v>
      </c>
      <c r="E138" s="589">
        <v>1.1514127789040001</v>
      </c>
      <c r="F138" s="587">
        <v>1172.9855511620401</v>
      </c>
      <c r="G138" s="588">
        <v>195.497591860341</v>
      </c>
      <c r="H138" s="590">
        <v>97.718000000000004</v>
      </c>
      <c r="I138" s="587">
        <v>195.43600000000001</v>
      </c>
      <c r="J138" s="588">
        <v>-6.1591860339999999E-2</v>
      </c>
      <c r="K138" s="591">
        <v>0.16661415803999999</v>
      </c>
    </row>
    <row r="139" spans="1:11" ht="14.4" customHeight="1" thickBot="1" x14ac:dyDescent="0.35">
      <c r="A139" s="609" t="s">
        <v>430</v>
      </c>
      <c r="B139" s="587">
        <v>1570.99999999991</v>
      </c>
      <c r="C139" s="587">
        <v>1570.3019999999999</v>
      </c>
      <c r="D139" s="588">
        <v>-0.69799999991299999</v>
      </c>
      <c r="E139" s="589">
        <v>0.99955569700799995</v>
      </c>
      <c r="F139" s="587">
        <v>1554.99999999997</v>
      </c>
      <c r="G139" s="588">
        <v>259.16666666666202</v>
      </c>
      <c r="H139" s="590">
        <v>130.577</v>
      </c>
      <c r="I139" s="587">
        <v>261.15400000000102</v>
      </c>
      <c r="J139" s="588">
        <v>1.9873333333380001</v>
      </c>
      <c r="K139" s="591">
        <v>0.16794469453300001</v>
      </c>
    </row>
    <row r="140" spans="1:11" ht="14.4" customHeight="1" thickBot="1" x14ac:dyDescent="0.35">
      <c r="A140" s="609" t="s">
        <v>431</v>
      </c>
      <c r="B140" s="587">
        <v>59.999999999996</v>
      </c>
      <c r="C140" s="587">
        <v>60.863</v>
      </c>
      <c r="D140" s="588">
        <v>0.86300000000300003</v>
      </c>
      <c r="E140" s="589">
        <v>1.0143833333329999</v>
      </c>
      <c r="F140" s="587">
        <v>63.999999999998003</v>
      </c>
      <c r="G140" s="588">
        <v>10.666666666666</v>
      </c>
      <c r="H140" s="590">
        <v>5.3250000000000002</v>
      </c>
      <c r="I140" s="587">
        <v>10.65</v>
      </c>
      <c r="J140" s="588">
        <v>-1.6666666665999998E-2</v>
      </c>
      <c r="K140" s="591">
        <v>0.16640625000000001</v>
      </c>
    </row>
    <row r="141" spans="1:11" ht="14.4" customHeight="1" thickBot="1" x14ac:dyDescent="0.35">
      <c r="A141" s="608" t="s">
        <v>432</v>
      </c>
      <c r="B141" s="592">
        <v>0</v>
      </c>
      <c r="C141" s="592">
        <v>1.504</v>
      </c>
      <c r="D141" s="593">
        <v>1.504</v>
      </c>
      <c r="E141" s="594" t="s">
        <v>299</v>
      </c>
      <c r="F141" s="592">
        <v>0</v>
      </c>
      <c r="G141" s="593">
        <v>0</v>
      </c>
      <c r="H141" s="595">
        <v>4.9406564584124654E-324</v>
      </c>
      <c r="I141" s="592">
        <v>9.8813129168249309E-324</v>
      </c>
      <c r="J141" s="593">
        <v>9.8813129168249309E-324</v>
      </c>
      <c r="K141" s="596" t="s">
        <v>299</v>
      </c>
    </row>
    <row r="142" spans="1:11" ht="14.4" customHeight="1" thickBot="1" x14ac:dyDescent="0.35">
      <c r="A142" s="609" t="s">
        <v>433</v>
      </c>
      <c r="B142" s="587">
        <v>4.9406564584124654E-324</v>
      </c>
      <c r="C142" s="587">
        <v>1.504</v>
      </c>
      <c r="D142" s="588">
        <v>1.504</v>
      </c>
      <c r="E142" s="597" t="s">
        <v>305</v>
      </c>
      <c r="F142" s="587">
        <v>0</v>
      </c>
      <c r="G142" s="588">
        <v>0</v>
      </c>
      <c r="H142" s="590">
        <v>4.9406564584124654E-324</v>
      </c>
      <c r="I142" s="587">
        <v>9.8813129168249309E-324</v>
      </c>
      <c r="J142" s="588">
        <v>9.8813129168249309E-324</v>
      </c>
      <c r="K142" s="598" t="s">
        <v>299</v>
      </c>
    </row>
    <row r="143" spans="1:11" ht="14.4" customHeight="1" thickBot="1" x14ac:dyDescent="0.35">
      <c r="A143" s="607" t="s">
        <v>434</v>
      </c>
      <c r="B143" s="587">
        <v>0</v>
      </c>
      <c r="C143" s="587">
        <v>163.90484000000001</v>
      </c>
      <c r="D143" s="588">
        <v>163.90484000000001</v>
      </c>
      <c r="E143" s="597" t="s">
        <v>299</v>
      </c>
      <c r="F143" s="587">
        <v>0</v>
      </c>
      <c r="G143" s="588">
        <v>0</v>
      </c>
      <c r="H143" s="590">
        <v>4.9406564584124654E-324</v>
      </c>
      <c r="I143" s="587">
        <v>9.8813129168249309E-324</v>
      </c>
      <c r="J143" s="588">
        <v>9.8813129168249309E-324</v>
      </c>
      <c r="K143" s="598" t="s">
        <v>299</v>
      </c>
    </row>
    <row r="144" spans="1:11" ht="14.4" customHeight="1" thickBot="1" x14ac:dyDescent="0.35">
      <c r="A144" s="608" t="s">
        <v>435</v>
      </c>
      <c r="B144" s="592">
        <v>0</v>
      </c>
      <c r="C144" s="592">
        <v>92.414069999999995</v>
      </c>
      <c r="D144" s="593">
        <v>92.414069999999995</v>
      </c>
      <c r="E144" s="594" t="s">
        <v>299</v>
      </c>
      <c r="F144" s="592">
        <v>0</v>
      </c>
      <c r="G144" s="593">
        <v>0</v>
      </c>
      <c r="H144" s="595">
        <v>4.9406564584124654E-324</v>
      </c>
      <c r="I144" s="592">
        <v>9.8813129168249309E-324</v>
      </c>
      <c r="J144" s="593">
        <v>9.8813129168249309E-324</v>
      </c>
      <c r="K144" s="596" t="s">
        <v>299</v>
      </c>
    </row>
    <row r="145" spans="1:11" ht="14.4" customHeight="1" thickBot="1" x14ac:dyDescent="0.35">
      <c r="A145" s="609" t="s">
        <v>436</v>
      </c>
      <c r="B145" s="587">
        <v>0</v>
      </c>
      <c r="C145" s="587">
        <v>30.25</v>
      </c>
      <c r="D145" s="588">
        <v>30.25</v>
      </c>
      <c r="E145" s="597" t="s">
        <v>299</v>
      </c>
      <c r="F145" s="587">
        <v>0</v>
      </c>
      <c r="G145" s="588">
        <v>0</v>
      </c>
      <c r="H145" s="590">
        <v>4.9406564584124654E-324</v>
      </c>
      <c r="I145" s="587">
        <v>9.8813129168249309E-324</v>
      </c>
      <c r="J145" s="588">
        <v>9.8813129168249309E-324</v>
      </c>
      <c r="K145" s="598" t="s">
        <v>299</v>
      </c>
    </row>
    <row r="146" spans="1:11" ht="14.4" customHeight="1" thickBot="1" x14ac:dyDescent="0.35">
      <c r="A146" s="609" t="s">
        <v>437</v>
      </c>
      <c r="B146" s="587">
        <v>0</v>
      </c>
      <c r="C146" s="587">
        <v>62.164070000000002</v>
      </c>
      <c r="D146" s="588">
        <v>62.164070000000002</v>
      </c>
      <c r="E146" s="597" t="s">
        <v>299</v>
      </c>
      <c r="F146" s="587">
        <v>0</v>
      </c>
      <c r="G146" s="588">
        <v>0</v>
      </c>
      <c r="H146" s="590">
        <v>4.9406564584124654E-324</v>
      </c>
      <c r="I146" s="587">
        <v>9.8813129168249309E-324</v>
      </c>
      <c r="J146" s="588">
        <v>9.8813129168249309E-324</v>
      </c>
      <c r="K146" s="598" t="s">
        <v>299</v>
      </c>
    </row>
    <row r="147" spans="1:11" ht="14.4" customHeight="1" thickBot="1" x14ac:dyDescent="0.35">
      <c r="A147" s="608" t="s">
        <v>438</v>
      </c>
      <c r="B147" s="592">
        <v>0</v>
      </c>
      <c r="C147" s="592">
        <v>7.8045</v>
      </c>
      <c r="D147" s="593">
        <v>7.8045</v>
      </c>
      <c r="E147" s="594" t="s">
        <v>299</v>
      </c>
      <c r="F147" s="592">
        <v>0</v>
      </c>
      <c r="G147" s="593">
        <v>0</v>
      </c>
      <c r="H147" s="595">
        <v>4.9406564584124654E-324</v>
      </c>
      <c r="I147" s="592">
        <v>9.8813129168249309E-324</v>
      </c>
      <c r="J147" s="593">
        <v>9.8813129168249309E-324</v>
      </c>
      <c r="K147" s="596" t="s">
        <v>299</v>
      </c>
    </row>
    <row r="148" spans="1:11" ht="14.4" customHeight="1" thickBot="1" x14ac:dyDescent="0.35">
      <c r="A148" s="609" t="s">
        <v>439</v>
      </c>
      <c r="B148" s="587">
        <v>0</v>
      </c>
      <c r="C148" s="587">
        <v>7.8045</v>
      </c>
      <c r="D148" s="588">
        <v>7.8045</v>
      </c>
      <c r="E148" s="597" t="s">
        <v>299</v>
      </c>
      <c r="F148" s="587">
        <v>0</v>
      </c>
      <c r="G148" s="588">
        <v>0</v>
      </c>
      <c r="H148" s="590">
        <v>4.9406564584124654E-324</v>
      </c>
      <c r="I148" s="587">
        <v>9.8813129168249309E-324</v>
      </c>
      <c r="J148" s="588">
        <v>9.8813129168249309E-324</v>
      </c>
      <c r="K148" s="598" t="s">
        <v>299</v>
      </c>
    </row>
    <row r="149" spans="1:11" ht="14.4" customHeight="1" thickBot="1" x14ac:dyDescent="0.35">
      <c r="A149" s="608" t="s">
        <v>440</v>
      </c>
      <c r="B149" s="592">
        <v>0</v>
      </c>
      <c r="C149" s="592">
        <v>49.777500000000003</v>
      </c>
      <c r="D149" s="593">
        <v>49.777500000000003</v>
      </c>
      <c r="E149" s="594" t="s">
        <v>299</v>
      </c>
      <c r="F149" s="592">
        <v>0</v>
      </c>
      <c r="G149" s="593">
        <v>0</v>
      </c>
      <c r="H149" s="595">
        <v>4.9406564584124654E-324</v>
      </c>
      <c r="I149" s="592">
        <v>9.8813129168249309E-324</v>
      </c>
      <c r="J149" s="593">
        <v>9.8813129168249309E-324</v>
      </c>
      <c r="K149" s="596" t="s">
        <v>299</v>
      </c>
    </row>
    <row r="150" spans="1:11" ht="14.4" customHeight="1" thickBot="1" x14ac:dyDescent="0.35">
      <c r="A150" s="609" t="s">
        <v>441</v>
      </c>
      <c r="B150" s="587">
        <v>0</v>
      </c>
      <c r="C150" s="587">
        <v>49.777500000000003</v>
      </c>
      <c r="D150" s="588">
        <v>49.777500000000003</v>
      </c>
      <c r="E150" s="597" t="s">
        <v>299</v>
      </c>
      <c r="F150" s="587">
        <v>0</v>
      </c>
      <c r="G150" s="588">
        <v>0</v>
      </c>
      <c r="H150" s="590">
        <v>4.9406564584124654E-324</v>
      </c>
      <c r="I150" s="587">
        <v>9.8813129168249309E-324</v>
      </c>
      <c r="J150" s="588">
        <v>9.8813129168249309E-324</v>
      </c>
      <c r="K150" s="598" t="s">
        <v>299</v>
      </c>
    </row>
    <row r="151" spans="1:11" ht="14.4" customHeight="1" thickBot="1" x14ac:dyDescent="0.35">
      <c r="A151" s="608" t="s">
        <v>442</v>
      </c>
      <c r="B151" s="592">
        <v>0</v>
      </c>
      <c r="C151" s="592">
        <v>13.908770000000001</v>
      </c>
      <c r="D151" s="593">
        <v>13.908770000000001</v>
      </c>
      <c r="E151" s="594" t="s">
        <v>299</v>
      </c>
      <c r="F151" s="592">
        <v>0</v>
      </c>
      <c r="G151" s="593">
        <v>0</v>
      </c>
      <c r="H151" s="595">
        <v>4.9406564584124654E-324</v>
      </c>
      <c r="I151" s="592">
        <v>9.8813129168249309E-324</v>
      </c>
      <c r="J151" s="593">
        <v>9.8813129168249309E-324</v>
      </c>
      <c r="K151" s="596" t="s">
        <v>299</v>
      </c>
    </row>
    <row r="152" spans="1:11" ht="14.4" customHeight="1" thickBot="1" x14ac:dyDescent="0.35">
      <c r="A152" s="609" t="s">
        <v>443</v>
      </c>
      <c r="B152" s="587">
        <v>0</v>
      </c>
      <c r="C152" s="587">
        <v>13.908770000000001</v>
      </c>
      <c r="D152" s="588">
        <v>13.908770000000001</v>
      </c>
      <c r="E152" s="597" t="s">
        <v>299</v>
      </c>
      <c r="F152" s="587">
        <v>0</v>
      </c>
      <c r="G152" s="588">
        <v>0</v>
      </c>
      <c r="H152" s="590">
        <v>4.9406564584124654E-324</v>
      </c>
      <c r="I152" s="587">
        <v>9.8813129168249309E-324</v>
      </c>
      <c r="J152" s="588">
        <v>9.8813129168249309E-324</v>
      </c>
      <c r="K152" s="598" t="s">
        <v>299</v>
      </c>
    </row>
    <row r="153" spans="1:11" ht="14.4" customHeight="1" thickBot="1" x14ac:dyDescent="0.35">
      <c r="A153" s="605" t="s">
        <v>444</v>
      </c>
      <c r="B153" s="587">
        <v>57778.420485151502</v>
      </c>
      <c r="C153" s="587">
        <v>45591.392290000003</v>
      </c>
      <c r="D153" s="588">
        <v>-12187.028195151501</v>
      </c>
      <c r="E153" s="589">
        <v>0.78907301215799996</v>
      </c>
      <c r="F153" s="587">
        <v>52893.424860888503</v>
      </c>
      <c r="G153" s="588">
        <v>8815.5708101480905</v>
      </c>
      <c r="H153" s="590">
        <v>4099.6920399999999</v>
      </c>
      <c r="I153" s="587">
        <v>6992.2879000000003</v>
      </c>
      <c r="J153" s="588">
        <v>-1823.28291014809</v>
      </c>
      <c r="K153" s="591">
        <v>0.132195786496</v>
      </c>
    </row>
    <row r="154" spans="1:11" ht="14.4" customHeight="1" thickBot="1" x14ac:dyDescent="0.35">
      <c r="A154" s="606" t="s">
        <v>445</v>
      </c>
      <c r="B154" s="587">
        <v>56741.757819144397</v>
      </c>
      <c r="C154" s="587">
        <v>44893.988920000003</v>
      </c>
      <c r="D154" s="588">
        <v>-11847.768899144399</v>
      </c>
      <c r="E154" s="589">
        <v>0.791198416219</v>
      </c>
      <c r="F154" s="587">
        <v>52865.629658472302</v>
      </c>
      <c r="G154" s="588">
        <v>8810.9382764120492</v>
      </c>
      <c r="H154" s="590">
        <v>4099.6920499999997</v>
      </c>
      <c r="I154" s="587">
        <v>6988.6451999999999</v>
      </c>
      <c r="J154" s="588">
        <v>-1822.2930764120499</v>
      </c>
      <c r="K154" s="591">
        <v>0.13219638629300001</v>
      </c>
    </row>
    <row r="155" spans="1:11" ht="14.4" customHeight="1" thickBot="1" x14ac:dyDescent="0.35">
      <c r="A155" s="607" t="s">
        <v>446</v>
      </c>
      <c r="B155" s="587">
        <v>56741.757819144397</v>
      </c>
      <c r="C155" s="587">
        <v>44893.988920000003</v>
      </c>
      <c r="D155" s="588">
        <v>-11847.768899144399</v>
      </c>
      <c r="E155" s="589">
        <v>0.791198416219</v>
      </c>
      <c r="F155" s="587">
        <v>52865.629658472302</v>
      </c>
      <c r="G155" s="588">
        <v>8810.9382764120492</v>
      </c>
      <c r="H155" s="590">
        <v>4099.6920499999997</v>
      </c>
      <c r="I155" s="587">
        <v>6988.6451999999999</v>
      </c>
      <c r="J155" s="588">
        <v>-1822.2930764120499</v>
      </c>
      <c r="K155" s="591">
        <v>0.13219638629300001</v>
      </c>
    </row>
    <row r="156" spans="1:11" ht="14.4" customHeight="1" thickBot="1" x14ac:dyDescent="0.35">
      <c r="A156" s="608" t="s">
        <v>447</v>
      </c>
      <c r="B156" s="592">
        <v>347.75780482820198</v>
      </c>
      <c r="C156" s="592">
        <v>459.46314999999998</v>
      </c>
      <c r="D156" s="593">
        <v>111.705345171798</v>
      </c>
      <c r="E156" s="599">
        <v>1.3212159256260001</v>
      </c>
      <c r="F156" s="592">
        <v>489.630807162422</v>
      </c>
      <c r="G156" s="593">
        <v>81.605134527070007</v>
      </c>
      <c r="H156" s="595">
        <v>50.693159999999999</v>
      </c>
      <c r="I156" s="592">
        <v>64.005849999999995</v>
      </c>
      <c r="J156" s="593">
        <v>-17.599284527070001</v>
      </c>
      <c r="K156" s="600">
        <v>0.130722677298</v>
      </c>
    </row>
    <row r="157" spans="1:11" ht="14.4" customHeight="1" thickBot="1" x14ac:dyDescent="0.35">
      <c r="A157" s="609" t="s">
        <v>448</v>
      </c>
      <c r="B157" s="587">
        <v>1.2233723177389999</v>
      </c>
      <c r="C157" s="587">
        <v>0.2</v>
      </c>
      <c r="D157" s="588">
        <v>-1.0233723177389999</v>
      </c>
      <c r="E157" s="589">
        <v>0.163482528662</v>
      </c>
      <c r="F157" s="587">
        <v>0.22993918733599999</v>
      </c>
      <c r="G157" s="588">
        <v>3.8323197889000002E-2</v>
      </c>
      <c r="H157" s="590">
        <v>4.9406564584124654E-324</v>
      </c>
      <c r="I157" s="587">
        <v>9.8813129168249309E-324</v>
      </c>
      <c r="J157" s="588">
        <v>-3.8323197889000002E-2</v>
      </c>
      <c r="K157" s="591">
        <v>4.4465908125712189E-323</v>
      </c>
    </row>
    <row r="158" spans="1:11" ht="14.4" customHeight="1" thickBot="1" x14ac:dyDescent="0.35">
      <c r="A158" s="609" t="s">
        <v>449</v>
      </c>
      <c r="B158" s="587">
        <v>0.18438355769699999</v>
      </c>
      <c r="C158" s="587">
        <v>4.9406564584124654E-324</v>
      </c>
      <c r="D158" s="588">
        <v>-0.18438355769699999</v>
      </c>
      <c r="E158" s="589">
        <v>2.4703282292062327E-323</v>
      </c>
      <c r="F158" s="587">
        <v>4.9406564584124654E-324</v>
      </c>
      <c r="G158" s="588">
        <v>0</v>
      </c>
      <c r="H158" s="590">
        <v>0.23400000000000001</v>
      </c>
      <c r="I158" s="587">
        <v>0.46800000000000003</v>
      </c>
      <c r="J158" s="588">
        <v>0.46800000000000003</v>
      </c>
      <c r="K158" s="598" t="s">
        <v>305</v>
      </c>
    </row>
    <row r="159" spans="1:11" ht="14.4" customHeight="1" thickBot="1" x14ac:dyDescent="0.35">
      <c r="A159" s="609" t="s">
        <v>450</v>
      </c>
      <c r="B159" s="587">
        <v>191.117214479555</v>
      </c>
      <c r="C159" s="587">
        <v>176.8698</v>
      </c>
      <c r="D159" s="588">
        <v>-14.247414479553999</v>
      </c>
      <c r="E159" s="589">
        <v>0.92545195618099996</v>
      </c>
      <c r="F159" s="587">
        <v>172.23707268720699</v>
      </c>
      <c r="G159" s="588">
        <v>28.706178781201</v>
      </c>
      <c r="H159" s="590">
        <v>25.739159999999998</v>
      </c>
      <c r="I159" s="587">
        <v>36.174199999999999</v>
      </c>
      <c r="J159" s="588">
        <v>7.4680212187980004</v>
      </c>
      <c r="K159" s="591">
        <v>0.21002563173800001</v>
      </c>
    </row>
    <row r="160" spans="1:11" ht="14.4" customHeight="1" thickBot="1" x14ac:dyDescent="0.35">
      <c r="A160" s="609" t="s">
        <v>451</v>
      </c>
      <c r="B160" s="587">
        <v>22.120758353928998</v>
      </c>
      <c r="C160" s="587">
        <v>154.44146000000001</v>
      </c>
      <c r="D160" s="588">
        <v>132.320701646071</v>
      </c>
      <c r="E160" s="589">
        <v>6.9817434614560003</v>
      </c>
      <c r="F160" s="587">
        <v>179.56788577091899</v>
      </c>
      <c r="G160" s="588">
        <v>29.927980961818999</v>
      </c>
      <c r="H160" s="590">
        <v>4.9406564584124654E-324</v>
      </c>
      <c r="I160" s="587">
        <v>1.4661500000000001</v>
      </c>
      <c r="J160" s="588">
        <v>-28.461830961819</v>
      </c>
      <c r="K160" s="591">
        <v>8.1648786679999995E-3</v>
      </c>
    </row>
    <row r="161" spans="1:11" ht="14.4" customHeight="1" thickBot="1" x14ac:dyDescent="0.35">
      <c r="A161" s="609" t="s">
        <v>452</v>
      </c>
      <c r="B161" s="587">
        <v>132.831281910336</v>
      </c>
      <c r="C161" s="587">
        <v>127.95189000000001</v>
      </c>
      <c r="D161" s="588">
        <v>-4.8793919103350003</v>
      </c>
      <c r="E161" s="589">
        <v>0.96326624391299998</v>
      </c>
      <c r="F161" s="587">
        <v>137.59590951696001</v>
      </c>
      <c r="G161" s="588">
        <v>22.932651586159999</v>
      </c>
      <c r="H161" s="590">
        <v>24.72</v>
      </c>
      <c r="I161" s="587">
        <v>25.897500000000001</v>
      </c>
      <c r="J161" s="588">
        <v>2.9648484138389999</v>
      </c>
      <c r="K161" s="591">
        <v>0.18821417068900001</v>
      </c>
    </row>
    <row r="162" spans="1:11" ht="14.4" customHeight="1" thickBot="1" x14ac:dyDescent="0.35">
      <c r="A162" s="608" t="s">
        <v>453</v>
      </c>
      <c r="B162" s="592">
        <v>7.0000833992200002</v>
      </c>
      <c r="C162" s="592">
        <v>55.93289</v>
      </c>
      <c r="D162" s="593">
        <v>48.932806600779998</v>
      </c>
      <c r="E162" s="599">
        <v>7.990317659105</v>
      </c>
      <c r="F162" s="592">
        <v>0</v>
      </c>
      <c r="G162" s="593">
        <v>0</v>
      </c>
      <c r="H162" s="595">
        <v>0.84494999999999998</v>
      </c>
      <c r="I162" s="592">
        <v>0.93710000000000004</v>
      </c>
      <c r="J162" s="593">
        <v>0.93710000000000004</v>
      </c>
      <c r="K162" s="596" t="s">
        <v>299</v>
      </c>
    </row>
    <row r="163" spans="1:11" ht="14.4" customHeight="1" thickBot="1" x14ac:dyDescent="0.35">
      <c r="A163" s="609" t="s">
        <v>454</v>
      </c>
      <c r="B163" s="587">
        <v>6.0000836885210003</v>
      </c>
      <c r="C163" s="587">
        <v>55.93289</v>
      </c>
      <c r="D163" s="588">
        <v>49.932806311478998</v>
      </c>
      <c r="E163" s="589">
        <v>9.3220183090119999</v>
      </c>
      <c r="F163" s="587">
        <v>0</v>
      </c>
      <c r="G163" s="588">
        <v>0</v>
      </c>
      <c r="H163" s="590">
        <v>0.84494999999999998</v>
      </c>
      <c r="I163" s="587">
        <v>0.93710000000000004</v>
      </c>
      <c r="J163" s="588">
        <v>0.93710000000000004</v>
      </c>
      <c r="K163" s="598" t="s">
        <v>299</v>
      </c>
    </row>
    <row r="164" spans="1:11" ht="14.4" customHeight="1" thickBot="1" x14ac:dyDescent="0.35">
      <c r="A164" s="608" t="s">
        <v>455</v>
      </c>
      <c r="B164" s="592">
        <v>6251.0000941318604</v>
      </c>
      <c r="C164" s="592">
        <v>3856.8377</v>
      </c>
      <c r="D164" s="593">
        <v>-2394.1623941318599</v>
      </c>
      <c r="E164" s="599">
        <v>0.61699530345800002</v>
      </c>
      <c r="F164" s="592">
        <v>4094.9988513099001</v>
      </c>
      <c r="G164" s="593">
        <v>682.49980855165097</v>
      </c>
      <c r="H164" s="595">
        <v>4.9406564584124654E-324</v>
      </c>
      <c r="I164" s="592">
        <v>-23.383199999999999</v>
      </c>
      <c r="J164" s="593">
        <v>-705.88300855165096</v>
      </c>
      <c r="K164" s="600">
        <v>-5.7101847510000001E-3</v>
      </c>
    </row>
    <row r="165" spans="1:11" ht="14.4" customHeight="1" thickBot="1" x14ac:dyDescent="0.35">
      <c r="A165" s="609" t="s">
        <v>456</v>
      </c>
      <c r="B165" s="587">
        <v>6251.0000941318604</v>
      </c>
      <c r="C165" s="587">
        <v>3854.252</v>
      </c>
      <c r="D165" s="588">
        <v>-2396.7480941318599</v>
      </c>
      <c r="E165" s="589">
        <v>0.61658165764799999</v>
      </c>
      <c r="F165" s="587">
        <v>4094.9988513099001</v>
      </c>
      <c r="G165" s="588">
        <v>682.49980855165097</v>
      </c>
      <c r="H165" s="590">
        <v>4.9406564584124654E-324</v>
      </c>
      <c r="I165" s="587">
        <v>-23.475000000000001</v>
      </c>
      <c r="J165" s="588">
        <v>-705.97480855165099</v>
      </c>
      <c r="K165" s="591">
        <v>-5.7326023400000002E-3</v>
      </c>
    </row>
    <row r="166" spans="1:11" ht="14.4" customHeight="1" thickBot="1" x14ac:dyDescent="0.35">
      <c r="A166" s="609" t="s">
        <v>457</v>
      </c>
      <c r="B166" s="587">
        <v>0</v>
      </c>
      <c r="C166" s="587">
        <v>2.5857000000000001</v>
      </c>
      <c r="D166" s="588">
        <v>2.5857000000000001</v>
      </c>
      <c r="E166" s="597" t="s">
        <v>299</v>
      </c>
      <c r="F166" s="587">
        <v>0</v>
      </c>
      <c r="G166" s="588">
        <v>0</v>
      </c>
      <c r="H166" s="590">
        <v>4.9406564584124654E-324</v>
      </c>
      <c r="I166" s="587">
        <v>9.1800000000000007E-2</v>
      </c>
      <c r="J166" s="588">
        <v>9.1800000000000007E-2</v>
      </c>
      <c r="K166" s="598" t="s">
        <v>299</v>
      </c>
    </row>
    <row r="167" spans="1:11" ht="14.4" customHeight="1" thickBot="1" x14ac:dyDescent="0.35">
      <c r="A167" s="608" t="s">
        <v>458</v>
      </c>
      <c r="B167" s="592">
        <v>4.9406564584124654E-324</v>
      </c>
      <c r="C167" s="592">
        <v>-0.62021999999999999</v>
      </c>
      <c r="D167" s="593">
        <v>-0.62021999999999999</v>
      </c>
      <c r="E167" s="594" t="s">
        <v>305</v>
      </c>
      <c r="F167" s="592">
        <v>0</v>
      </c>
      <c r="G167" s="593">
        <v>0</v>
      </c>
      <c r="H167" s="595">
        <v>4.9406564584124654E-324</v>
      </c>
      <c r="I167" s="592">
        <v>9.8813129168249309E-324</v>
      </c>
      <c r="J167" s="593">
        <v>9.8813129168249309E-324</v>
      </c>
      <c r="K167" s="596" t="s">
        <v>299</v>
      </c>
    </row>
    <row r="168" spans="1:11" ht="14.4" customHeight="1" thickBot="1" x14ac:dyDescent="0.35">
      <c r="A168" s="609" t="s">
        <v>459</v>
      </c>
      <c r="B168" s="587">
        <v>4.9406564584124654E-324</v>
      </c>
      <c r="C168" s="587">
        <v>-0.62021999999999999</v>
      </c>
      <c r="D168" s="588">
        <v>-0.62021999999999999</v>
      </c>
      <c r="E168" s="597" t="s">
        <v>305</v>
      </c>
      <c r="F168" s="587">
        <v>0</v>
      </c>
      <c r="G168" s="588">
        <v>0</v>
      </c>
      <c r="H168" s="590">
        <v>4.9406564584124654E-324</v>
      </c>
      <c r="I168" s="587">
        <v>9.8813129168249309E-324</v>
      </c>
      <c r="J168" s="588">
        <v>9.8813129168249309E-324</v>
      </c>
      <c r="K168" s="598" t="s">
        <v>299</v>
      </c>
    </row>
    <row r="169" spans="1:11" ht="14.4" customHeight="1" thickBot="1" x14ac:dyDescent="0.35">
      <c r="A169" s="608" t="s">
        <v>460</v>
      </c>
      <c r="B169" s="592">
        <v>50135.9998367851</v>
      </c>
      <c r="C169" s="592">
        <v>39100.542329999997</v>
      </c>
      <c r="D169" s="593">
        <v>-11035.4575067851</v>
      </c>
      <c r="E169" s="599">
        <v>0.77988954957000001</v>
      </c>
      <c r="F169" s="592">
        <v>48281</v>
      </c>
      <c r="G169" s="593">
        <v>8046.8333333333403</v>
      </c>
      <c r="H169" s="595">
        <v>3994.67299</v>
      </c>
      <c r="I169" s="592">
        <v>6827.0729799999999</v>
      </c>
      <c r="J169" s="593">
        <v>-1219.7603533333299</v>
      </c>
      <c r="K169" s="600">
        <v>0.14140289099200001</v>
      </c>
    </row>
    <row r="170" spans="1:11" ht="14.4" customHeight="1" thickBot="1" x14ac:dyDescent="0.35">
      <c r="A170" s="609" t="s">
        <v>461</v>
      </c>
      <c r="B170" s="587">
        <v>30291.999908677099</v>
      </c>
      <c r="C170" s="587">
        <v>21177.677439999999</v>
      </c>
      <c r="D170" s="588">
        <v>-9114.32246867711</v>
      </c>
      <c r="E170" s="589">
        <v>0.69911783651899995</v>
      </c>
      <c r="F170" s="587">
        <v>26916</v>
      </c>
      <c r="G170" s="588">
        <v>4486</v>
      </c>
      <c r="H170" s="590">
        <v>2019.2397900000001</v>
      </c>
      <c r="I170" s="587">
        <v>3447.0878600000001</v>
      </c>
      <c r="J170" s="588">
        <v>-1038.9121399999999</v>
      </c>
      <c r="K170" s="591">
        <v>0.12806835562400001</v>
      </c>
    </row>
    <row r="171" spans="1:11" ht="14.4" customHeight="1" thickBot="1" x14ac:dyDescent="0.35">
      <c r="A171" s="609" t="s">
        <v>462</v>
      </c>
      <c r="B171" s="587">
        <v>19843.999928108002</v>
      </c>
      <c r="C171" s="587">
        <v>17922.864890000001</v>
      </c>
      <c r="D171" s="588">
        <v>-1921.1350381079901</v>
      </c>
      <c r="E171" s="589">
        <v>0.90318811504300001</v>
      </c>
      <c r="F171" s="587">
        <v>21365</v>
      </c>
      <c r="G171" s="588">
        <v>3560.8333333333298</v>
      </c>
      <c r="H171" s="590">
        <v>1975.4331999999999</v>
      </c>
      <c r="I171" s="587">
        <v>3379.9851199999998</v>
      </c>
      <c r="J171" s="588">
        <v>-180.84821333333301</v>
      </c>
      <c r="K171" s="591">
        <v>0.158201971448</v>
      </c>
    </row>
    <row r="172" spans="1:11" ht="14.4" customHeight="1" thickBot="1" x14ac:dyDescent="0.35">
      <c r="A172" s="608" t="s">
        <v>463</v>
      </c>
      <c r="B172" s="592">
        <v>0</v>
      </c>
      <c r="C172" s="592">
        <v>1421.8330699999999</v>
      </c>
      <c r="D172" s="593">
        <v>1421.8330699999999</v>
      </c>
      <c r="E172" s="594" t="s">
        <v>299</v>
      </c>
      <c r="F172" s="592">
        <v>0</v>
      </c>
      <c r="G172" s="593">
        <v>0</v>
      </c>
      <c r="H172" s="595">
        <v>53.48095</v>
      </c>
      <c r="I172" s="592">
        <v>120.01246999999999</v>
      </c>
      <c r="J172" s="593">
        <v>120.01246999999999</v>
      </c>
      <c r="K172" s="596" t="s">
        <v>299</v>
      </c>
    </row>
    <row r="173" spans="1:11" ht="14.4" customHeight="1" thickBot="1" x14ac:dyDescent="0.35">
      <c r="A173" s="609" t="s">
        <v>464</v>
      </c>
      <c r="B173" s="587">
        <v>4.9406564584124654E-324</v>
      </c>
      <c r="C173" s="587">
        <v>877.04363000000001</v>
      </c>
      <c r="D173" s="588">
        <v>877.04363000000001</v>
      </c>
      <c r="E173" s="597" t="s">
        <v>305</v>
      </c>
      <c r="F173" s="587">
        <v>0</v>
      </c>
      <c r="G173" s="588">
        <v>0</v>
      </c>
      <c r="H173" s="590">
        <v>4.9406564584124654E-324</v>
      </c>
      <c r="I173" s="587">
        <v>66.53152</v>
      </c>
      <c r="J173" s="588">
        <v>66.53152</v>
      </c>
      <c r="K173" s="598" t="s">
        <v>299</v>
      </c>
    </row>
    <row r="174" spans="1:11" ht="14.4" customHeight="1" thickBot="1" x14ac:dyDescent="0.35">
      <c r="A174" s="609" t="s">
        <v>465</v>
      </c>
      <c r="B174" s="587">
        <v>0</v>
      </c>
      <c r="C174" s="587">
        <v>544.78944000000001</v>
      </c>
      <c r="D174" s="588">
        <v>544.78944000000001</v>
      </c>
      <c r="E174" s="597" t="s">
        <v>299</v>
      </c>
      <c r="F174" s="587">
        <v>0</v>
      </c>
      <c r="G174" s="588">
        <v>0</v>
      </c>
      <c r="H174" s="590">
        <v>53.48095</v>
      </c>
      <c r="I174" s="587">
        <v>53.48095</v>
      </c>
      <c r="J174" s="588">
        <v>53.48095</v>
      </c>
      <c r="K174" s="598" t="s">
        <v>299</v>
      </c>
    </row>
    <row r="175" spans="1:11" ht="14.4" customHeight="1" thickBot="1" x14ac:dyDescent="0.35">
      <c r="A175" s="606" t="s">
        <v>466</v>
      </c>
      <c r="B175" s="587">
        <v>1036.6626660071499</v>
      </c>
      <c r="C175" s="587">
        <v>697.40337</v>
      </c>
      <c r="D175" s="588">
        <v>-339.259296007155</v>
      </c>
      <c r="E175" s="589">
        <v>0.67273896598000005</v>
      </c>
      <c r="F175" s="587">
        <v>27.795202416192001</v>
      </c>
      <c r="G175" s="588">
        <v>4.6325337360320002</v>
      </c>
      <c r="H175" s="590">
        <v>-1.0000000000000001E-5</v>
      </c>
      <c r="I175" s="587">
        <v>3.6427</v>
      </c>
      <c r="J175" s="588">
        <v>-0.98983373603199998</v>
      </c>
      <c r="K175" s="591">
        <v>0.13105499091</v>
      </c>
    </row>
    <row r="176" spans="1:11" ht="14.4" customHeight="1" thickBot="1" x14ac:dyDescent="0.35">
      <c r="A176" s="607" t="s">
        <v>467</v>
      </c>
      <c r="B176" s="587">
        <v>1008.83930671855</v>
      </c>
      <c r="C176" s="587">
        <v>663.44804999999997</v>
      </c>
      <c r="D176" s="588">
        <v>-345.39125671855402</v>
      </c>
      <c r="E176" s="589">
        <v>0.65763501241599998</v>
      </c>
      <c r="F176" s="587">
        <v>0</v>
      </c>
      <c r="G176" s="588">
        <v>0</v>
      </c>
      <c r="H176" s="590">
        <v>4.9406564584124654E-324</v>
      </c>
      <c r="I176" s="587">
        <v>9.8813129168249309E-324</v>
      </c>
      <c r="J176" s="588">
        <v>9.8813129168249309E-324</v>
      </c>
      <c r="K176" s="598" t="s">
        <v>299</v>
      </c>
    </row>
    <row r="177" spans="1:11" ht="14.4" customHeight="1" thickBot="1" x14ac:dyDescent="0.35">
      <c r="A177" s="608" t="s">
        <v>468</v>
      </c>
      <c r="B177" s="592">
        <v>1008.83930671855</v>
      </c>
      <c r="C177" s="592">
        <v>663.44804999999997</v>
      </c>
      <c r="D177" s="593">
        <v>-345.39125671855402</v>
      </c>
      <c r="E177" s="599">
        <v>0.65763501241599998</v>
      </c>
      <c r="F177" s="592">
        <v>0</v>
      </c>
      <c r="G177" s="593">
        <v>0</v>
      </c>
      <c r="H177" s="595">
        <v>4.9406564584124654E-324</v>
      </c>
      <c r="I177" s="592">
        <v>9.8813129168249309E-324</v>
      </c>
      <c r="J177" s="593">
        <v>9.8813129168249309E-324</v>
      </c>
      <c r="K177" s="596" t="s">
        <v>299</v>
      </c>
    </row>
    <row r="178" spans="1:11" ht="14.4" customHeight="1" thickBot="1" x14ac:dyDescent="0.35">
      <c r="A178" s="609" t="s">
        <v>469</v>
      </c>
      <c r="B178" s="587">
        <v>0</v>
      </c>
      <c r="C178" s="587">
        <v>572.52993000000004</v>
      </c>
      <c r="D178" s="588">
        <v>572.52993000000004</v>
      </c>
      <c r="E178" s="597" t="s">
        <v>299</v>
      </c>
      <c r="F178" s="587">
        <v>0</v>
      </c>
      <c r="G178" s="588">
        <v>0</v>
      </c>
      <c r="H178" s="590">
        <v>4.9406564584124654E-324</v>
      </c>
      <c r="I178" s="587">
        <v>9.8813129168249309E-324</v>
      </c>
      <c r="J178" s="588">
        <v>9.8813129168249309E-324</v>
      </c>
      <c r="K178" s="598" t="s">
        <v>299</v>
      </c>
    </row>
    <row r="179" spans="1:11" ht="14.4" customHeight="1" thickBot="1" x14ac:dyDescent="0.35">
      <c r="A179" s="609" t="s">
        <v>470</v>
      </c>
      <c r="B179" s="587">
        <v>0</v>
      </c>
      <c r="C179" s="587">
        <v>4.2055999999999996</v>
      </c>
      <c r="D179" s="588">
        <v>4.2055999999999996</v>
      </c>
      <c r="E179" s="597" t="s">
        <v>299</v>
      </c>
      <c r="F179" s="587">
        <v>0</v>
      </c>
      <c r="G179" s="588">
        <v>0</v>
      </c>
      <c r="H179" s="590">
        <v>4.9406564584124654E-324</v>
      </c>
      <c r="I179" s="587">
        <v>9.8813129168249309E-324</v>
      </c>
      <c r="J179" s="588">
        <v>9.8813129168249309E-324</v>
      </c>
      <c r="K179" s="598" t="s">
        <v>299</v>
      </c>
    </row>
    <row r="180" spans="1:11" ht="14.4" customHeight="1" thickBot="1" x14ac:dyDescent="0.35">
      <c r="A180" s="609" t="s">
        <v>471</v>
      </c>
      <c r="B180" s="587">
        <v>0</v>
      </c>
      <c r="C180" s="587">
        <v>42.00996</v>
      </c>
      <c r="D180" s="588">
        <v>42.00996</v>
      </c>
      <c r="E180" s="597" t="s">
        <v>299</v>
      </c>
      <c r="F180" s="587">
        <v>0</v>
      </c>
      <c r="G180" s="588">
        <v>0</v>
      </c>
      <c r="H180" s="590">
        <v>4.9406564584124654E-324</v>
      </c>
      <c r="I180" s="587">
        <v>9.8813129168249309E-324</v>
      </c>
      <c r="J180" s="588">
        <v>9.8813129168249309E-324</v>
      </c>
      <c r="K180" s="598" t="s">
        <v>299</v>
      </c>
    </row>
    <row r="181" spans="1:11" ht="14.4" customHeight="1" thickBot="1" x14ac:dyDescent="0.35">
      <c r="A181" s="609" t="s">
        <v>472</v>
      </c>
      <c r="B181" s="587">
        <v>0</v>
      </c>
      <c r="C181" s="587">
        <v>44.702559999999998</v>
      </c>
      <c r="D181" s="588">
        <v>44.702559999999998</v>
      </c>
      <c r="E181" s="597" t="s">
        <v>299</v>
      </c>
      <c r="F181" s="587">
        <v>0</v>
      </c>
      <c r="G181" s="588">
        <v>0</v>
      </c>
      <c r="H181" s="590">
        <v>4.9406564584124654E-324</v>
      </c>
      <c r="I181" s="587">
        <v>9.8813129168249309E-324</v>
      </c>
      <c r="J181" s="588">
        <v>9.8813129168249309E-324</v>
      </c>
      <c r="K181" s="598" t="s">
        <v>299</v>
      </c>
    </row>
    <row r="182" spans="1:11" ht="14.4" customHeight="1" thickBot="1" x14ac:dyDescent="0.35">
      <c r="A182" s="612" t="s">
        <v>473</v>
      </c>
      <c r="B182" s="592">
        <v>27.823359288599999</v>
      </c>
      <c r="C182" s="592">
        <v>33.95532</v>
      </c>
      <c r="D182" s="593">
        <v>6.1319607113989996</v>
      </c>
      <c r="E182" s="599">
        <v>1.2203889418160001</v>
      </c>
      <c r="F182" s="592">
        <v>27.795202416192001</v>
      </c>
      <c r="G182" s="593">
        <v>4.6325337360320002</v>
      </c>
      <c r="H182" s="595">
        <v>-1.0000000000000001E-5</v>
      </c>
      <c r="I182" s="592">
        <v>3.6427</v>
      </c>
      <c r="J182" s="593">
        <v>-0.98983373603199998</v>
      </c>
      <c r="K182" s="600">
        <v>0.13105499091</v>
      </c>
    </row>
    <row r="183" spans="1:11" ht="14.4" customHeight="1" thickBot="1" x14ac:dyDescent="0.35">
      <c r="A183" s="608" t="s">
        <v>474</v>
      </c>
      <c r="B183" s="592">
        <v>0</v>
      </c>
      <c r="C183" s="592">
        <v>4.9406564584124654E-324</v>
      </c>
      <c r="D183" s="593">
        <v>4.9406564584124654E-324</v>
      </c>
      <c r="E183" s="594" t="s">
        <v>299</v>
      </c>
      <c r="F183" s="592">
        <v>4.9406564584124654E-324</v>
      </c>
      <c r="G183" s="593">
        <v>0</v>
      </c>
      <c r="H183" s="595">
        <v>4.9406564584124654E-324</v>
      </c>
      <c r="I183" s="592">
        <v>0.75</v>
      </c>
      <c r="J183" s="593">
        <v>0.75</v>
      </c>
      <c r="K183" s="596" t="s">
        <v>305</v>
      </c>
    </row>
    <row r="184" spans="1:11" ht="14.4" customHeight="1" thickBot="1" x14ac:dyDescent="0.35">
      <c r="A184" s="609" t="s">
        <v>475</v>
      </c>
      <c r="B184" s="587">
        <v>0</v>
      </c>
      <c r="C184" s="587">
        <v>4.9406564584124654E-324</v>
      </c>
      <c r="D184" s="588">
        <v>4.9406564584124654E-324</v>
      </c>
      <c r="E184" s="597" t="s">
        <v>299</v>
      </c>
      <c r="F184" s="587">
        <v>4.9406564584124654E-324</v>
      </c>
      <c r="G184" s="588">
        <v>0</v>
      </c>
      <c r="H184" s="590">
        <v>4.9406564584124654E-324</v>
      </c>
      <c r="I184" s="587">
        <v>0.75</v>
      </c>
      <c r="J184" s="588">
        <v>0.75</v>
      </c>
      <c r="K184" s="598" t="s">
        <v>305</v>
      </c>
    </row>
    <row r="185" spans="1:11" ht="14.4" customHeight="1" thickBot="1" x14ac:dyDescent="0.35">
      <c r="A185" s="608" t="s">
        <v>476</v>
      </c>
      <c r="B185" s="592">
        <v>0</v>
      </c>
      <c r="C185" s="592">
        <v>19.14733</v>
      </c>
      <c r="D185" s="593">
        <v>19.14733</v>
      </c>
      <c r="E185" s="594" t="s">
        <v>299</v>
      </c>
      <c r="F185" s="592">
        <v>0</v>
      </c>
      <c r="G185" s="593">
        <v>0</v>
      </c>
      <c r="H185" s="595">
        <v>-1.0000000000000001E-5</v>
      </c>
      <c r="I185" s="592">
        <v>1E-4</v>
      </c>
      <c r="J185" s="593">
        <v>1E-4</v>
      </c>
      <c r="K185" s="596" t="s">
        <v>299</v>
      </c>
    </row>
    <row r="186" spans="1:11" ht="14.4" customHeight="1" thickBot="1" x14ac:dyDescent="0.35">
      <c r="A186" s="609" t="s">
        <v>477</v>
      </c>
      <c r="B186" s="587">
        <v>0</v>
      </c>
      <c r="C186" s="587">
        <v>3.3300000000000001E-3</v>
      </c>
      <c r="D186" s="588">
        <v>3.3300000000000001E-3</v>
      </c>
      <c r="E186" s="597" t="s">
        <v>299</v>
      </c>
      <c r="F186" s="587">
        <v>0</v>
      </c>
      <c r="G186" s="588">
        <v>0</v>
      </c>
      <c r="H186" s="590">
        <v>-1.0000000000000001E-5</v>
      </c>
      <c r="I186" s="587">
        <v>1E-4</v>
      </c>
      <c r="J186" s="588">
        <v>1E-4</v>
      </c>
      <c r="K186" s="598" t="s">
        <v>299</v>
      </c>
    </row>
    <row r="187" spans="1:11" ht="14.4" customHeight="1" thickBot="1" x14ac:dyDescent="0.35">
      <c r="A187" s="609" t="s">
        <v>478</v>
      </c>
      <c r="B187" s="587">
        <v>4.9406564584124654E-324</v>
      </c>
      <c r="C187" s="587">
        <v>19.143999999999998</v>
      </c>
      <c r="D187" s="588">
        <v>19.143999999999998</v>
      </c>
      <c r="E187" s="597" t="s">
        <v>305</v>
      </c>
      <c r="F187" s="587">
        <v>0</v>
      </c>
      <c r="G187" s="588">
        <v>0</v>
      </c>
      <c r="H187" s="590">
        <v>4.9406564584124654E-324</v>
      </c>
      <c r="I187" s="587">
        <v>9.8813129168249309E-324</v>
      </c>
      <c r="J187" s="588">
        <v>9.8813129168249309E-324</v>
      </c>
      <c r="K187" s="598" t="s">
        <v>299</v>
      </c>
    </row>
    <row r="188" spans="1:11" ht="14.4" customHeight="1" thickBot="1" x14ac:dyDescent="0.35">
      <c r="A188" s="608" t="s">
        <v>479</v>
      </c>
      <c r="B188" s="592">
        <v>27.823359288599999</v>
      </c>
      <c r="C188" s="592">
        <v>14.80799</v>
      </c>
      <c r="D188" s="593">
        <v>-13.015369288600001</v>
      </c>
      <c r="E188" s="599">
        <v>0.53221431123399998</v>
      </c>
      <c r="F188" s="592">
        <v>27.795202416192001</v>
      </c>
      <c r="G188" s="593">
        <v>4.6325337360320002</v>
      </c>
      <c r="H188" s="595">
        <v>4.9406564584124654E-324</v>
      </c>
      <c r="I188" s="592">
        <v>2.8925999999999998</v>
      </c>
      <c r="J188" s="593">
        <v>-1.739933736032</v>
      </c>
      <c r="K188" s="600">
        <v>0.104068319297</v>
      </c>
    </row>
    <row r="189" spans="1:11" ht="14.4" customHeight="1" thickBot="1" x14ac:dyDescent="0.35">
      <c r="A189" s="609" t="s">
        <v>480</v>
      </c>
      <c r="B189" s="587">
        <v>0</v>
      </c>
      <c r="C189" s="587">
        <v>0.96499999999999997</v>
      </c>
      <c r="D189" s="588">
        <v>0.96499999999999997</v>
      </c>
      <c r="E189" s="597" t="s">
        <v>299</v>
      </c>
      <c r="F189" s="587">
        <v>0</v>
      </c>
      <c r="G189" s="588">
        <v>0</v>
      </c>
      <c r="H189" s="590">
        <v>4.9406564584124654E-324</v>
      </c>
      <c r="I189" s="587">
        <v>9.8813129168249309E-324</v>
      </c>
      <c r="J189" s="588">
        <v>9.8813129168249309E-324</v>
      </c>
      <c r="K189" s="598" t="s">
        <v>299</v>
      </c>
    </row>
    <row r="190" spans="1:11" ht="14.4" customHeight="1" thickBot="1" x14ac:dyDescent="0.35">
      <c r="A190" s="609" t="s">
        <v>481</v>
      </c>
      <c r="B190" s="587">
        <v>27.795202416192001</v>
      </c>
      <c r="C190" s="587">
        <v>13.84299</v>
      </c>
      <c r="D190" s="588">
        <v>-13.952212416191999</v>
      </c>
      <c r="E190" s="589">
        <v>0.49803522898300001</v>
      </c>
      <c r="F190" s="587">
        <v>27.795202416192001</v>
      </c>
      <c r="G190" s="588">
        <v>4.6325337360320002</v>
      </c>
      <c r="H190" s="590">
        <v>4.9406564584124654E-324</v>
      </c>
      <c r="I190" s="587">
        <v>2.8925999999999998</v>
      </c>
      <c r="J190" s="588">
        <v>-1.739933736032</v>
      </c>
      <c r="K190" s="591">
        <v>0.104068319297</v>
      </c>
    </row>
    <row r="191" spans="1:11" ht="14.4" customHeight="1" thickBot="1" x14ac:dyDescent="0.35">
      <c r="A191" s="605" t="s">
        <v>482</v>
      </c>
      <c r="B191" s="587">
        <v>7125.66342932514</v>
      </c>
      <c r="C191" s="587">
        <v>6773.4563099999996</v>
      </c>
      <c r="D191" s="588">
        <v>-352.20711932514001</v>
      </c>
      <c r="E191" s="589">
        <v>0.95057202422999998</v>
      </c>
      <c r="F191" s="587">
        <v>7317.00907286646</v>
      </c>
      <c r="G191" s="588">
        <v>1219.5015121444101</v>
      </c>
      <c r="H191" s="590">
        <v>567.50936999999999</v>
      </c>
      <c r="I191" s="587">
        <v>1150.5832499999999</v>
      </c>
      <c r="J191" s="588">
        <v>-68.918262144408999</v>
      </c>
      <c r="K191" s="591">
        <v>0.15724775499599999</v>
      </c>
    </row>
    <row r="192" spans="1:11" ht="14.4" customHeight="1" thickBot="1" x14ac:dyDescent="0.35">
      <c r="A192" s="610" t="s">
        <v>483</v>
      </c>
      <c r="B192" s="592">
        <v>7125.66342932514</v>
      </c>
      <c r="C192" s="592">
        <v>6773.4563099999996</v>
      </c>
      <c r="D192" s="593">
        <v>-352.20711932514001</v>
      </c>
      <c r="E192" s="599">
        <v>0.95057202422999998</v>
      </c>
      <c r="F192" s="592">
        <v>7317.00907286646</v>
      </c>
      <c r="G192" s="593">
        <v>1219.5015121444101</v>
      </c>
      <c r="H192" s="595">
        <v>567.50936999999999</v>
      </c>
      <c r="I192" s="592">
        <v>1150.5832499999999</v>
      </c>
      <c r="J192" s="593">
        <v>-68.918262144408999</v>
      </c>
      <c r="K192" s="600">
        <v>0.15724775499599999</v>
      </c>
    </row>
    <row r="193" spans="1:11" ht="14.4" customHeight="1" thickBot="1" x14ac:dyDescent="0.35">
      <c r="A193" s="612" t="s">
        <v>57</v>
      </c>
      <c r="B193" s="592">
        <v>7125.66342932514</v>
      </c>
      <c r="C193" s="592">
        <v>6773.4563099999996</v>
      </c>
      <c r="D193" s="593">
        <v>-352.20711932514001</v>
      </c>
      <c r="E193" s="599">
        <v>0.95057202422999998</v>
      </c>
      <c r="F193" s="592">
        <v>7317.00907286646</v>
      </c>
      <c r="G193" s="593">
        <v>1219.5015121444101</v>
      </c>
      <c r="H193" s="595">
        <v>567.50936999999999</v>
      </c>
      <c r="I193" s="592">
        <v>1150.5832499999999</v>
      </c>
      <c r="J193" s="593">
        <v>-68.918262144408999</v>
      </c>
      <c r="K193" s="600">
        <v>0.15724775499599999</v>
      </c>
    </row>
    <row r="194" spans="1:11" ht="14.4" customHeight="1" thickBot="1" x14ac:dyDescent="0.35">
      <c r="A194" s="608" t="s">
        <v>484</v>
      </c>
      <c r="B194" s="592">
        <v>17.999999999999002</v>
      </c>
      <c r="C194" s="592">
        <v>69.399000000000001</v>
      </c>
      <c r="D194" s="593">
        <v>51.399000000000001</v>
      </c>
      <c r="E194" s="599">
        <v>3.8555000000000001</v>
      </c>
      <c r="F194" s="592">
        <v>45</v>
      </c>
      <c r="G194" s="593">
        <v>7.5</v>
      </c>
      <c r="H194" s="595">
        <v>6.1132499999999999</v>
      </c>
      <c r="I194" s="592">
        <v>12.2265</v>
      </c>
      <c r="J194" s="593">
        <v>4.7264999999999997</v>
      </c>
      <c r="K194" s="600">
        <v>0.2717</v>
      </c>
    </row>
    <row r="195" spans="1:11" ht="14.4" customHeight="1" thickBot="1" x14ac:dyDescent="0.35">
      <c r="A195" s="609" t="s">
        <v>485</v>
      </c>
      <c r="B195" s="587">
        <v>17.999999999999002</v>
      </c>
      <c r="C195" s="587">
        <v>69.399000000000001</v>
      </c>
      <c r="D195" s="588">
        <v>51.399000000000001</v>
      </c>
      <c r="E195" s="589">
        <v>3.8555000000000001</v>
      </c>
      <c r="F195" s="587">
        <v>45</v>
      </c>
      <c r="G195" s="588">
        <v>7.5</v>
      </c>
      <c r="H195" s="590">
        <v>6.1132499999999999</v>
      </c>
      <c r="I195" s="587">
        <v>12.2265</v>
      </c>
      <c r="J195" s="588">
        <v>4.7264999999999997</v>
      </c>
      <c r="K195" s="591">
        <v>0.2717</v>
      </c>
    </row>
    <row r="196" spans="1:11" ht="14.4" customHeight="1" thickBot="1" x14ac:dyDescent="0.35">
      <c r="A196" s="608" t="s">
        <v>486</v>
      </c>
      <c r="B196" s="592">
        <v>91.285539019574998</v>
      </c>
      <c r="C196" s="592">
        <v>59.244999999999997</v>
      </c>
      <c r="D196" s="593">
        <v>-32.040539019575</v>
      </c>
      <c r="E196" s="599">
        <v>0.64900750585800004</v>
      </c>
      <c r="F196" s="592">
        <v>64.009072866457998</v>
      </c>
      <c r="G196" s="593">
        <v>10.668178811076</v>
      </c>
      <c r="H196" s="595">
        <v>3.0329999999999999</v>
      </c>
      <c r="I196" s="592">
        <v>5.9429999999999996</v>
      </c>
      <c r="J196" s="593">
        <v>-4.7251788110759998</v>
      </c>
      <c r="K196" s="600">
        <v>9.2846212792000005E-2</v>
      </c>
    </row>
    <row r="197" spans="1:11" ht="14.4" customHeight="1" thickBot="1" x14ac:dyDescent="0.35">
      <c r="A197" s="609" t="s">
        <v>487</v>
      </c>
      <c r="B197" s="587">
        <v>91.285539019574998</v>
      </c>
      <c r="C197" s="587">
        <v>59.244999999999997</v>
      </c>
      <c r="D197" s="588">
        <v>-32.040539019575</v>
      </c>
      <c r="E197" s="589">
        <v>0.64900750585800004</v>
      </c>
      <c r="F197" s="587">
        <v>64.009072866457998</v>
      </c>
      <c r="G197" s="588">
        <v>10.668178811076</v>
      </c>
      <c r="H197" s="590">
        <v>3.0329999999999999</v>
      </c>
      <c r="I197" s="587">
        <v>5.9429999999999996</v>
      </c>
      <c r="J197" s="588">
        <v>-4.7251788110759998</v>
      </c>
      <c r="K197" s="591">
        <v>9.2846212792000005E-2</v>
      </c>
    </row>
    <row r="198" spans="1:11" ht="14.4" customHeight="1" thickBot="1" x14ac:dyDescent="0.35">
      <c r="A198" s="608" t="s">
        <v>488</v>
      </c>
      <c r="B198" s="592">
        <v>1031.37789030564</v>
      </c>
      <c r="C198" s="592">
        <v>1025.6262999999999</v>
      </c>
      <c r="D198" s="593">
        <v>-5.7515903056409998</v>
      </c>
      <c r="E198" s="599">
        <v>0.99442339189100004</v>
      </c>
      <c r="F198" s="592">
        <v>1125</v>
      </c>
      <c r="G198" s="593">
        <v>187.5</v>
      </c>
      <c r="H198" s="595">
        <v>94.684200000000004</v>
      </c>
      <c r="I198" s="592">
        <v>176.04660000000001</v>
      </c>
      <c r="J198" s="593">
        <v>-11.4534</v>
      </c>
      <c r="K198" s="600">
        <v>0.15648586666600001</v>
      </c>
    </row>
    <row r="199" spans="1:11" ht="14.4" customHeight="1" thickBot="1" x14ac:dyDescent="0.35">
      <c r="A199" s="609" t="s">
        <v>489</v>
      </c>
      <c r="B199" s="587">
        <v>1031.37789030564</v>
      </c>
      <c r="C199" s="587">
        <v>1025.6262999999999</v>
      </c>
      <c r="D199" s="588">
        <v>-5.7515903056409998</v>
      </c>
      <c r="E199" s="589">
        <v>0.99442339189100004</v>
      </c>
      <c r="F199" s="587">
        <v>1125</v>
      </c>
      <c r="G199" s="588">
        <v>187.5</v>
      </c>
      <c r="H199" s="590">
        <v>94.684200000000004</v>
      </c>
      <c r="I199" s="587">
        <v>176.04660000000001</v>
      </c>
      <c r="J199" s="588">
        <v>-11.4534</v>
      </c>
      <c r="K199" s="591">
        <v>0.15648586666600001</v>
      </c>
    </row>
    <row r="200" spans="1:11" ht="14.4" customHeight="1" thickBot="1" x14ac:dyDescent="0.35">
      <c r="A200" s="608" t="s">
        <v>490</v>
      </c>
      <c r="B200" s="592">
        <v>0</v>
      </c>
      <c r="C200" s="592">
        <v>10.914</v>
      </c>
      <c r="D200" s="593">
        <v>10.914</v>
      </c>
      <c r="E200" s="594" t="s">
        <v>299</v>
      </c>
      <c r="F200" s="592">
        <v>4.9406564584124654E-324</v>
      </c>
      <c r="G200" s="593">
        <v>0</v>
      </c>
      <c r="H200" s="595">
        <v>0.98</v>
      </c>
      <c r="I200" s="592">
        <v>1.8180000000000001</v>
      </c>
      <c r="J200" s="593">
        <v>1.8180000000000001</v>
      </c>
      <c r="K200" s="596" t="s">
        <v>305</v>
      </c>
    </row>
    <row r="201" spans="1:11" ht="14.4" customHeight="1" thickBot="1" x14ac:dyDescent="0.35">
      <c r="A201" s="609" t="s">
        <v>491</v>
      </c>
      <c r="B201" s="587">
        <v>0</v>
      </c>
      <c r="C201" s="587">
        <v>10.914</v>
      </c>
      <c r="D201" s="588">
        <v>10.914</v>
      </c>
      <c r="E201" s="597" t="s">
        <v>299</v>
      </c>
      <c r="F201" s="587">
        <v>4.9406564584124654E-324</v>
      </c>
      <c r="G201" s="588">
        <v>0</v>
      </c>
      <c r="H201" s="590">
        <v>0.98</v>
      </c>
      <c r="I201" s="587">
        <v>1.8180000000000001</v>
      </c>
      <c r="J201" s="588">
        <v>1.8180000000000001</v>
      </c>
      <c r="K201" s="598" t="s">
        <v>305</v>
      </c>
    </row>
    <row r="202" spans="1:11" ht="14.4" customHeight="1" thickBot="1" x14ac:dyDescent="0.35">
      <c r="A202" s="608" t="s">
        <v>492</v>
      </c>
      <c r="B202" s="592">
        <v>1314.99999999998</v>
      </c>
      <c r="C202" s="592">
        <v>1167.89383</v>
      </c>
      <c r="D202" s="593">
        <v>-147.106169999983</v>
      </c>
      <c r="E202" s="599">
        <v>0.88813219011400002</v>
      </c>
      <c r="F202" s="592">
        <v>1645</v>
      </c>
      <c r="G202" s="593">
        <v>274.16666666666703</v>
      </c>
      <c r="H202" s="595">
        <v>72.983739999999997</v>
      </c>
      <c r="I202" s="592">
        <v>168.71961999999999</v>
      </c>
      <c r="J202" s="593">
        <v>-105.44704666666701</v>
      </c>
      <c r="K202" s="600">
        <v>0.10256511854100001</v>
      </c>
    </row>
    <row r="203" spans="1:11" ht="14.4" customHeight="1" thickBot="1" x14ac:dyDescent="0.35">
      <c r="A203" s="609" t="s">
        <v>493</v>
      </c>
      <c r="B203" s="587">
        <v>1314.99999999998</v>
      </c>
      <c r="C203" s="587">
        <v>1167.4677099999999</v>
      </c>
      <c r="D203" s="588">
        <v>-147.53228999998299</v>
      </c>
      <c r="E203" s="589">
        <v>0.88780814448599998</v>
      </c>
      <c r="F203" s="587">
        <v>1622</v>
      </c>
      <c r="G203" s="588">
        <v>270.33333333333297</v>
      </c>
      <c r="H203" s="590">
        <v>71.039829999999995</v>
      </c>
      <c r="I203" s="587">
        <v>164.83179999999999</v>
      </c>
      <c r="J203" s="588">
        <v>-105.501533333333</v>
      </c>
      <c r="K203" s="591">
        <v>0.101622564734</v>
      </c>
    </row>
    <row r="204" spans="1:11" ht="14.4" customHeight="1" thickBot="1" x14ac:dyDescent="0.35">
      <c r="A204" s="609" t="s">
        <v>494</v>
      </c>
      <c r="B204" s="587">
        <v>0</v>
      </c>
      <c r="C204" s="587">
        <v>0.42612</v>
      </c>
      <c r="D204" s="588">
        <v>0.42612</v>
      </c>
      <c r="E204" s="597" t="s">
        <v>299</v>
      </c>
      <c r="F204" s="587">
        <v>23</v>
      </c>
      <c r="G204" s="588">
        <v>3.833333333333</v>
      </c>
      <c r="H204" s="590">
        <v>1.94391</v>
      </c>
      <c r="I204" s="587">
        <v>3.8878200000000001</v>
      </c>
      <c r="J204" s="588">
        <v>5.4486666666000001E-2</v>
      </c>
      <c r="K204" s="591">
        <v>0.16903565217300001</v>
      </c>
    </row>
    <row r="205" spans="1:11" ht="14.4" customHeight="1" thickBot="1" x14ac:dyDescent="0.35">
      <c r="A205" s="608" t="s">
        <v>495</v>
      </c>
      <c r="B205" s="592">
        <v>0</v>
      </c>
      <c r="C205" s="592">
        <v>356.98561999999998</v>
      </c>
      <c r="D205" s="593">
        <v>356.98561999999998</v>
      </c>
      <c r="E205" s="594" t="s">
        <v>299</v>
      </c>
      <c r="F205" s="592">
        <v>4.9406564584124654E-324</v>
      </c>
      <c r="G205" s="593">
        <v>0</v>
      </c>
      <c r="H205" s="595">
        <v>31.367760000000001</v>
      </c>
      <c r="I205" s="592">
        <v>63.122419999999998</v>
      </c>
      <c r="J205" s="593">
        <v>63.122419999999998</v>
      </c>
      <c r="K205" s="596" t="s">
        <v>305</v>
      </c>
    </row>
    <row r="206" spans="1:11" ht="14.4" customHeight="1" thickBot="1" x14ac:dyDescent="0.35">
      <c r="A206" s="609" t="s">
        <v>496</v>
      </c>
      <c r="B206" s="587">
        <v>0</v>
      </c>
      <c r="C206" s="587">
        <v>356.98561999999998</v>
      </c>
      <c r="D206" s="588">
        <v>356.98561999999998</v>
      </c>
      <c r="E206" s="597" t="s">
        <v>299</v>
      </c>
      <c r="F206" s="587">
        <v>4.9406564584124654E-324</v>
      </c>
      <c r="G206" s="588">
        <v>0</v>
      </c>
      <c r="H206" s="590">
        <v>31.367760000000001</v>
      </c>
      <c r="I206" s="587">
        <v>63.122419999999998</v>
      </c>
      <c r="J206" s="588">
        <v>63.122419999999998</v>
      </c>
      <c r="K206" s="598" t="s">
        <v>305</v>
      </c>
    </row>
    <row r="207" spans="1:11" ht="14.4" customHeight="1" thickBot="1" x14ac:dyDescent="0.35">
      <c r="A207" s="608" t="s">
        <v>497</v>
      </c>
      <c r="B207" s="592">
        <v>4669.99999999994</v>
      </c>
      <c r="C207" s="592">
        <v>4083.3925599999998</v>
      </c>
      <c r="D207" s="593">
        <v>-586.60743999993997</v>
      </c>
      <c r="E207" s="599">
        <v>0.87438812847900005</v>
      </c>
      <c r="F207" s="592">
        <v>4438</v>
      </c>
      <c r="G207" s="593">
        <v>739.66666666666697</v>
      </c>
      <c r="H207" s="595">
        <v>358.34742</v>
      </c>
      <c r="I207" s="592">
        <v>722.70710999999994</v>
      </c>
      <c r="J207" s="593">
        <v>-16.959556666666</v>
      </c>
      <c r="K207" s="600">
        <v>0.16284522532599999</v>
      </c>
    </row>
    <row r="208" spans="1:11" ht="14.4" customHeight="1" thickBot="1" x14ac:dyDescent="0.35">
      <c r="A208" s="609" t="s">
        <v>498</v>
      </c>
      <c r="B208" s="587">
        <v>4669.99999999994</v>
      </c>
      <c r="C208" s="587">
        <v>4083.3925599999998</v>
      </c>
      <c r="D208" s="588">
        <v>-586.60743999993997</v>
      </c>
      <c r="E208" s="589">
        <v>0.87438812847900005</v>
      </c>
      <c r="F208" s="587">
        <v>4438</v>
      </c>
      <c r="G208" s="588">
        <v>739.66666666666697</v>
      </c>
      <c r="H208" s="590">
        <v>358.34742</v>
      </c>
      <c r="I208" s="587">
        <v>722.70710999999994</v>
      </c>
      <c r="J208" s="588">
        <v>-16.959556666666</v>
      </c>
      <c r="K208" s="591">
        <v>0.16284522532599999</v>
      </c>
    </row>
    <row r="209" spans="1:11" ht="14.4" customHeight="1" thickBot="1" x14ac:dyDescent="0.35">
      <c r="A209" s="613" t="s">
        <v>499</v>
      </c>
      <c r="B209" s="592">
        <v>0</v>
      </c>
      <c r="C209" s="592">
        <v>149.58726999999999</v>
      </c>
      <c r="D209" s="593">
        <v>149.58726999999999</v>
      </c>
      <c r="E209" s="594" t="s">
        <v>299</v>
      </c>
      <c r="F209" s="592">
        <v>4.9406564584124654E-324</v>
      </c>
      <c r="G209" s="593">
        <v>0</v>
      </c>
      <c r="H209" s="595">
        <v>1.7841499999999999</v>
      </c>
      <c r="I209" s="592">
        <v>3.8174999999999999</v>
      </c>
      <c r="J209" s="593">
        <v>3.8174999999999999</v>
      </c>
      <c r="K209" s="596" t="s">
        <v>305</v>
      </c>
    </row>
    <row r="210" spans="1:11" ht="14.4" customHeight="1" thickBot="1" x14ac:dyDescent="0.35">
      <c r="A210" s="610" t="s">
        <v>500</v>
      </c>
      <c r="B210" s="592">
        <v>0</v>
      </c>
      <c r="C210" s="592">
        <v>149.58726999999999</v>
      </c>
      <c r="D210" s="593">
        <v>149.58726999999999</v>
      </c>
      <c r="E210" s="594" t="s">
        <v>299</v>
      </c>
      <c r="F210" s="592">
        <v>4.9406564584124654E-324</v>
      </c>
      <c r="G210" s="593">
        <v>0</v>
      </c>
      <c r="H210" s="595">
        <v>1.7841499999999999</v>
      </c>
      <c r="I210" s="592">
        <v>3.8174999999999999</v>
      </c>
      <c r="J210" s="593">
        <v>3.8174999999999999</v>
      </c>
      <c r="K210" s="596" t="s">
        <v>305</v>
      </c>
    </row>
    <row r="211" spans="1:11" ht="14.4" customHeight="1" thickBot="1" x14ac:dyDescent="0.35">
      <c r="A211" s="612" t="s">
        <v>501</v>
      </c>
      <c r="B211" s="592">
        <v>0</v>
      </c>
      <c r="C211" s="592">
        <v>149.58726999999999</v>
      </c>
      <c r="D211" s="593">
        <v>149.58726999999999</v>
      </c>
      <c r="E211" s="594" t="s">
        <v>299</v>
      </c>
      <c r="F211" s="592">
        <v>4.9406564584124654E-324</v>
      </c>
      <c r="G211" s="593">
        <v>0</v>
      </c>
      <c r="H211" s="595">
        <v>1.7841499999999999</v>
      </c>
      <c r="I211" s="592">
        <v>3.8174999999999999</v>
      </c>
      <c r="J211" s="593">
        <v>3.8174999999999999</v>
      </c>
      <c r="K211" s="596" t="s">
        <v>305</v>
      </c>
    </row>
    <row r="212" spans="1:11" ht="14.4" customHeight="1" thickBot="1" x14ac:dyDescent="0.35">
      <c r="A212" s="608" t="s">
        <v>502</v>
      </c>
      <c r="B212" s="592">
        <v>0</v>
      </c>
      <c r="C212" s="592">
        <v>149.58726999999999</v>
      </c>
      <c r="D212" s="593">
        <v>149.58726999999999</v>
      </c>
      <c r="E212" s="594" t="s">
        <v>299</v>
      </c>
      <c r="F212" s="592">
        <v>4.9406564584124654E-324</v>
      </c>
      <c r="G212" s="593">
        <v>0</v>
      </c>
      <c r="H212" s="595">
        <v>1.7841499999999999</v>
      </c>
      <c r="I212" s="592">
        <v>3.8174999999999999</v>
      </c>
      <c r="J212" s="593">
        <v>3.8174999999999999</v>
      </c>
      <c r="K212" s="596" t="s">
        <v>305</v>
      </c>
    </row>
    <row r="213" spans="1:11" ht="14.4" customHeight="1" thickBot="1" x14ac:dyDescent="0.35">
      <c r="A213" s="609" t="s">
        <v>503</v>
      </c>
      <c r="B213" s="587">
        <v>0</v>
      </c>
      <c r="C213" s="587">
        <v>12.96927</v>
      </c>
      <c r="D213" s="588">
        <v>12.96927</v>
      </c>
      <c r="E213" s="597" t="s">
        <v>299</v>
      </c>
      <c r="F213" s="587">
        <v>4.9406564584124654E-324</v>
      </c>
      <c r="G213" s="588">
        <v>0</v>
      </c>
      <c r="H213" s="590">
        <v>1.7841499999999999</v>
      </c>
      <c r="I213" s="587">
        <v>3.8174999999999999</v>
      </c>
      <c r="J213" s="588">
        <v>3.8174999999999999</v>
      </c>
      <c r="K213" s="598" t="s">
        <v>305</v>
      </c>
    </row>
    <row r="214" spans="1:11" ht="14.4" customHeight="1" thickBot="1" x14ac:dyDescent="0.35">
      <c r="A214" s="609" t="s">
        <v>504</v>
      </c>
      <c r="B214" s="587">
        <v>0</v>
      </c>
      <c r="C214" s="587">
        <v>136.61799999999999</v>
      </c>
      <c r="D214" s="588">
        <v>136.61799999999999</v>
      </c>
      <c r="E214" s="597" t="s">
        <v>299</v>
      </c>
      <c r="F214" s="587">
        <v>4.9406564584124654E-324</v>
      </c>
      <c r="G214" s="588">
        <v>0</v>
      </c>
      <c r="H214" s="590">
        <v>4.9406564584124654E-324</v>
      </c>
      <c r="I214" s="587">
        <v>9.8813129168249309E-324</v>
      </c>
      <c r="J214" s="588">
        <v>9.8813129168249309E-324</v>
      </c>
      <c r="K214" s="591">
        <v>2</v>
      </c>
    </row>
    <row r="215" spans="1:11" ht="14.4" customHeight="1" thickBot="1" x14ac:dyDescent="0.35">
      <c r="A215" s="614"/>
      <c r="B215" s="587">
        <v>-8189.4108315395697</v>
      </c>
      <c r="C215" s="587">
        <v>-23022.184740000001</v>
      </c>
      <c r="D215" s="588">
        <v>-14832.7739084604</v>
      </c>
      <c r="E215" s="589">
        <v>2.8112137995730002</v>
      </c>
      <c r="F215" s="587">
        <v>-20169.576385908898</v>
      </c>
      <c r="G215" s="588">
        <v>-3361.5960643181402</v>
      </c>
      <c r="H215" s="590">
        <v>-2057.8433500000001</v>
      </c>
      <c r="I215" s="587">
        <v>-4031.8938700000199</v>
      </c>
      <c r="J215" s="588">
        <v>-670.29780568187505</v>
      </c>
      <c r="K215" s="591">
        <v>0.19989977939299999</v>
      </c>
    </row>
    <row r="216" spans="1:11" ht="14.4" customHeight="1" thickBot="1" x14ac:dyDescent="0.35">
      <c r="A216" s="615" t="s">
        <v>69</v>
      </c>
      <c r="B216" s="601">
        <v>-8189.4108315396397</v>
      </c>
      <c r="C216" s="601">
        <v>-23022.184740000001</v>
      </c>
      <c r="D216" s="602">
        <v>-14832.7739084604</v>
      </c>
      <c r="E216" s="603" t="s">
        <v>299</v>
      </c>
      <c r="F216" s="601">
        <v>-20169.576385908898</v>
      </c>
      <c r="G216" s="602">
        <v>-3361.5960643181402</v>
      </c>
      <c r="H216" s="601">
        <v>-2057.8433500000001</v>
      </c>
      <c r="I216" s="601">
        <v>-4031.8938700000199</v>
      </c>
      <c r="J216" s="602">
        <v>-670.29780568187505</v>
      </c>
      <c r="K216" s="604">
        <v>0.19989977939299999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4" width="12.77734375" style="345" bestFit="1" customWidth="1"/>
    <col min="5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8" ht="18.600000000000001" customHeight="1" thickBot="1" x14ac:dyDescent="0.4">
      <c r="A1" s="486" t="s">
        <v>180</v>
      </c>
      <c r="B1" s="487"/>
      <c r="C1" s="487"/>
      <c r="D1" s="487"/>
      <c r="E1" s="487"/>
      <c r="F1" s="487"/>
      <c r="G1" s="463"/>
    </row>
    <row r="2" spans="1:8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8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213</v>
      </c>
      <c r="E3" s="211" t="s">
        <v>4</v>
      </c>
      <c r="F3" s="211" t="s">
        <v>5</v>
      </c>
      <c r="G3" s="212" t="s">
        <v>188</v>
      </c>
    </row>
    <row r="4" spans="1:8" ht="14.4" customHeight="1" x14ac:dyDescent="0.3">
      <c r="A4" s="616" t="s">
        <v>505</v>
      </c>
      <c r="B4" s="617" t="s">
        <v>506</v>
      </c>
      <c r="C4" s="618" t="s">
        <v>507</v>
      </c>
      <c r="D4" s="618" t="s">
        <v>506</v>
      </c>
      <c r="E4" s="618" t="s">
        <v>506</v>
      </c>
      <c r="F4" s="619" t="s">
        <v>506</v>
      </c>
      <c r="G4" s="618" t="s">
        <v>506</v>
      </c>
      <c r="H4" s="618" t="s">
        <v>77</v>
      </c>
    </row>
    <row r="5" spans="1:8" ht="14.4" customHeight="1" x14ac:dyDescent="0.3">
      <c r="A5" s="616" t="s">
        <v>505</v>
      </c>
      <c r="B5" s="617" t="s">
        <v>508</v>
      </c>
      <c r="C5" s="618" t="s">
        <v>509</v>
      </c>
      <c r="D5" s="618">
        <v>543792.812623734</v>
      </c>
      <c r="E5" s="618">
        <v>365718.72463233018</v>
      </c>
      <c r="F5" s="619">
        <v>0.67253320776304848</v>
      </c>
      <c r="G5" s="618">
        <v>-178074.08799140382</v>
      </c>
      <c r="H5" s="618" t="s">
        <v>2</v>
      </c>
    </row>
    <row r="6" spans="1:8" ht="14.4" customHeight="1" x14ac:dyDescent="0.3">
      <c r="A6" s="616" t="s">
        <v>505</v>
      </c>
      <c r="B6" s="617" t="s">
        <v>510</v>
      </c>
      <c r="C6" s="618" t="s">
        <v>511</v>
      </c>
      <c r="D6" s="618">
        <v>14251.349747194899</v>
      </c>
      <c r="E6" s="618">
        <v>18327.479601636081</v>
      </c>
      <c r="F6" s="619">
        <v>1.2860171090281107</v>
      </c>
      <c r="G6" s="618">
        <v>4076.129854441182</v>
      </c>
      <c r="H6" s="618" t="s">
        <v>2</v>
      </c>
    </row>
    <row r="7" spans="1:8" ht="14.4" customHeight="1" x14ac:dyDescent="0.3">
      <c r="A7" s="616" t="s">
        <v>505</v>
      </c>
      <c r="B7" s="617" t="s">
        <v>512</v>
      </c>
      <c r="C7" s="618" t="s">
        <v>513</v>
      </c>
      <c r="D7" s="618">
        <v>3333.362602228</v>
      </c>
      <c r="E7" s="618">
        <v>13634.4</v>
      </c>
      <c r="F7" s="619">
        <v>4.0902840845717918</v>
      </c>
      <c r="G7" s="618">
        <v>10301.037397771999</v>
      </c>
      <c r="H7" s="618" t="s">
        <v>2</v>
      </c>
    </row>
    <row r="8" spans="1:8" ht="14.4" customHeight="1" x14ac:dyDescent="0.3">
      <c r="A8" s="616" t="s">
        <v>505</v>
      </c>
      <c r="B8" s="617" t="s">
        <v>514</v>
      </c>
      <c r="C8" s="618" t="s">
        <v>515</v>
      </c>
      <c r="D8" s="618">
        <v>22969.54151058217</v>
      </c>
      <c r="E8" s="618">
        <v>21843.185479827196</v>
      </c>
      <c r="F8" s="619">
        <v>0.9509630599184552</v>
      </c>
      <c r="G8" s="618">
        <v>-1126.3560307549742</v>
      </c>
      <c r="H8" s="618" t="s">
        <v>2</v>
      </c>
    </row>
    <row r="9" spans="1:8" ht="14.4" customHeight="1" x14ac:dyDescent="0.3">
      <c r="A9" s="616" t="s">
        <v>505</v>
      </c>
      <c r="B9" s="617" t="s">
        <v>516</v>
      </c>
      <c r="C9" s="618" t="s">
        <v>517</v>
      </c>
      <c r="D9" s="618">
        <v>0</v>
      </c>
      <c r="E9" s="618">
        <v>4445.99</v>
      </c>
      <c r="F9" s="619" t="s">
        <v>506</v>
      </c>
      <c r="G9" s="618">
        <v>4445.99</v>
      </c>
      <c r="H9" s="618" t="s">
        <v>2</v>
      </c>
    </row>
    <row r="10" spans="1:8" ht="14.4" customHeight="1" x14ac:dyDescent="0.3">
      <c r="A10" s="616" t="s">
        <v>505</v>
      </c>
      <c r="B10" s="617" t="s">
        <v>518</v>
      </c>
      <c r="C10" s="618" t="s">
        <v>519</v>
      </c>
      <c r="D10" s="618">
        <v>34300.827875947492</v>
      </c>
      <c r="E10" s="618">
        <v>29172.123358166573</v>
      </c>
      <c r="F10" s="619">
        <v>0.85047869583995428</v>
      </c>
      <c r="G10" s="618">
        <v>-5128.7045177809196</v>
      </c>
      <c r="H10" s="618" t="s">
        <v>2</v>
      </c>
    </row>
    <row r="11" spans="1:8" ht="14.4" customHeight="1" x14ac:dyDescent="0.3">
      <c r="A11" s="616" t="s">
        <v>505</v>
      </c>
      <c r="B11" s="617" t="s">
        <v>6</v>
      </c>
      <c r="C11" s="618" t="s">
        <v>507</v>
      </c>
      <c r="D11" s="618">
        <v>619481.28419558622</v>
      </c>
      <c r="E11" s="618">
        <v>453141.90307195997</v>
      </c>
      <c r="F11" s="619">
        <v>0.7314860265074471</v>
      </c>
      <c r="G11" s="618">
        <v>-166339.38112362626</v>
      </c>
      <c r="H11" s="618" t="s">
        <v>520</v>
      </c>
    </row>
    <row r="13" spans="1:8" ht="14.4" customHeight="1" x14ac:dyDescent="0.3">
      <c r="A13" s="616" t="s">
        <v>505</v>
      </c>
      <c r="B13" s="617" t="s">
        <v>506</v>
      </c>
      <c r="C13" s="618" t="s">
        <v>507</v>
      </c>
      <c r="D13" s="618" t="s">
        <v>506</v>
      </c>
      <c r="E13" s="618" t="s">
        <v>506</v>
      </c>
      <c r="F13" s="619" t="s">
        <v>506</v>
      </c>
      <c r="G13" s="618" t="s">
        <v>506</v>
      </c>
      <c r="H13" s="618" t="s">
        <v>77</v>
      </c>
    </row>
    <row r="14" spans="1:8" ht="14.4" customHeight="1" x14ac:dyDescent="0.3">
      <c r="A14" s="616" t="s">
        <v>521</v>
      </c>
      <c r="B14" s="617" t="s">
        <v>508</v>
      </c>
      <c r="C14" s="618" t="s">
        <v>509</v>
      </c>
      <c r="D14" s="618">
        <v>126215.42964222201</v>
      </c>
      <c r="E14" s="618">
        <v>128091.09486266138</v>
      </c>
      <c r="F14" s="619">
        <v>1.014860823480586</v>
      </c>
      <c r="G14" s="618">
        <v>1875.6652204393758</v>
      </c>
      <c r="H14" s="618" t="s">
        <v>2</v>
      </c>
    </row>
    <row r="15" spans="1:8" ht="14.4" customHeight="1" x14ac:dyDescent="0.3">
      <c r="A15" s="616" t="s">
        <v>521</v>
      </c>
      <c r="B15" s="617" t="s">
        <v>510</v>
      </c>
      <c r="C15" s="618" t="s">
        <v>511</v>
      </c>
      <c r="D15" s="618">
        <v>14251.349747194899</v>
      </c>
      <c r="E15" s="618">
        <v>18327.479601636081</v>
      </c>
      <c r="F15" s="619">
        <v>1.2860171090281107</v>
      </c>
      <c r="G15" s="618">
        <v>4076.129854441182</v>
      </c>
      <c r="H15" s="618" t="s">
        <v>2</v>
      </c>
    </row>
    <row r="16" spans="1:8" ht="14.4" customHeight="1" x14ac:dyDescent="0.3">
      <c r="A16" s="616" t="s">
        <v>521</v>
      </c>
      <c r="B16" s="617" t="s">
        <v>512</v>
      </c>
      <c r="C16" s="618" t="s">
        <v>513</v>
      </c>
      <c r="D16" s="618">
        <v>3333.362602228</v>
      </c>
      <c r="E16" s="618">
        <v>13634.4</v>
      </c>
      <c r="F16" s="619">
        <v>4.0902840845717918</v>
      </c>
      <c r="G16" s="618">
        <v>10301.037397771999</v>
      </c>
      <c r="H16" s="618" t="s">
        <v>2</v>
      </c>
    </row>
    <row r="17" spans="1:8" ht="14.4" customHeight="1" x14ac:dyDescent="0.3">
      <c r="A17" s="616" t="s">
        <v>521</v>
      </c>
      <c r="B17" s="617" t="s">
        <v>516</v>
      </c>
      <c r="C17" s="618" t="s">
        <v>517</v>
      </c>
      <c r="D17" s="618">
        <v>0</v>
      </c>
      <c r="E17" s="618">
        <v>4445.99</v>
      </c>
      <c r="F17" s="619" t="s">
        <v>506</v>
      </c>
      <c r="G17" s="618">
        <v>4445.99</v>
      </c>
      <c r="H17" s="618" t="s">
        <v>2</v>
      </c>
    </row>
    <row r="18" spans="1:8" ht="14.4" customHeight="1" x14ac:dyDescent="0.3">
      <c r="A18" s="616" t="s">
        <v>521</v>
      </c>
      <c r="B18" s="617" t="s">
        <v>518</v>
      </c>
      <c r="C18" s="618" t="s">
        <v>519</v>
      </c>
      <c r="D18" s="618">
        <v>33996.73161609083</v>
      </c>
      <c r="E18" s="618">
        <v>29005.643085415013</v>
      </c>
      <c r="F18" s="619">
        <v>0.85318916573987635</v>
      </c>
      <c r="G18" s="618">
        <v>-4991.0885306758173</v>
      </c>
      <c r="H18" s="618" t="s">
        <v>2</v>
      </c>
    </row>
    <row r="19" spans="1:8" ht="14.4" customHeight="1" x14ac:dyDescent="0.3">
      <c r="A19" s="616" t="s">
        <v>521</v>
      </c>
      <c r="B19" s="617" t="s">
        <v>6</v>
      </c>
      <c r="C19" s="618" t="s">
        <v>522</v>
      </c>
      <c r="D19" s="618">
        <v>178630.26344363531</v>
      </c>
      <c r="E19" s="618">
        <v>193504.60754971247</v>
      </c>
      <c r="F19" s="619">
        <v>1.083268891952178</v>
      </c>
      <c r="G19" s="618">
        <v>14874.344106077158</v>
      </c>
      <c r="H19" s="618" t="s">
        <v>523</v>
      </c>
    </row>
    <row r="20" spans="1:8" ht="14.4" customHeight="1" x14ac:dyDescent="0.3">
      <c r="A20" s="616" t="s">
        <v>506</v>
      </c>
      <c r="B20" s="617" t="s">
        <v>506</v>
      </c>
      <c r="C20" s="618" t="s">
        <v>506</v>
      </c>
      <c r="D20" s="618" t="s">
        <v>506</v>
      </c>
      <c r="E20" s="618" t="s">
        <v>506</v>
      </c>
      <c r="F20" s="619" t="s">
        <v>506</v>
      </c>
      <c r="G20" s="618" t="s">
        <v>506</v>
      </c>
      <c r="H20" s="618" t="s">
        <v>524</v>
      </c>
    </row>
    <row r="21" spans="1:8" ht="14.4" customHeight="1" x14ac:dyDescent="0.3">
      <c r="A21" s="616" t="s">
        <v>525</v>
      </c>
      <c r="B21" s="617" t="s">
        <v>508</v>
      </c>
      <c r="C21" s="618" t="s">
        <v>509</v>
      </c>
      <c r="D21" s="618">
        <v>412000.18984087167</v>
      </c>
      <c r="E21" s="618">
        <v>237627.62976966883</v>
      </c>
      <c r="F21" s="619">
        <v>0.57676582591247982</v>
      </c>
      <c r="G21" s="618">
        <v>-174372.56007120284</v>
      </c>
      <c r="H21" s="618" t="s">
        <v>2</v>
      </c>
    </row>
    <row r="22" spans="1:8" ht="14.4" customHeight="1" x14ac:dyDescent="0.3">
      <c r="A22" s="616" t="s">
        <v>525</v>
      </c>
      <c r="B22" s="617" t="s">
        <v>514</v>
      </c>
      <c r="C22" s="618" t="s">
        <v>515</v>
      </c>
      <c r="D22" s="618">
        <v>22969.54151058217</v>
      </c>
      <c r="E22" s="618">
        <v>21843.185479827196</v>
      </c>
      <c r="F22" s="619">
        <v>0.9509630599184552</v>
      </c>
      <c r="G22" s="618">
        <v>-1126.3560307549742</v>
      </c>
      <c r="H22" s="618" t="s">
        <v>2</v>
      </c>
    </row>
    <row r="23" spans="1:8" ht="14.4" customHeight="1" x14ac:dyDescent="0.3">
      <c r="A23" s="616" t="s">
        <v>525</v>
      </c>
      <c r="B23" s="617" t="s">
        <v>518</v>
      </c>
      <c r="C23" s="618" t="s">
        <v>519</v>
      </c>
      <c r="D23" s="618">
        <v>304.09625985665997</v>
      </c>
      <c r="E23" s="618">
        <v>166.48027275155948</v>
      </c>
      <c r="F23" s="619">
        <v>0.54745912636358074</v>
      </c>
      <c r="G23" s="618">
        <v>-137.61598710510049</v>
      </c>
      <c r="H23" s="618" t="s">
        <v>2</v>
      </c>
    </row>
    <row r="24" spans="1:8" ht="14.4" customHeight="1" x14ac:dyDescent="0.3">
      <c r="A24" s="616" t="s">
        <v>525</v>
      </c>
      <c r="B24" s="617" t="s">
        <v>6</v>
      </c>
      <c r="C24" s="618" t="s">
        <v>526</v>
      </c>
      <c r="D24" s="618">
        <v>435273.82761131058</v>
      </c>
      <c r="E24" s="618">
        <v>259637.29552224759</v>
      </c>
      <c r="F24" s="619">
        <v>0.59649186110518382</v>
      </c>
      <c r="G24" s="618">
        <v>-175636.532089063</v>
      </c>
      <c r="H24" s="618" t="s">
        <v>523</v>
      </c>
    </row>
    <row r="25" spans="1:8" ht="14.4" customHeight="1" x14ac:dyDescent="0.3">
      <c r="A25" s="616" t="s">
        <v>506</v>
      </c>
      <c r="B25" s="617" t="s">
        <v>506</v>
      </c>
      <c r="C25" s="618" t="s">
        <v>506</v>
      </c>
      <c r="D25" s="618" t="s">
        <v>506</v>
      </c>
      <c r="E25" s="618" t="s">
        <v>506</v>
      </c>
      <c r="F25" s="619" t="s">
        <v>506</v>
      </c>
      <c r="G25" s="618" t="s">
        <v>506</v>
      </c>
      <c r="H25" s="618" t="s">
        <v>524</v>
      </c>
    </row>
    <row r="26" spans="1:8" ht="14.4" customHeight="1" x14ac:dyDescent="0.3">
      <c r="A26" s="616" t="s">
        <v>505</v>
      </c>
      <c r="B26" s="617" t="s">
        <v>6</v>
      </c>
      <c r="C26" s="618" t="s">
        <v>507</v>
      </c>
      <c r="D26" s="618">
        <v>619481.28419558622</v>
      </c>
      <c r="E26" s="618">
        <v>453141.90307196009</v>
      </c>
      <c r="F26" s="619">
        <v>0.73148602650744732</v>
      </c>
      <c r="G26" s="618">
        <v>-166339.38112362614</v>
      </c>
      <c r="H26" s="618" t="s">
        <v>520</v>
      </c>
    </row>
  </sheetData>
  <autoFilter ref="A3:G3"/>
  <mergeCells count="1">
    <mergeCell ref="A1:G1"/>
  </mergeCells>
  <conditionalFormatting sqref="F12 F27:F65536">
    <cfRule type="cellIs" dxfId="65" priority="15" stopIfTrue="1" operator="greaterThan">
      <formula>1</formula>
    </cfRule>
  </conditionalFormatting>
  <conditionalFormatting sqref="B4:B11">
    <cfRule type="expression" dxfId="64" priority="12">
      <formula>AND(LEFT(H4,6)&lt;&gt;"mezera",H4&lt;&gt;"")</formula>
    </cfRule>
  </conditionalFormatting>
  <conditionalFormatting sqref="A4:A11">
    <cfRule type="expression" dxfId="63" priority="10">
      <formula>AND(H4&lt;&gt;"",H4&lt;&gt;"mezeraKL")</formula>
    </cfRule>
  </conditionalFormatting>
  <conditionalFormatting sqref="G4:G11">
    <cfRule type="cellIs" dxfId="62" priority="9" operator="greaterThan">
      <formula>0</formula>
    </cfRule>
  </conditionalFormatting>
  <conditionalFormatting sqref="F4:F11">
    <cfRule type="cellIs" dxfId="61" priority="8" operator="greaterThan">
      <formula>1</formula>
    </cfRule>
  </conditionalFormatting>
  <conditionalFormatting sqref="B4:G11">
    <cfRule type="expression" dxfId="60" priority="11">
      <formula>OR($H4="KL",$H4="SumaKL")</formula>
    </cfRule>
    <cfRule type="expression" dxfId="59" priority="13">
      <formula>$H4="SumaNS"</formula>
    </cfRule>
  </conditionalFormatting>
  <conditionalFormatting sqref="A4:G11">
    <cfRule type="expression" dxfId="58" priority="14">
      <formula>$H4&lt;&gt;""</formula>
    </cfRule>
  </conditionalFormatting>
  <conditionalFormatting sqref="F13:F26">
    <cfRule type="cellIs" dxfId="57" priority="3" operator="greaterThan">
      <formula>1</formula>
    </cfRule>
  </conditionalFormatting>
  <conditionalFormatting sqref="B13:B26">
    <cfRule type="expression" dxfId="56" priority="6">
      <formula>AND(LEFT(H13,6)&lt;&gt;"mezera",H13&lt;&gt;"")</formula>
    </cfRule>
  </conditionalFormatting>
  <conditionalFormatting sqref="A13:A26">
    <cfRule type="expression" dxfId="55" priority="4">
      <formula>AND(H13&lt;&gt;"",H13&lt;&gt;"mezeraKL")</formula>
    </cfRule>
  </conditionalFormatting>
  <conditionalFormatting sqref="G13:G26">
    <cfRule type="cellIs" dxfId="54" priority="2" operator="greaterThan">
      <formula>0</formula>
    </cfRule>
  </conditionalFormatting>
  <conditionalFormatting sqref="B13:G26">
    <cfRule type="expression" dxfId="53" priority="5">
      <formula>OR($H13="KL",$H13="SumaKL")</formula>
    </cfRule>
    <cfRule type="expression" dxfId="52" priority="7">
      <formula>$H13="SumaNS"</formula>
    </cfRule>
  </conditionalFormatting>
  <conditionalFormatting sqref="A13:G26">
    <cfRule type="expression" dxfId="51" priority="1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5" style="345" customWidth="1"/>
    <col min="8" max="8" width="12.44140625" style="345" hidden="1" customWidth="1" outlineLevel="1"/>
    <col min="9" max="9" width="8.5546875" style="345" hidden="1" customWidth="1" outlineLevel="1"/>
    <col min="10" max="10" width="25.77734375" style="345" customWidth="1" collapsed="1"/>
    <col min="11" max="11" width="8.77734375" style="345" customWidth="1"/>
    <col min="12" max="13" width="7.77734375" style="343" customWidth="1"/>
    <col min="14" max="14" width="11.109375" style="343" customWidth="1"/>
    <col min="15" max="16384" width="8.88671875" style="260"/>
  </cols>
  <sheetData>
    <row r="1" spans="1:14" ht="18.600000000000001" customHeight="1" thickBot="1" x14ac:dyDescent="0.4">
      <c r="A1" s="492" t="s">
        <v>212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</row>
    <row r="2" spans="1:14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7"/>
      <c r="J2" s="347"/>
      <c r="K2" s="347"/>
      <c r="L2" s="348"/>
      <c r="M2" s="348"/>
      <c r="N2" s="348"/>
    </row>
    <row r="3" spans="1:14" ht="14.4" customHeight="1" thickBot="1" x14ac:dyDescent="0.35">
      <c r="A3" s="66"/>
      <c r="B3" s="66"/>
      <c r="C3" s="488"/>
      <c r="D3" s="489"/>
      <c r="E3" s="489"/>
      <c r="F3" s="489"/>
      <c r="G3" s="489"/>
      <c r="H3" s="489"/>
      <c r="I3" s="489"/>
      <c r="J3" s="490" t="s">
        <v>163</v>
      </c>
      <c r="K3" s="491"/>
      <c r="L3" s="213">
        <f>IF(M3&lt;&gt;0,N3/M3,0)</f>
        <v>274.64810174674835</v>
      </c>
      <c r="M3" s="213">
        <f>SUBTOTAL(9,M5:M1048576)</f>
        <v>1649.9</v>
      </c>
      <c r="N3" s="214">
        <f>SUBTOTAL(9,N5:N1048576)</f>
        <v>453141.90307196009</v>
      </c>
    </row>
    <row r="4" spans="1:14" s="344" customFormat="1" ht="14.4" customHeight="1" thickBot="1" x14ac:dyDescent="0.35">
      <c r="A4" s="620" t="s">
        <v>7</v>
      </c>
      <c r="B4" s="621" t="s">
        <v>8</v>
      </c>
      <c r="C4" s="621" t="s">
        <v>0</v>
      </c>
      <c r="D4" s="621" t="s">
        <v>9</v>
      </c>
      <c r="E4" s="621" t="s">
        <v>10</v>
      </c>
      <c r="F4" s="621" t="s">
        <v>2</v>
      </c>
      <c r="G4" s="621" t="s">
        <v>11</v>
      </c>
      <c r="H4" s="621" t="s">
        <v>12</v>
      </c>
      <c r="I4" s="621" t="s">
        <v>13</v>
      </c>
      <c r="J4" s="622" t="s">
        <v>14</v>
      </c>
      <c r="K4" s="622" t="s">
        <v>15</v>
      </c>
      <c r="L4" s="623" t="s">
        <v>189</v>
      </c>
      <c r="M4" s="623" t="s">
        <v>16</v>
      </c>
      <c r="N4" s="624" t="s">
        <v>206</v>
      </c>
    </row>
    <row r="5" spans="1:14" ht="14.4" customHeight="1" x14ac:dyDescent="0.3">
      <c r="A5" s="625" t="s">
        <v>505</v>
      </c>
      <c r="B5" s="626" t="s">
        <v>507</v>
      </c>
      <c r="C5" s="627" t="s">
        <v>521</v>
      </c>
      <c r="D5" s="628" t="s">
        <v>522</v>
      </c>
      <c r="E5" s="627" t="s">
        <v>508</v>
      </c>
      <c r="F5" s="628" t="s">
        <v>509</v>
      </c>
      <c r="G5" s="627"/>
      <c r="H5" s="627" t="s">
        <v>527</v>
      </c>
      <c r="I5" s="627" t="s">
        <v>527</v>
      </c>
      <c r="J5" s="627" t="s">
        <v>528</v>
      </c>
      <c r="K5" s="627" t="s">
        <v>529</v>
      </c>
      <c r="L5" s="629">
        <v>49.890000000000022</v>
      </c>
      <c r="M5" s="629">
        <v>1</v>
      </c>
      <c r="N5" s="630">
        <v>49.890000000000022</v>
      </c>
    </row>
    <row r="6" spans="1:14" ht="14.4" customHeight="1" x14ac:dyDescent="0.3">
      <c r="A6" s="631" t="s">
        <v>505</v>
      </c>
      <c r="B6" s="632" t="s">
        <v>507</v>
      </c>
      <c r="C6" s="633" t="s">
        <v>521</v>
      </c>
      <c r="D6" s="634" t="s">
        <v>522</v>
      </c>
      <c r="E6" s="633" t="s">
        <v>508</v>
      </c>
      <c r="F6" s="634" t="s">
        <v>509</v>
      </c>
      <c r="G6" s="633" t="s">
        <v>530</v>
      </c>
      <c r="H6" s="633" t="s">
        <v>531</v>
      </c>
      <c r="I6" s="633" t="s">
        <v>531</v>
      </c>
      <c r="J6" s="633" t="s">
        <v>532</v>
      </c>
      <c r="K6" s="633" t="s">
        <v>533</v>
      </c>
      <c r="L6" s="635">
        <v>179.4</v>
      </c>
      <c r="M6" s="635">
        <v>8</v>
      </c>
      <c r="N6" s="636">
        <v>1435.2</v>
      </c>
    </row>
    <row r="7" spans="1:14" ht="14.4" customHeight="1" x14ac:dyDescent="0.3">
      <c r="A7" s="631" t="s">
        <v>505</v>
      </c>
      <c r="B7" s="632" t="s">
        <v>507</v>
      </c>
      <c r="C7" s="633" t="s">
        <v>521</v>
      </c>
      <c r="D7" s="634" t="s">
        <v>522</v>
      </c>
      <c r="E7" s="633" t="s">
        <v>508</v>
      </c>
      <c r="F7" s="634" t="s">
        <v>509</v>
      </c>
      <c r="G7" s="633" t="s">
        <v>530</v>
      </c>
      <c r="H7" s="633" t="s">
        <v>534</v>
      </c>
      <c r="I7" s="633" t="s">
        <v>534</v>
      </c>
      <c r="J7" s="633" t="s">
        <v>535</v>
      </c>
      <c r="K7" s="633" t="s">
        <v>536</v>
      </c>
      <c r="L7" s="635">
        <v>181.59</v>
      </c>
      <c r="M7" s="635">
        <v>7</v>
      </c>
      <c r="N7" s="636">
        <v>1271.1300000000001</v>
      </c>
    </row>
    <row r="8" spans="1:14" ht="14.4" customHeight="1" x14ac:dyDescent="0.3">
      <c r="A8" s="631" t="s">
        <v>505</v>
      </c>
      <c r="B8" s="632" t="s">
        <v>507</v>
      </c>
      <c r="C8" s="633" t="s">
        <v>521</v>
      </c>
      <c r="D8" s="634" t="s">
        <v>522</v>
      </c>
      <c r="E8" s="633" t="s">
        <v>508</v>
      </c>
      <c r="F8" s="634" t="s">
        <v>509</v>
      </c>
      <c r="G8" s="633" t="s">
        <v>530</v>
      </c>
      <c r="H8" s="633" t="s">
        <v>537</v>
      </c>
      <c r="I8" s="633" t="s">
        <v>537</v>
      </c>
      <c r="J8" s="633" t="s">
        <v>532</v>
      </c>
      <c r="K8" s="633" t="s">
        <v>538</v>
      </c>
      <c r="L8" s="635">
        <v>97.180000000000021</v>
      </c>
      <c r="M8" s="635">
        <v>15</v>
      </c>
      <c r="N8" s="636">
        <v>1457.7000000000003</v>
      </c>
    </row>
    <row r="9" spans="1:14" ht="14.4" customHeight="1" x14ac:dyDescent="0.3">
      <c r="A9" s="631" t="s">
        <v>505</v>
      </c>
      <c r="B9" s="632" t="s">
        <v>507</v>
      </c>
      <c r="C9" s="633" t="s">
        <v>521</v>
      </c>
      <c r="D9" s="634" t="s">
        <v>522</v>
      </c>
      <c r="E9" s="633" t="s">
        <v>508</v>
      </c>
      <c r="F9" s="634" t="s">
        <v>509</v>
      </c>
      <c r="G9" s="633" t="s">
        <v>530</v>
      </c>
      <c r="H9" s="633" t="s">
        <v>539</v>
      </c>
      <c r="I9" s="633" t="s">
        <v>539</v>
      </c>
      <c r="J9" s="633" t="s">
        <v>532</v>
      </c>
      <c r="K9" s="633" t="s">
        <v>540</v>
      </c>
      <c r="L9" s="635">
        <v>97.75</v>
      </c>
      <c r="M9" s="635">
        <v>8</v>
      </c>
      <c r="N9" s="636">
        <v>782</v>
      </c>
    </row>
    <row r="10" spans="1:14" ht="14.4" customHeight="1" x14ac:dyDescent="0.3">
      <c r="A10" s="631" t="s">
        <v>505</v>
      </c>
      <c r="B10" s="632" t="s">
        <v>507</v>
      </c>
      <c r="C10" s="633" t="s">
        <v>521</v>
      </c>
      <c r="D10" s="634" t="s">
        <v>522</v>
      </c>
      <c r="E10" s="633" t="s">
        <v>508</v>
      </c>
      <c r="F10" s="634" t="s">
        <v>509</v>
      </c>
      <c r="G10" s="633" t="s">
        <v>530</v>
      </c>
      <c r="H10" s="633" t="s">
        <v>541</v>
      </c>
      <c r="I10" s="633" t="s">
        <v>542</v>
      </c>
      <c r="J10" s="633" t="s">
        <v>543</v>
      </c>
      <c r="K10" s="633" t="s">
        <v>544</v>
      </c>
      <c r="L10" s="635">
        <v>53.75</v>
      </c>
      <c r="M10" s="635">
        <v>2</v>
      </c>
      <c r="N10" s="636">
        <v>107.5</v>
      </c>
    </row>
    <row r="11" spans="1:14" ht="14.4" customHeight="1" x14ac:dyDescent="0.3">
      <c r="A11" s="631" t="s">
        <v>505</v>
      </c>
      <c r="B11" s="632" t="s">
        <v>507</v>
      </c>
      <c r="C11" s="633" t="s">
        <v>521</v>
      </c>
      <c r="D11" s="634" t="s">
        <v>522</v>
      </c>
      <c r="E11" s="633" t="s">
        <v>508</v>
      </c>
      <c r="F11" s="634" t="s">
        <v>509</v>
      </c>
      <c r="G11" s="633" t="s">
        <v>530</v>
      </c>
      <c r="H11" s="633" t="s">
        <v>545</v>
      </c>
      <c r="I11" s="633" t="s">
        <v>546</v>
      </c>
      <c r="J11" s="633" t="s">
        <v>547</v>
      </c>
      <c r="K11" s="633" t="s">
        <v>548</v>
      </c>
      <c r="L11" s="635">
        <v>94.69</v>
      </c>
      <c r="M11" s="635">
        <v>8</v>
      </c>
      <c r="N11" s="636">
        <v>757.52</v>
      </c>
    </row>
    <row r="12" spans="1:14" ht="14.4" customHeight="1" x14ac:dyDescent="0.3">
      <c r="A12" s="631" t="s">
        <v>505</v>
      </c>
      <c r="B12" s="632" t="s">
        <v>507</v>
      </c>
      <c r="C12" s="633" t="s">
        <v>521</v>
      </c>
      <c r="D12" s="634" t="s">
        <v>522</v>
      </c>
      <c r="E12" s="633" t="s">
        <v>508</v>
      </c>
      <c r="F12" s="634" t="s">
        <v>509</v>
      </c>
      <c r="G12" s="633" t="s">
        <v>530</v>
      </c>
      <c r="H12" s="633" t="s">
        <v>549</v>
      </c>
      <c r="I12" s="633" t="s">
        <v>550</v>
      </c>
      <c r="J12" s="633" t="s">
        <v>551</v>
      </c>
      <c r="K12" s="633" t="s">
        <v>552</v>
      </c>
      <c r="L12" s="635">
        <v>65.654597034422949</v>
      </c>
      <c r="M12" s="635">
        <v>2</v>
      </c>
      <c r="N12" s="636">
        <v>131.3091940688459</v>
      </c>
    </row>
    <row r="13" spans="1:14" ht="14.4" customHeight="1" x14ac:dyDescent="0.3">
      <c r="A13" s="631" t="s">
        <v>505</v>
      </c>
      <c r="B13" s="632" t="s">
        <v>507</v>
      </c>
      <c r="C13" s="633" t="s">
        <v>521</v>
      </c>
      <c r="D13" s="634" t="s">
        <v>522</v>
      </c>
      <c r="E13" s="633" t="s">
        <v>508</v>
      </c>
      <c r="F13" s="634" t="s">
        <v>509</v>
      </c>
      <c r="G13" s="633" t="s">
        <v>530</v>
      </c>
      <c r="H13" s="633" t="s">
        <v>553</v>
      </c>
      <c r="I13" s="633" t="s">
        <v>554</v>
      </c>
      <c r="J13" s="633" t="s">
        <v>555</v>
      </c>
      <c r="K13" s="633" t="s">
        <v>556</v>
      </c>
      <c r="L13" s="635">
        <v>27.420000000000005</v>
      </c>
      <c r="M13" s="635">
        <v>5</v>
      </c>
      <c r="N13" s="636">
        <v>137.10000000000002</v>
      </c>
    </row>
    <row r="14" spans="1:14" ht="14.4" customHeight="1" x14ac:dyDescent="0.3">
      <c r="A14" s="631" t="s">
        <v>505</v>
      </c>
      <c r="B14" s="632" t="s">
        <v>507</v>
      </c>
      <c r="C14" s="633" t="s">
        <v>521</v>
      </c>
      <c r="D14" s="634" t="s">
        <v>522</v>
      </c>
      <c r="E14" s="633" t="s">
        <v>508</v>
      </c>
      <c r="F14" s="634" t="s">
        <v>509</v>
      </c>
      <c r="G14" s="633" t="s">
        <v>530</v>
      </c>
      <c r="H14" s="633" t="s">
        <v>557</v>
      </c>
      <c r="I14" s="633" t="s">
        <v>558</v>
      </c>
      <c r="J14" s="633" t="s">
        <v>559</v>
      </c>
      <c r="K14" s="633" t="s">
        <v>544</v>
      </c>
      <c r="L14" s="635">
        <v>42.040271238343401</v>
      </c>
      <c r="M14" s="635">
        <v>2</v>
      </c>
      <c r="N14" s="636">
        <v>84.080542476686801</v>
      </c>
    </row>
    <row r="15" spans="1:14" ht="14.4" customHeight="1" x14ac:dyDescent="0.3">
      <c r="A15" s="631" t="s">
        <v>505</v>
      </c>
      <c r="B15" s="632" t="s">
        <v>507</v>
      </c>
      <c r="C15" s="633" t="s">
        <v>521</v>
      </c>
      <c r="D15" s="634" t="s">
        <v>522</v>
      </c>
      <c r="E15" s="633" t="s">
        <v>508</v>
      </c>
      <c r="F15" s="634" t="s">
        <v>509</v>
      </c>
      <c r="G15" s="633" t="s">
        <v>530</v>
      </c>
      <c r="H15" s="633" t="s">
        <v>560</v>
      </c>
      <c r="I15" s="633" t="s">
        <v>561</v>
      </c>
      <c r="J15" s="633" t="s">
        <v>559</v>
      </c>
      <c r="K15" s="633" t="s">
        <v>562</v>
      </c>
      <c r="L15" s="635">
        <v>81.162885795669894</v>
      </c>
      <c r="M15" s="635">
        <v>34</v>
      </c>
      <c r="N15" s="636">
        <v>2759.5381170527762</v>
      </c>
    </row>
    <row r="16" spans="1:14" ht="14.4" customHeight="1" x14ac:dyDescent="0.3">
      <c r="A16" s="631" t="s">
        <v>505</v>
      </c>
      <c r="B16" s="632" t="s">
        <v>507</v>
      </c>
      <c r="C16" s="633" t="s">
        <v>521</v>
      </c>
      <c r="D16" s="634" t="s">
        <v>522</v>
      </c>
      <c r="E16" s="633" t="s">
        <v>508</v>
      </c>
      <c r="F16" s="634" t="s">
        <v>509</v>
      </c>
      <c r="G16" s="633" t="s">
        <v>530</v>
      </c>
      <c r="H16" s="633" t="s">
        <v>563</v>
      </c>
      <c r="I16" s="633" t="s">
        <v>564</v>
      </c>
      <c r="J16" s="633" t="s">
        <v>565</v>
      </c>
      <c r="K16" s="633" t="s">
        <v>566</v>
      </c>
      <c r="L16" s="635">
        <v>61.9</v>
      </c>
      <c r="M16" s="635">
        <v>1</v>
      </c>
      <c r="N16" s="636">
        <v>61.9</v>
      </c>
    </row>
    <row r="17" spans="1:14" ht="14.4" customHeight="1" x14ac:dyDescent="0.3">
      <c r="A17" s="631" t="s">
        <v>505</v>
      </c>
      <c r="B17" s="632" t="s">
        <v>507</v>
      </c>
      <c r="C17" s="633" t="s">
        <v>521</v>
      </c>
      <c r="D17" s="634" t="s">
        <v>522</v>
      </c>
      <c r="E17" s="633" t="s">
        <v>508</v>
      </c>
      <c r="F17" s="634" t="s">
        <v>509</v>
      </c>
      <c r="G17" s="633" t="s">
        <v>530</v>
      </c>
      <c r="H17" s="633" t="s">
        <v>567</v>
      </c>
      <c r="I17" s="633" t="s">
        <v>568</v>
      </c>
      <c r="J17" s="633" t="s">
        <v>569</v>
      </c>
      <c r="K17" s="633" t="s">
        <v>570</v>
      </c>
      <c r="L17" s="635">
        <v>67.394064041045041</v>
      </c>
      <c r="M17" s="635">
        <v>5</v>
      </c>
      <c r="N17" s="636">
        <v>336.97032020522522</v>
      </c>
    </row>
    <row r="18" spans="1:14" ht="14.4" customHeight="1" x14ac:dyDescent="0.3">
      <c r="A18" s="631" t="s">
        <v>505</v>
      </c>
      <c r="B18" s="632" t="s">
        <v>507</v>
      </c>
      <c r="C18" s="633" t="s">
        <v>521</v>
      </c>
      <c r="D18" s="634" t="s">
        <v>522</v>
      </c>
      <c r="E18" s="633" t="s">
        <v>508</v>
      </c>
      <c r="F18" s="634" t="s">
        <v>509</v>
      </c>
      <c r="G18" s="633" t="s">
        <v>530</v>
      </c>
      <c r="H18" s="633" t="s">
        <v>571</v>
      </c>
      <c r="I18" s="633" t="s">
        <v>572</v>
      </c>
      <c r="J18" s="633" t="s">
        <v>573</v>
      </c>
      <c r="K18" s="633" t="s">
        <v>574</v>
      </c>
      <c r="L18" s="635">
        <v>59.199957236975237</v>
      </c>
      <c r="M18" s="635">
        <v>14</v>
      </c>
      <c r="N18" s="636">
        <v>828.79940131765329</v>
      </c>
    </row>
    <row r="19" spans="1:14" ht="14.4" customHeight="1" x14ac:dyDescent="0.3">
      <c r="A19" s="631" t="s">
        <v>505</v>
      </c>
      <c r="B19" s="632" t="s">
        <v>507</v>
      </c>
      <c r="C19" s="633" t="s">
        <v>521</v>
      </c>
      <c r="D19" s="634" t="s">
        <v>522</v>
      </c>
      <c r="E19" s="633" t="s">
        <v>508</v>
      </c>
      <c r="F19" s="634" t="s">
        <v>509</v>
      </c>
      <c r="G19" s="633" t="s">
        <v>530</v>
      </c>
      <c r="H19" s="633" t="s">
        <v>575</v>
      </c>
      <c r="I19" s="633" t="s">
        <v>576</v>
      </c>
      <c r="J19" s="633" t="s">
        <v>577</v>
      </c>
      <c r="K19" s="633" t="s">
        <v>578</v>
      </c>
      <c r="L19" s="635">
        <v>60.349999999999994</v>
      </c>
      <c r="M19" s="635">
        <v>16</v>
      </c>
      <c r="N19" s="636">
        <v>965.59999999999991</v>
      </c>
    </row>
    <row r="20" spans="1:14" ht="14.4" customHeight="1" x14ac:dyDescent="0.3">
      <c r="A20" s="631" t="s">
        <v>505</v>
      </c>
      <c r="B20" s="632" t="s">
        <v>507</v>
      </c>
      <c r="C20" s="633" t="s">
        <v>521</v>
      </c>
      <c r="D20" s="634" t="s">
        <v>522</v>
      </c>
      <c r="E20" s="633" t="s">
        <v>508</v>
      </c>
      <c r="F20" s="634" t="s">
        <v>509</v>
      </c>
      <c r="G20" s="633" t="s">
        <v>530</v>
      </c>
      <c r="H20" s="633" t="s">
        <v>579</v>
      </c>
      <c r="I20" s="633" t="s">
        <v>580</v>
      </c>
      <c r="J20" s="633" t="s">
        <v>581</v>
      </c>
      <c r="K20" s="633" t="s">
        <v>582</v>
      </c>
      <c r="L20" s="635">
        <v>42.089999999999989</v>
      </c>
      <c r="M20" s="635">
        <v>1</v>
      </c>
      <c r="N20" s="636">
        <v>42.089999999999989</v>
      </c>
    </row>
    <row r="21" spans="1:14" ht="14.4" customHeight="1" x14ac:dyDescent="0.3">
      <c r="A21" s="631" t="s">
        <v>505</v>
      </c>
      <c r="B21" s="632" t="s">
        <v>507</v>
      </c>
      <c r="C21" s="633" t="s">
        <v>521</v>
      </c>
      <c r="D21" s="634" t="s">
        <v>522</v>
      </c>
      <c r="E21" s="633" t="s">
        <v>508</v>
      </c>
      <c r="F21" s="634" t="s">
        <v>509</v>
      </c>
      <c r="G21" s="633" t="s">
        <v>530</v>
      </c>
      <c r="H21" s="633" t="s">
        <v>583</v>
      </c>
      <c r="I21" s="633" t="s">
        <v>584</v>
      </c>
      <c r="J21" s="633" t="s">
        <v>585</v>
      </c>
      <c r="K21" s="633" t="s">
        <v>586</v>
      </c>
      <c r="L21" s="635">
        <v>260.00025973744243</v>
      </c>
      <c r="M21" s="635">
        <v>27</v>
      </c>
      <c r="N21" s="636">
        <v>7020.0070129109463</v>
      </c>
    </row>
    <row r="22" spans="1:14" ht="14.4" customHeight="1" x14ac:dyDescent="0.3">
      <c r="A22" s="631" t="s">
        <v>505</v>
      </c>
      <c r="B22" s="632" t="s">
        <v>507</v>
      </c>
      <c r="C22" s="633" t="s">
        <v>521</v>
      </c>
      <c r="D22" s="634" t="s">
        <v>522</v>
      </c>
      <c r="E22" s="633" t="s">
        <v>508</v>
      </c>
      <c r="F22" s="634" t="s">
        <v>509</v>
      </c>
      <c r="G22" s="633" t="s">
        <v>530</v>
      </c>
      <c r="H22" s="633" t="s">
        <v>587</v>
      </c>
      <c r="I22" s="633" t="s">
        <v>588</v>
      </c>
      <c r="J22" s="633" t="s">
        <v>589</v>
      </c>
      <c r="K22" s="633" t="s">
        <v>590</v>
      </c>
      <c r="L22" s="635">
        <v>151.13999999999999</v>
      </c>
      <c r="M22" s="635">
        <v>2</v>
      </c>
      <c r="N22" s="636">
        <v>302.27999999999997</v>
      </c>
    </row>
    <row r="23" spans="1:14" ht="14.4" customHeight="1" x14ac:dyDescent="0.3">
      <c r="A23" s="631" t="s">
        <v>505</v>
      </c>
      <c r="B23" s="632" t="s">
        <v>507</v>
      </c>
      <c r="C23" s="633" t="s">
        <v>521</v>
      </c>
      <c r="D23" s="634" t="s">
        <v>522</v>
      </c>
      <c r="E23" s="633" t="s">
        <v>508</v>
      </c>
      <c r="F23" s="634" t="s">
        <v>509</v>
      </c>
      <c r="G23" s="633" t="s">
        <v>530</v>
      </c>
      <c r="H23" s="633" t="s">
        <v>591</v>
      </c>
      <c r="I23" s="633" t="s">
        <v>592</v>
      </c>
      <c r="J23" s="633" t="s">
        <v>593</v>
      </c>
      <c r="K23" s="633" t="s">
        <v>594</v>
      </c>
      <c r="L23" s="635">
        <v>95.864000000000104</v>
      </c>
      <c r="M23" s="635">
        <v>1</v>
      </c>
      <c r="N23" s="636">
        <v>95.864000000000104</v>
      </c>
    </row>
    <row r="24" spans="1:14" ht="14.4" customHeight="1" x14ac:dyDescent="0.3">
      <c r="A24" s="631" t="s">
        <v>505</v>
      </c>
      <c r="B24" s="632" t="s">
        <v>507</v>
      </c>
      <c r="C24" s="633" t="s">
        <v>521</v>
      </c>
      <c r="D24" s="634" t="s">
        <v>522</v>
      </c>
      <c r="E24" s="633" t="s">
        <v>508</v>
      </c>
      <c r="F24" s="634" t="s">
        <v>509</v>
      </c>
      <c r="G24" s="633" t="s">
        <v>530</v>
      </c>
      <c r="H24" s="633" t="s">
        <v>595</v>
      </c>
      <c r="I24" s="633" t="s">
        <v>595</v>
      </c>
      <c r="J24" s="633" t="s">
        <v>596</v>
      </c>
      <c r="K24" s="633" t="s">
        <v>597</v>
      </c>
      <c r="L24" s="635">
        <v>38.220649927653916</v>
      </c>
      <c r="M24" s="635">
        <v>40</v>
      </c>
      <c r="N24" s="636">
        <v>1528.8259971061566</v>
      </c>
    </row>
    <row r="25" spans="1:14" ht="14.4" customHeight="1" x14ac:dyDescent="0.3">
      <c r="A25" s="631" t="s">
        <v>505</v>
      </c>
      <c r="B25" s="632" t="s">
        <v>507</v>
      </c>
      <c r="C25" s="633" t="s">
        <v>521</v>
      </c>
      <c r="D25" s="634" t="s">
        <v>522</v>
      </c>
      <c r="E25" s="633" t="s">
        <v>508</v>
      </c>
      <c r="F25" s="634" t="s">
        <v>509</v>
      </c>
      <c r="G25" s="633" t="s">
        <v>530</v>
      </c>
      <c r="H25" s="633" t="s">
        <v>598</v>
      </c>
      <c r="I25" s="633" t="s">
        <v>599</v>
      </c>
      <c r="J25" s="633" t="s">
        <v>600</v>
      </c>
      <c r="K25" s="633" t="s">
        <v>601</v>
      </c>
      <c r="L25" s="635">
        <v>236.09153596446851</v>
      </c>
      <c r="M25" s="635">
        <v>2</v>
      </c>
      <c r="N25" s="636">
        <v>472.18307192893701</v>
      </c>
    </row>
    <row r="26" spans="1:14" ht="14.4" customHeight="1" x14ac:dyDescent="0.3">
      <c r="A26" s="631" t="s">
        <v>505</v>
      </c>
      <c r="B26" s="632" t="s">
        <v>507</v>
      </c>
      <c r="C26" s="633" t="s">
        <v>521</v>
      </c>
      <c r="D26" s="634" t="s">
        <v>522</v>
      </c>
      <c r="E26" s="633" t="s">
        <v>508</v>
      </c>
      <c r="F26" s="634" t="s">
        <v>509</v>
      </c>
      <c r="G26" s="633" t="s">
        <v>530</v>
      </c>
      <c r="H26" s="633" t="s">
        <v>602</v>
      </c>
      <c r="I26" s="633" t="s">
        <v>603</v>
      </c>
      <c r="J26" s="633" t="s">
        <v>604</v>
      </c>
      <c r="K26" s="633" t="s">
        <v>605</v>
      </c>
      <c r="L26" s="635">
        <v>339.84333333333331</v>
      </c>
      <c r="M26" s="635">
        <v>3</v>
      </c>
      <c r="N26" s="636">
        <v>1019.53</v>
      </c>
    </row>
    <row r="27" spans="1:14" ht="14.4" customHeight="1" x14ac:dyDescent="0.3">
      <c r="A27" s="631" t="s">
        <v>505</v>
      </c>
      <c r="B27" s="632" t="s">
        <v>507</v>
      </c>
      <c r="C27" s="633" t="s">
        <v>521</v>
      </c>
      <c r="D27" s="634" t="s">
        <v>522</v>
      </c>
      <c r="E27" s="633" t="s">
        <v>508</v>
      </c>
      <c r="F27" s="634" t="s">
        <v>509</v>
      </c>
      <c r="G27" s="633" t="s">
        <v>530</v>
      </c>
      <c r="H27" s="633" t="s">
        <v>606</v>
      </c>
      <c r="I27" s="633" t="s">
        <v>607</v>
      </c>
      <c r="J27" s="633" t="s">
        <v>608</v>
      </c>
      <c r="K27" s="633" t="s">
        <v>609</v>
      </c>
      <c r="L27" s="635">
        <v>45.999999999999986</v>
      </c>
      <c r="M27" s="635">
        <v>2</v>
      </c>
      <c r="N27" s="636">
        <v>91.999999999999972</v>
      </c>
    </row>
    <row r="28" spans="1:14" ht="14.4" customHeight="1" x14ac:dyDescent="0.3">
      <c r="A28" s="631" t="s">
        <v>505</v>
      </c>
      <c r="B28" s="632" t="s">
        <v>507</v>
      </c>
      <c r="C28" s="633" t="s">
        <v>521</v>
      </c>
      <c r="D28" s="634" t="s">
        <v>522</v>
      </c>
      <c r="E28" s="633" t="s">
        <v>508</v>
      </c>
      <c r="F28" s="634" t="s">
        <v>509</v>
      </c>
      <c r="G28" s="633" t="s">
        <v>530</v>
      </c>
      <c r="H28" s="633" t="s">
        <v>610</v>
      </c>
      <c r="I28" s="633" t="s">
        <v>611</v>
      </c>
      <c r="J28" s="633" t="s">
        <v>577</v>
      </c>
      <c r="K28" s="633" t="s">
        <v>612</v>
      </c>
      <c r="L28" s="635">
        <v>22.542206997651892</v>
      </c>
      <c r="M28" s="635">
        <v>14</v>
      </c>
      <c r="N28" s="636">
        <v>315.59089796712647</v>
      </c>
    </row>
    <row r="29" spans="1:14" ht="14.4" customHeight="1" x14ac:dyDescent="0.3">
      <c r="A29" s="631" t="s">
        <v>505</v>
      </c>
      <c r="B29" s="632" t="s">
        <v>507</v>
      </c>
      <c r="C29" s="633" t="s">
        <v>521</v>
      </c>
      <c r="D29" s="634" t="s">
        <v>522</v>
      </c>
      <c r="E29" s="633" t="s">
        <v>508</v>
      </c>
      <c r="F29" s="634" t="s">
        <v>509</v>
      </c>
      <c r="G29" s="633" t="s">
        <v>530</v>
      </c>
      <c r="H29" s="633" t="s">
        <v>613</v>
      </c>
      <c r="I29" s="633" t="s">
        <v>614</v>
      </c>
      <c r="J29" s="633" t="s">
        <v>615</v>
      </c>
      <c r="K29" s="633" t="s">
        <v>616</v>
      </c>
      <c r="L29" s="635">
        <v>60.51</v>
      </c>
      <c r="M29" s="635">
        <v>1</v>
      </c>
      <c r="N29" s="636">
        <v>60.51</v>
      </c>
    </row>
    <row r="30" spans="1:14" ht="14.4" customHeight="1" x14ac:dyDescent="0.3">
      <c r="A30" s="631" t="s">
        <v>505</v>
      </c>
      <c r="B30" s="632" t="s">
        <v>507</v>
      </c>
      <c r="C30" s="633" t="s">
        <v>521</v>
      </c>
      <c r="D30" s="634" t="s">
        <v>522</v>
      </c>
      <c r="E30" s="633" t="s">
        <v>508</v>
      </c>
      <c r="F30" s="634" t="s">
        <v>509</v>
      </c>
      <c r="G30" s="633" t="s">
        <v>530</v>
      </c>
      <c r="H30" s="633" t="s">
        <v>617</v>
      </c>
      <c r="I30" s="633" t="s">
        <v>618</v>
      </c>
      <c r="J30" s="633" t="s">
        <v>619</v>
      </c>
      <c r="K30" s="633" t="s">
        <v>620</v>
      </c>
      <c r="L30" s="635">
        <v>77</v>
      </c>
      <c r="M30" s="635">
        <v>1</v>
      </c>
      <c r="N30" s="636">
        <v>77</v>
      </c>
    </row>
    <row r="31" spans="1:14" ht="14.4" customHeight="1" x14ac:dyDescent="0.3">
      <c r="A31" s="631" t="s">
        <v>505</v>
      </c>
      <c r="B31" s="632" t="s">
        <v>507</v>
      </c>
      <c r="C31" s="633" t="s">
        <v>521</v>
      </c>
      <c r="D31" s="634" t="s">
        <v>522</v>
      </c>
      <c r="E31" s="633" t="s">
        <v>508</v>
      </c>
      <c r="F31" s="634" t="s">
        <v>509</v>
      </c>
      <c r="G31" s="633" t="s">
        <v>530</v>
      </c>
      <c r="H31" s="633" t="s">
        <v>621</v>
      </c>
      <c r="I31" s="633" t="s">
        <v>622</v>
      </c>
      <c r="J31" s="633" t="s">
        <v>623</v>
      </c>
      <c r="K31" s="633" t="s">
        <v>624</v>
      </c>
      <c r="L31" s="635">
        <v>68.089898135323708</v>
      </c>
      <c r="M31" s="635">
        <v>3</v>
      </c>
      <c r="N31" s="636">
        <v>204.26969440597111</v>
      </c>
    </row>
    <row r="32" spans="1:14" ht="14.4" customHeight="1" x14ac:dyDescent="0.3">
      <c r="A32" s="631" t="s">
        <v>505</v>
      </c>
      <c r="B32" s="632" t="s">
        <v>507</v>
      </c>
      <c r="C32" s="633" t="s">
        <v>521</v>
      </c>
      <c r="D32" s="634" t="s">
        <v>522</v>
      </c>
      <c r="E32" s="633" t="s">
        <v>508</v>
      </c>
      <c r="F32" s="634" t="s">
        <v>509</v>
      </c>
      <c r="G32" s="633" t="s">
        <v>530</v>
      </c>
      <c r="H32" s="633" t="s">
        <v>625</v>
      </c>
      <c r="I32" s="633" t="s">
        <v>626</v>
      </c>
      <c r="J32" s="633" t="s">
        <v>627</v>
      </c>
      <c r="K32" s="633" t="s">
        <v>628</v>
      </c>
      <c r="L32" s="635">
        <v>75.239913099519796</v>
      </c>
      <c r="M32" s="635">
        <v>3</v>
      </c>
      <c r="N32" s="636">
        <v>225.71973929855938</v>
      </c>
    </row>
    <row r="33" spans="1:14" ht="14.4" customHeight="1" x14ac:dyDescent="0.3">
      <c r="A33" s="631" t="s">
        <v>505</v>
      </c>
      <c r="B33" s="632" t="s">
        <v>507</v>
      </c>
      <c r="C33" s="633" t="s">
        <v>521</v>
      </c>
      <c r="D33" s="634" t="s">
        <v>522</v>
      </c>
      <c r="E33" s="633" t="s">
        <v>508</v>
      </c>
      <c r="F33" s="634" t="s">
        <v>509</v>
      </c>
      <c r="G33" s="633" t="s">
        <v>530</v>
      </c>
      <c r="H33" s="633" t="s">
        <v>629</v>
      </c>
      <c r="I33" s="633" t="s">
        <v>630</v>
      </c>
      <c r="J33" s="633" t="s">
        <v>631</v>
      </c>
      <c r="K33" s="633" t="s">
        <v>632</v>
      </c>
      <c r="L33" s="635">
        <v>69.5597687844364</v>
      </c>
      <c r="M33" s="635">
        <v>1</v>
      </c>
      <c r="N33" s="636">
        <v>69.5597687844364</v>
      </c>
    </row>
    <row r="34" spans="1:14" ht="14.4" customHeight="1" x14ac:dyDescent="0.3">
      <c r="A34" s="631" t="s">
        <v>505</v>
      </c>
      <c r="B34" s="632" t="s">
        <v>507</v>
      </c>
      <c r="C34" s="633" t="s">
        <v>521</v>
      </c>
      <c r="D34" s="634" t="s">
        <v>522</v>
      </c>
      <c r="E34" s="633" t="s">
        <v>508</v>
      </c>
      <c r="F34" s="634" t="s">
        <v>509</v>
      </c>
      <c r="G34" s="633" t="s">
        <v>530</v>
      </c>
      <c r="H34" s="633" t="s">
        <v>633</v>
      </c>
      <c r="I34" s="633" t="s">
        <v>634</v>
      </c>
      <c r="J34" s="633" t="s">
        <v>635</v>
      </c>
      <c r="K34" s="633" t="s">
        <v>636</v>
      </c>
      <c r="L34" s="635">
        <v>122.24999966325731</v>
      </c>
      <c r="M34" s="635">
        <v>3</v>
      </c>
      <c r="N34" s="636">
        <v>366.74999898977194</v>
      </c>
    </row>
    <row r="35" spans="1:14" ht="14.4" customHeight="1" x14ac:dyDescent="0.3">
      <c r="A35" s="631" t="s">
        <v>505</v>
      </c>
      <c r="B35" s="632" t="s">
        <v>507</v>
      </c>
      <c r="C35" s="633" t="s">
        <v>521</v>
      </c>
      <c r="D35" s="634" t="s">
        <v>522</v>
      </c>
      <c r="E35" s="633" t="s">
        <v>508</v>
      </c>
      <c r="F35" s="634" t="s">
        <v>509</v>
      </c>
      <c r="G35" s="633" t="s">
        <v>530</v>
      </c>
      <c r="H35" s="633" t="s">
        <v>637</v>
      </c>
      <c r="I35" s="633" t="s">
        <v>638</v>
      </c>
      <c r="J35" s="633" t="s">
        <v>639</v>
      </c>
      <c r="K35" s="633" t="s">
        <v>640</v>
      </c>
      <c r="L35" s="635">
        <v>71.219678742791245</v>
      </c>
      <c r="M35" s="635">
        <v>2</v>
      </c>
      <c r="N35" s="636">
        <v>142.43935748558249</v>
      </c>
    </row>
    <row r="36" spans="1:14" ht="14.4" customHeight="1" x14ac:dyDescent="0.3">
      <c r="A36" s="631" t="s">
        <v>505</v>
      </c>
      <c r="B36" s="632" t="s">
        <v>507</v>
      </c>
      <c r="C36" s="633" t="s">
        <v>521</v>
      </c>
      <c r="D36" s="634" t="s">
        <v>522</v>
      </c>
      <c r="E36" s="633" t="s">
        <v>508</v>
      </c>
      <c r="F36" s="634" t="s">
        <v>509</v>
      </c>
      <c r="G36" s="633" t="s">
        <v>530</v>
      </c>
      <c r="H36" s="633" t="s">
        <v>641</v>
      </c>
      <c r="I36" s="633" t="s">
        <v>642</v>
      </c>
      <c r="J36" s="633" t="s">
        <v>643</v>
      </c>
      <c r="K36" s="633" t="s">
        <v>644</v>
      </c>
      <c r="L36" s="635">
        <v>47.359906703031605</v>
      </c>
      <c r="M36" s="635">
        <v>6</v>
      </c>
      <c r="N36" s="636">
        <v>284.15944021818962</v>
      </c>
    </row>
    <row r="37" spans="1:14" ht="14.4" customHeight="1" x14ac:dyDescent="0.3">
      <c r="A37" s="631" t="s">
        <v>505</v>
      </c>
      <c r="B37" s="632" t="s">
        <v>507</v>
      </c>
      <c r="C37" s="633" t="s">
        <v>521</v>
      </c>
      <c r="D37" s="634" t="s">
        <v>522</v>
      </c>
      <c r="E37" s="633" t="s">
        <v>508</v>
      </c>
      <c r="F37" s="634" t="s">
        <v>509</v>
      </c>
      <c r="G37" s="633" t="s">
        <v>530</v>
      </c>
      <c r="H37" s="633" t="s">
        <v>645</v>
      </c>
      <c r="I37" s="633" t="s">
        <v>645</v>
      </c>
      <c r="J37" s="633" t="s">
        <v>646</v>
      </c>
      <c r="K37" s="633" t="s">
        <v>647</v>
      </c>
      <c r="L37" s="635">
        <v>106.65</v>
      </c>
      <c r="M37" s="635">
        <v>2</v>
      </c>
      <c r="N37" s="636">
        <v>213.3</v>
      </c>
    </row>
    <row r="38" spans="1:14" ht="14.4" customHeight="1" x14ac:dyDescent="0.3">
      <c r="A38" s="631" t="s">
        <v>505</v>
      </c>
      <c r="B38" s="632" t="s">
        <v>507</v>
      </c>
      <c r="C38" s="633" t="s">
        <v>521</v>
      </c>
      <c r="D38" s="634" t="s">
        <v>522</v>
      </c>
      <c r="E38" s="633" t="s">
        <v>508</v>
      </c>
      <c r="F38" s="634" t="s">
        <v>509</v>
      </c>
      <c r="G38" s="633" t="s">
        <v>530</v>
      </c>
      <c r="H38" s="633" t="s">
        <v>648</v>
      </c>
      <c r="I38" s="633" t="s">
        <v>649</v>
      </c>
      <c r="J38" s="633" t="s">
        <v>650</v>
      </c>
      <c r="K38" s="633" t="s">
        <v>651</v>
      </c>
      <c r="L38" s="635">
        <v>41.620000000000005</v>
      </c>
      <c r="M38" s="635">
        <v>1</v>
      </c>
      <c r="N38" s="636">
        <v>41.620000000000005</v>
      </c>
    </row>
    <row r="39" spans="1:14" ht="14.4" customHeight="1" x14ac:dyDescent="0.3">
      <c r="A39" s="631" t="s">
        <v>505</v>
      </c>
      <c r="B39" s="632" t="s">
        <v>507</v>
      </c>
      <c r="C39" s="633" t="s">
        <v>521</v>
      </c>
      <c r="D39" s="634" t="s">
        <v>522</v>
      </c>
      <c r="E39" s="633" t="s">
        <v>508</v>
      </c>
      <c r="F39" s="634" t="s">
        <v>509</v>
      </c>
      <c r="G39" s="633" t="s">
        <v>530</v>
      </c>
      <c r="H39" s="633" t="s">
        <v>652</v>
      </c>
      <c r="I39" s="633" t="s">
        <v>653</v>
      </c>
      <c r="J39" s="633" t="s">
        <v>650</v>
      </c>
      <c r="K39" s="633" t="s">
        <v>654</v>
      </c>
      <c r="L39" s="635">
        <v>292.47008410227431</v>
      </c>
      <c r="M39" s="635">
        <v>7</v>
      </c>
      <c r="N39" s="636">
        <v>2047.2905887159202</v>
      </c>
    </row>
    <row r="40" spans="1:14" ht="14.4" customHeight="1" x14ac:dyDescent="0.3">
      <c r="A40" s="631" t="s">
        <v>505</v>
      </c>
      <c r="B40" s="632" t="s">
        <v>507</v>
      </c>
      <c r="C40" s="633" t="s">
        <v>521</v>
      </c>
      <c r="D40" s="634" t="s">
        <v>522</v>
      </c>
      <c r="E40" s="633" t="s">
        <v>508</v>
      </c>
      <c r="F40" s="634" t="s">
        <v>509</v>
      </c>
      <c r="G40" s="633" t="s">
        <v>530</v>
      </c>
      <c r="H40" s="633" t="s">
        <v>655</v>
      </c>
      <c r="I40" s="633" t="s">
        <v>656</v>
      </c>
      <c r="J40" s="633" t="s">
        <v>657</v>
      </c>
      <c r="K40" s="633" t="s">
        <v>658</v>
      </c>
      <c r="L40" s="635">
        <v>91.569332539032004</v>
      </c>
      <c r="M40" s="635">
        <v>2</v>
      </c>
      <c r="N40" s="636">
        <v>183.13866507806401</v>
      </c>
    </row>
    <row r="41" spans="1:14" ht="14.4" customHeight="1" x14ac:dyDescent="0.3">
      <c r="A41" s="631" t="s">
        <v>505</v>
      </c>
      <c r="B41" s="632" t="s">
        <v>507</v>
      </c>
      <c r="C41" s="633" t="s">
        <v>521</v>
      </c>
      <c r="D41" s="634" t="s">
        <v>522</v>
      </c>
      <c r="E41" s="633" t="s">
        <v>508</v>
      </c>
      <c r="F41" s="634" t="s">
        <v>509</v>
      </c>
      <c r="G41" s="633" t="s">
        <v>530</v>
      </c>
      <c r="H41" s="633" t="s">
        <v>659</v>
      </c>
      <c r="I41" s="633" t="s">
        <v>660</v>
      </c>
      <c r="J41" s="633" t="s">
        <v>661</v>
      </c>
      <c r="K41" s="633" t="s">
        <v>662</v>
      </c>
      <c r="L41" s="635">
        <v>38.03</v>
      </c>
      <c r="M41" s="635">
        <v>2</v>
      </c>
      <c r="N41" s="636">
        <v>76.06</v>
      </c>
    </row>
    <row r="42" spans="1:14" ht="14.4" customHeight="1" x14ac:dyDescent="0.3">
      <c r="A42" s="631" t="s">
        <v>505</v>
      </c>
      <c r="B42" s="632" t="s">
        <v>507</v>
      </c>
      <c r="C42" s="633" t="s">
        <v>521</v>
      </c>
      <c r="D42" s="634" t="s">
        <v>522</v>
      </c>
      <c r="E42" s="633" t="s">
        <v>508</v>
      </c>
      <c r="F42" s="634" t="s">
        <v>509</v>
      </c>
      <c r="G42" s="633" t="s">
        <v>530</v>
      </c>
      <c r="H42" s="633" t="s">
        <v>663</v>
      </c>
      <c r="I42" s="633" t="s">
        <v>664</v>
      </c>
      <c r="J42" s="633" t="s">
        <v>665</v>
      </c>
      <c r="K42" s="633" t="s">
        <v>666</v>
      </c>
      <c r="L42" s="635">
        <v>160.3235536342533</v>
      </c>
      <c r="M42" s="635">
        <v>3</v>
      </c>
      <c r="N42" s="636">
        <v>480.9706609027599</v>
      </c>
    </row>
    <row r="43" spans="1:14" ht="14.4" customHeight="1" x14ac:dyDescent="0.3">
      <c r="A43" s="631" t="s">
        <v>505</v>
      </c>
      <c r="B43" s="632" t="s">
        <v>507</v>
      </c>
      <c r="C43" s="633" t="s">
        <v>521</v>
      </c>
      <c r="D43" s="634" t="s">
        <v>522</v>
      </c>
      <c r="E43" s="633" t="s">
        <v>508</v>
      </c>
      <c r="F43" s="634" t="s">
        <v>509</v>
      </c>
      <c r="G43" s="633" t="s">
        <v>530</v>
      </c>
      <c r="H43" s="633" t="s">
        <v>667</v>
      </c>
      <c r="I43" s="633" t="s">
        <v>668</v>
      </c>
      <c r="J43" s="633" t="s">
        <v>669</v>
      </c>
      <c r="K43" s="633" t="s">
        <v>670</v>
      </c>
      <c r="L43" s="635">
        <v>166.91</v>
      </c>
      <c r="M43" s="635">
        <v>1</v>
      </c>
      <c r="N43" s="636">
        <v>166.91</v>
      </c>
    </row>
    <row r="44" spans="1:14" ht="14.4" customHeight="1" x14ac:dyDescent="0.3">
      <c r="A44" s="631" t="s">
        <v>505</v>
      </c>
      <c r="B44" s="632" t="s">
        <v>507</v>
      </c>
      <c r="C44" s="633" t="s">
        <v>521</v>
      </c>
      <c r="D44" s="634" t="s">
        <v>522</v>
      </c>
      <c r="E44" s="633" t="s">
        <v>508</v>
      </c>
      <c r="F44" s="634" t="s">
        <v>509</v>
      </c>
      <c r="G44" s="633" t="s">
        <v>530</v>
      </c>
      <c r="H44" s="633" t="s">
        <v>671</v>
      </c>
      <c r="I44" s="633" t="s">
        <v>246</v>
      </c>
      <c r="J44" s="633" t="s">
        <v>672</v>
      </c>
      <c r="K44" s="633"/>
      <c r="L44" s="635">
        <v>97.320308512988021</v>
      </c>
      <c r="M44" s="635">
        <v>7</v>
      </c>
      <c r="N44" s="636">
        <v>681.24215959091612</v>
      </c>
    </row>
    <row r="45" spans="1:14" ht="14.4" customHeight="1" x14ac:dyDescent="0.3">
      <c r="A45" s="631" t="s">
        <v>505</v>
      </c>
      <c r="B45" s="632" t="s">
        <v>507</v>
      </c>
      <c r="C45" s="633" t="s">
        <v>521</v>
      </c>
      <c r="D45" s="634" t="s">
        <v>522</v>
      </c>
      <c r="E45" s="633" t="s">
        <v>508</v>
      </c>
      <c r="F45" s="634" t="s">
        <v>509</v>
      </c>
      <c r="G45" s="633" t="s">
        <v>530</v>
      </c>
      <c r="H45" s="633" t="s">
        <v>673</v>
      </c>
      <c r="I45" s="633" t="s">
        <v>246</v>
      </c>
      <c r="J45" s="633" t="s">
        <v>674</v>
      </c>
      <c r="K45" s="633"/>
      <c r="L45" s="635">
        <v>20.977939514998724</v>
      </c>
      <c r="M45" s="635">
        <v>5</v>
      </c>
      <c r="N45" s="636">
        <v>104.88969757499362</v>
      </c>
    </row>
    <row r="46" spans="1:14" ht="14.4" customHeight="1" x14ac:dyDescent="0.3">
      <c r="A46" s="631" t="s">
        <v>505</v>
      </c>
      <c r="B46" s="632" t="s">
        <v>507</v>
      </c>
      <c r="C46" s="633" t="s">
        <v>521</v>
      </c>
      <c r="D46" s="634" t="s">
        <v>522</v>
      </c>
      <c r="E46" s="633" t="s">
        <v>508</v>
      </c>
      <c r="F46" s="634" t="s">
        <v>509</v>
      </c>
      <c r="G46" s="633" t="s">
        <v>530</v>
      </c>
      <c r="H46" s="633" t="s">
        <v>675</v>
      </c>
      <c r="I46" s="633" t="s">
        <v>676</v>
      </c>
      <c r="J46" s="633" t="s">
        <v>677</v>
      </c>
      <c r="K46" s="633" t="s">
        <v>678</v>
      </c>
      <c r="L46" s="635">
        <v>64.590429887305788</v>
      </c>
      <c r="M46" s="635">
        <v>13</v>
      </c>
      <c r="N46" s="636">
        <v>839.6755885349753</v>
      </c>
    </row>
    <row r="47" spans="1:14" ht="14.4" customHeight="1" x14ac:dyDescent="0.3">
      <c r="A47" s="631" t="s">
        <v>505</v>
      </c>
      <c r="B47" s="632" t="s">
        <v>507</v>
      </c>
      <c r="C47" s="633" t="s">
        <v>521</v>
      </c>
      <c r="D47" s="634" t="s">
        <v>522</v>
      </c>
      <c r="E47" s="633" t="s">
        <v>508</v>
      </c>
      <c r="F47" s="634" t="s">
        <v>509</v>
      </c>
      <c r="G47" s="633" t="s">
        <v>530</v>
      </c>
      <c r="H47" s="633" t="s">
        <v>679</v>
      </c>
      <c r="I47" s="633" t="s">
        <v>680</v>
      </c>
      <c r="J47" s="633" t="s">
        <v>681</v>
      </c>
      <c r="K47" s="633" t="s">
        <v>682</v>
      </c>
      <c r="L47" s="635">
        <v>121.929788760455</v>
      </c>
      <c r="M47" s="635">
        <v>1</v>
      </c>
      <c r="N47" s="636">
        <v>121.929788760455</v>
      </c>
    </row>
    <row r="48" spans="1:14" ht="14.4" customHeight="1" x14ac:dyDescent="0.3">
      <c r="A48" s="631" t="s">
        <v>505</v>
      </c>
      <c r="B48" s="632" t="s">
        <v>507</v>
      </c>
      <c r="C48" s="633" t="s">
        <v>521</v>
      </c>
      <c r="D48" s="634" t="s">
        <v>522</v>
      </c>
      <c r="E48" s="633" t="s">
        <v>508</v>
      </c>
      <c r="F48" s="634" t="s">
        <v>509</v>
      </c>
      <c r="G48" s="633" t="s">
        <v>530</v>
      </c>
      <c r="H48" s="633" t="s">
        <v>683</v>
      </c>
      <c r="I48" s="633" t="s">
        <v>684</v>
      </c>
      <c r="J48" s="633" t="s">
        <v>685</v>
      </c>
      <c r="K48" s="633" t="s">
        <v>686</v>
      </c>
      <c r="L48" s="635">
        <v>59.21</v>
      </c>
      <c r="M48" s="635">
        <v>2</v>
      </c>
      <c r="N48" s="636">
        <v>118.42</v>
      </c>
    </row>
    <row r="49" spans="1:14" ht="14.4" customHeight="1" x14ac:dyDescent="0.3">
      <c r="A49" s="631" t="s">
        <v>505</v>
      </c>
      <c r="B49" s="632" t="s">
        <v>507</v>
      </c>
      <c r="C49" s="633" t="s">
        <v>521</v>
      </c>
      <c r="D49" s="634" t="s">
        <v>522</v>
      </c>
      <c r="E49" s="633" t="s">
        <v>508</v>
      </c>
      <c r="F49" s="634" t="s">
        <v>509</v>
      </c>
      <c r="G49" s="633" t="s">
        <v>530</v>
      </c>
      <c r="H49" s="633" t="s">
        <v>687</v>
      </c>
      <c r="I49" s="633" t="s">
        <v>688</v>
      </c>
      <c r="J49" s="633" t="s">
        <v>689</v>
      </c>
      <c r="K49" s="633" t="s">
        <v>690</v>
      </c>
      <c r="L49" s="635">
        <v>19.079999999999998</v>
      </c>
      <c r="M49" s="635">
        <v>6</v>
      </c>
      <c r="N49" s="636">
        <v>114.47999999999999</v>
      </c>
    </row>
    <row r="50" spans="1:14" ht="14.4" customHeight="1" x14ac:dyDescent="0.3">
      <c r="A50" s="631" t="s">
        <v>505</v>
      </c>
      <c r="B50" s="632" t="s">
        <v>507</v>
      </c>
      <c r="C50" s="633" t="s">
        <v>521</v>
      </c>
      <c r="D50" s="634" t="s">
        <v>522</v>
      </c>
      <c r="E50" s="633" t="s">
        <v>508</v>
      </c>
      <c r="F50" s="634" t="s">
        <v>509</v>
      </c>
      <c r="G50" s="633" t="s">
        <v>530</v>
      </c>
      <c r="H50" s="633" t="s">
        <v>691</v>
      </c>
      <c r="I50" s="633" t="s">
        <v>692</v>
      </c>
      <c r="J50" s="633" t="s">
        <v>693</v>
      </c>
      <c r="K50" s="633" t="s">
        <v>694</v>
      </c>
      <c r="L50" s="635">
        <v>198.44</v>
      </c>
      <c r="M50" s="635">
        <v>1</v>
      </c>
      <c r="N50" s="636">
        <v>198.44</v>
      </c>
    </row>
    <row r="51" spans="1:14" ht="14.4" customHeight="1" x14ac:dyDescent="0.3">
      <c r="A51" s="631" t="s">
        <v>505</v>
      </c>
      <c r="B51" s="632" t="s">
        <v>507</v>
      </c>
      <c r="C51" s="633" t="s">
        <v>521</v>
      </c>
      <c r="D51" s="634" t="s">
        <v>522</v>
      </c>
      <c r="E51" s="633" t="s">
        <v>508</v>
      </c>
      <c r="F51" s="634" t="s">
        <v>509</v>
      </c>
      <c r="G51" s="633" t="s">
        <v>530</v>
      </c>
      <c r="H51" s="633" t="s">
        <v>695</v>
      </c>
      <c r="I51" s="633" t="s">
        <v>696</v>
      </c>
      <c r="J51" s="633" t="s">
        <v>689</v>
      </c>
      <c r="K51" s="633" t="s">
        <v>697</v>
      </c>
      <c r="L51" s="635">
        <v>28.1301003568576</v>
      </c>
      <c r="M51" s="635">
        <v>3</v>
      </c>
      <c r="N51" s="636">
        <v>84.390301070572804</v>
      </c>
    </row>
    <row r="52" spans="1:14" ht="14.4" customHeight="1" x14ac:dyDescent="0.3">
      <c r="A52" s="631" t="s">
        <v>505</v>
      </c>
      <c r="B52" s="632" t="s">
        <v>507</v>
      </c>
      <c r="C52" s="633" t="s">
        <v>521</v>
      </c>
      <c r="D52" s="634" t="s">
        <v>522</v>
      </c>
      <c r="E52" s="633" t="s">
        <v>508</v>
      </c>
      <c r="F52" s="634" t="s">
        <v>509</v>
      </c>
      <c r="G52" s="633" t="s">
        <v>530</v>
      </c>
      <c r="H52" s="633" t="s">
        <v>698</v>
      </c>
      <c r="I52" s="633" t="s">
        <v>699</v>
      </c>
      <c r="J52" s="633" t="s">
        <v>700</v>
      </c>
      <c r="K52" s="633" t="s">
        <v>701</v>
      </c>
      <c r="L52" s="635">
        <v>218.178</v>
      </c>
      <c r="M52" s="635">
        <v>2</v>
      </c>
      <c r="N52" s="636">
        <v>436.35599999999999</v>
      </c>
    </row>
    <row r="53" spans="1:14" ht="14.4" customHeight="1" x14ac:dyDescent="0.3">
      <c r="A53" s="631" t="s">
        <v>505</v>
      </c>
      <c r="B53" s="632" t="s">
        <v>507</v>
      </c>
      <c r="C53" s="633" t="s">
        <v>521</v>
      </c>
      <c r="D53" s="634" t="s">
        <v>522</v>
      </c>
      <c r="E53" s="633" t="s">
        <v>508</v>
      </c>
      <c r="F53" s="634" t="s">
        <v>509</v>
      </c>
      <c r="G53" s="633" t="s">
        <v>530</v>
      </c>
      <c r="H53" s="633" t="s">
        <v>702</v>
      </c>
      <c r="I53" s="633" t="s">
        <v>246</v>
      </c>
      <c r="J53" s="633" t="s">
        <v>703</v>
      </c>
      <c r="K53" s="633"/>
      <c r="L53" s="635">
        <v>35.6519659144044</v>
      </c>
      <c r="M53" s="635">
        <v>4</v>
      </c>
      <c r="N53" s="636">
        <v>142.6078636576176</v>
      </c>
    </row>
    <row r="54" spans="1:14" ht="14.4" customHeight="1" x14ac:dyDescent="0.3">
      <c r="A54" s="631" t="s">
        <v>505</v>
      </c>
      <c r="B54" s="632" t="s">
        <v>507</v>
      </c>
      <c r="C54" s="633" t="s">
        <v>521</v>
      </c>
      <c r="D54" s="634" t="s">
        <v>522</v>
      </c>
      <c r="E54" s="633" t="s">
        <v>508</v>
      </c>
      <c r="F54" s="634" t="s">
        <v>509</v>
      </c>
      <c r="G54" s="633" t="s">
        <v>530</v>
      </c>
      <c r="H54" s="633" t="s">
        <v>704</v>
      </c>
      <c r="I54" s="633" t="s">
        <v>704</v>
      </c>
      <c r="J54" s="633" t="s">
        <v>532</v>
      </c>
      <c r="K54" s="633" t="s">
        <v>705</v>
      </c>
      <c r="L54" s="635">
        <v>201.25</v>
      </c>
      <c r="M54" s="635">
        <v>5</v>
      </c>
      <c r="N54" s="636">
        <v>1006.25</v>
      </c>
    </row>
    <row r="55" spans="1:14" ht="14.4" customHeight="1" x14ac:dyDescent="0.3">
      <c r="A55" s="631" t="s">
        <v>505</v>
      </c>
      <c r="B55" s="632" t="s">
        <v>507</v>
      </c>
      <c r="C55" s="633" t="s">
        <v>521</v>
      </c>
      <c r="D55" s="634" t="s">
        <v>522</v>
      </c>
      <c r="E55" s="633" t="s">
        <v>508</v>
      </c>
      <c r="F55" s="634" t="s">
        <v>509</v>
      </c>
      <c r="G55" s="633" t="s">
        <v>530</v>
      </c>
      <c r="H55" s="633" t="s">
        <v>706</v>
      </c>
      <c r="I55" s="633" t="s">
        <v>707</v>
      </c>
      <c r="J55" s="633" t="s">
        <v>708</v>
      </c>
      <c r="K55" s="633" t="s">
        <v>709</v>
      </c>
      <c r="L55" s="635">
        <v>60.579823402248934</v>
      </c>
      <c r="M55" s="635">
        <v>4</v>
      </c>
      <c r="N55" s="636">
        <v>242.31929360899574</v>
      </c>
    </row>
    <row r="56" spans="1:14" ht="14.4" customHeight="1" x14ac:dyDescent="0.3">
      <c r="A56" s="631" t="s">
        <v>505</v>
      </c>
      <c r="B56" s="632" t="s">
        <v>507</v>
      </c>
      <c r="C56" s="633" t="s">
        <v>521</v>
      </c>
      <c r="D56" s="634" t="s">
        <v>522</v>
      </c>
      <c r="E56" s="633" t="s">
        <v>508</v>
      </c>
      <c r="F56" s="634" t="s">
        <v>509</v>
      </c>
      <c r="G56" s="633" t="s">
        <v>530</v>
      </c>
      <c r="H56" s="633" t="s">
        <v>710</v>
      </c>
      <c r="I56" s="633" t="s">
        <v>711</v>
      </c>
      <c r="J56" s="633" t="s">
        <v>712</v>
      </c>
      <c r="K56" s="633" t="s">
        <v>713</v>
      </c>
      <c r="L56" s="635">
        <v>1665.2</v>
      </c>
      <c r="M56" s="635">
        <v>7</v>
      </c>
      <c r="N56" s="636">
        <v>11656.4</v>
      </c>
    </row>
    <row r="57" spans="1:14" ht="14.4" customHeight="1" x14ac:dyDescent="0.3">
      <c r="A57" s="631" t="s">
        <v>505</v>
      </c>
      <c r="B57" s="632" t="s">
        <v>507</v>
      </c>
      <c r="C57" s="633" t="s">
        <v>521</v>
      </c>
      <c r="D57" s="634" t="s">
        <v>522</v>
      </c>
      <c r="E57" s="633" t="s">
        <v>508</v>
      </c>
      <c r="F57" s="634" t="s">
        <v>509</v>
      </c>
      <c r="G57" s="633" t="s">
        <v>530</v>
      </c>
      <c r="H57" s="633" t="s">
        <v>714</v>
      </c>
      <c r="I57" s="633" t="s">
        <v>715</v>
      </c>
      <c r="J57" s="633" t="s">
        <v>716</v>
      </c>
      <c r="K57" s="633" t="s">
        <v>717</v>
      </c>
      <c r="L57" s="635">
        <v>51.870051171421849</v>
      </c>
      <c r="M57" s="635">
        <v>1</v>
      </c>
      <c r="N57" s="636">
        <v>51.870051171421849</v>
      </c>
    </row>
    <row r="58" spans="1:14" ht="14.4" customHeight="1" x14ac:dyDescent="0.3">
      <c r="A58" s="631" t="s">
        <v>505</v>
      </c>
      <c r="B58" s="632" t="s">
        <v>507</v>
      </c>
      <c r="C58" s="633" t="s">
        <v>521</v>
      </c>
      <c r="D58" s="634" t="s">
        <v>522</v>
      </c>
      <c r="E58" s="633" t="s">
        <v>508</v>
      </c>
      <c r="F58" s="634" t="s">
        <v>509</v>
      </c>
      <c r="G58" s="633" t="s">
        <v>530</v>
      </c>
      <c r="H58" s="633" t="s">
        <v>718</v>
      </c>
      <c r="I58" s="633" t="s">
        <v>719</v>
      </c>
      <c r="J58" s="633" t="s">
        <v>720</v>
      </c>
      <c r="K58" s="633" t="s">
        <v>721</v>
      </c>
      <c r="L58" s="635">
        <v>979.69</v>
      </c>
      <c r="M58" s="635">
        <v>1</v>
      </c>
      <c r="N58" s="636">
        <v>979.69</v>
      </c>
    </row>
    <row r="59" spans="1:14" ht="14.4" customHeight="1" x14ac:dyDescent="0.3">
      <c r="A59" s="631" t="s">
        <v>505</v>
      </c>
      <c r="B59" s="632" t="s">
        <v>507</v>
      </c>
      <c r="C59" s="633" t="s">
        <v>521</v>
      </c>
      <c r="D59" s="634" t="s">
        <v>522</v>
      </c>
      <c r="E59" s="633" t="s">
        <v>508</v>
      </c>
      <c r="F59" s="634" t="s">
        <v>509</v>
      </c>
      <c r="G59" s="633" t="s">
        <v>530</v>
      </c>
      <c r="H59" s="633" t="s">
        <v>722</v>
      </c>
      <c r="I59" s="633" t="s">
        <v>723</v>
      </c>
      <c r="J59" s="633" t="s">
        <v>577</v>
      </c>
      <c r="K59" s="633" t="s">
        <v>724</v>
      </c>
      <c r="L59" s="635">
        <v>60.350077106112636</v>
      </c>
      <c r="M59" s="635">
        <v>30</v>
      </c>
      <c r="N59" s="636">
        <v>1810.5023131833791</v>
      </c>
    </row>
    <row r="60" spans="1:14" ht="14.4" customHeight="1" x14ac:dyDescent="0.3">
      <c r="A60" s="631" t="s">
        <v>505</v>
      </c>
      <c r="B60" s="632" t="s">
        <v>507</v>
      </c>
      <c r="C60" s="633" t="s">
        <v>521</v>
      </c>
      <c r="D60" s="634" t="s">
        <v>522</v>
      </c>
      <c r="E60" s="633" t="s">
        <v>508</v>
      </c>
      <c r="F60" s="634" t="s">
        <v>509</v>
      </c>
      <c r="G60" s="633" t="s">
        <v>530</v>
      </c>
      <c r="H60" s="633" t="s">
        <v>725</v>
      </c>
      <c r="I60" s="633" t="s">
        <v>726</v>
      </c>
      <c r="J60" s="633" t="s">
        <v>727</v>
      </c>
      <c r="K60" s="633" t="s">
        <v>728</v>
      </c>
      <c r="L60" s="635">
        <v>602.51</v>
      </c>
      <c r="M60" s="635">
        <v>1</v>
      </c>
      <c r="N60" s="636">
        <v>602.51</v>
      </c>
    </row>
    <row r="61" spans="1:14" ht="14.4" customHeight="1" x14ac:dyDescent="0.3">
      <c r="A61" s="631" t="s">
        <v>505</v>
      </c>
      <c r="B61" s="632" t="s">
        <v>507</v>
      </c>
      <c r="C61" s="633" t="s">
        <v>521</v>
      </c>
      <c r="D61" s="634" t="s">
        <v>522</v>
      </c>
      <c r="E61" s="633" t="s">
        <v>508</v>
      </c>
      <c r="F61" s="634" t="s">
        <v>509</v>
      </c>
      <c r="G61" s="633" t="s">
        <v>530</v>
      </c>
      <c r="H61" s="633" t="s">
        <v>729</v>
      </c>
      <c r="I61" s="633" t="s">
        <v>730</v>
      </c>
      <c r="J61" s="633" t="s">
        <v>731</v>
      </c>
      <c r="K61" s="633" t="s">
        <v>732</v>
      </c>
      <c r="L61" s="635">
        <v>71.92</v>
      </c>
      <c r="M61" s="635">
        <v>2</v>
      </c>
      <c r="N61" s="636">
        <v>143.84</v>
      </c>
    </row>
    <row r="62" spans="1:14" ht="14.4" customHeight="1" x14ac:dyDescent="0.3">
      <c r="A62" s="631" t="s">
        <v>505</v>
      </c>
      <c r="B62" s="632" t="s">
        <v>507</v>
      </c>
      <c r="C62" s="633" t="s">
        <v>521</v>
      </c>
      <c r="D62" s="634" t="s">
        <v>522</v>
      </c>
      <c r="E62" s="633" t="s">
        <v>508</v>
      </c>
      <c r="F62" s="634" t="s">
        <v>509</v>
      </c>
      <c r="G62" s="633" t="s">
        <v>530</v>
      </c>
      <c r="H62" s="633" t="s">
        <v>733</v>
      </c>
      <c r="I62" s="633" t="s">
        <v>734</v>
      </c>
      <c r="J62" s="633" t="s">
        <v>735</v>
      </c>
      <c r="K62" s="633" t="s">
        <v>736</v>
      </c>
      <c r="L62" s="635">
        <v>66.534414905255801</v>
      </c>
      <c r="M62" s="635">
        <v>2</v>
      </c>
      <c r="N62" s="636">
        <v>133.0688298105116</v>
      </c>
    </row>
    <row r="63" spans="1:14" ht="14.4" customHeight="1" x14ac:dyDescent="0.3">
      <c r="A63" s="631" t="s">
        <v>505</v>
      </c>
      <c r="B63" s="632" t="s">
        <v>507</v>
      </c>
      <c r="C63" s="633" t="s">
        <v>521</v>
      </c>
      <c r="D63" s="634" t="s">
        <v>522</v>
      </c>
      <c r="E63" s="633" t="s">
        <v>508</v>
      </c>
      <c r="F63" s="634" t="s">
        <v>509</v>
      </c>
      <c r="G63" s="633" t="s">
        <v>530</v>
      </c>
      <c r="H63" s="633" t="s">
        <v>737</v>
      </c>
      <c r="I63" s="633" t="s">
        <v>738</v>
      </c>
      <c r="J63" s="633" t="s">
        <v>739</v>
      </c>
      <c r="K63" s="633" t="s">
        <v>740</v>
      </c>
      <c r="L63" s="635">
        <v>54.54</v>
      </c>
      <c r="M63" s="635">
        <v>1</v>
      </c>
      <c r="N63" s="636">
        <v>54.54</v>
      </c>
    </row>
    <row r="64" spans="1:14" ht="14.4" customHeight="1" x14ac:dyDescent="0.3">
      <c r="A64" s="631" t="s">
        <v>505</v>
      </c>
      <c r="B64" s="632" t="s">
        <v>507</v>
      </c>
      <c r="C64" s="633" t="s">
        <v>521</v>
      </c>
      <c r="D64" s="634" t="s">
        <v>522</v>
      </c>
      <c r="E64" s="633" t="s">
        <v>508</v>
      </c>
      <c r="F64" s="634" t="s">
        <v>509</v>
      </c>
      <c r="G64" s="633" t="s">
        <v>530</v>
      </c>
      <c r="H64" s="633" t="s">
        <v>741</v>
      </c>
      <c r="I64" s="633" t="s">
        <v>742</v>
      </c>
      <c r="J64" s="633" t="s">
        <v>743</v>
      </c>
      <c r="K64" s="633" t="s">
        <v>744</v>
      </c>
      <c r="L64" s="635">
        <v>27.22</v>
      </c>
      <c r="M64" s="635">
        <v>1</v>
      </c>
      <c r="N64" s="636">
        <v>27.22</v>
      </c>
    </row>
    <row r="65" spans="1:14" ht="14.4" customHeight="1" x14ac:dyDescent="0.3">
      <c r="A65" s="631" t="s">
        <v>505</v>
      </c>
      <c r="B65" s="632" t="s">
        <v>507</v>
      </c>
      <c r="C65" s="633" t="s">
        <v>521</v>
      </c>
      <c r="D65" s="634" t="s">
        <v>522</v>
      </c>
      <c r="E65" s="633" t="s">
        <v>508</v>
      </c>
      <c r="F65" s="634" t="s">
        <v>509</v>
      </c>
      <c r="G65" s="633" t="s">
        <v>530</v>
      </c>
      <c r="H65" s="633" t="s">
        <v>745</v>
      </c>
      <c r="I65" s="633" t="s">
        <v>746</v>
      </c>
      <c r="J65" s="633" t="s">
        <v>747</v>
      </c>
      <c r="K65" s="633" t="s">
        <v>748</v>
      </c>
      <c r="L65" s="635">
        <v>237.65000000000003</v>
      </c>
      <c r="M65" s="635">
        <v>1</v>
      </c>
      <c r="N65" s="636">
        <v>237.65000000000003</v>
      </c>
    </row>
    <row r="66" spans="1:14" ht="14.4" customHeight="1" x14ac:dyDescent="0.3">
      <c r="A66" s="631" t="s">
        <v>505</v>
      </c>
      <c r="B66" s="632" t="s">
        <v>507</v>
      </c>
      <c r="C66" s="633" t="s">
        <v>521</v>
      </c>
      <c r="D66" s="634" t="s">
        <v>522</v>
      </c>
      <c r="E66" s="633" t="s">
        <v>508</v>
      </c>
      <c r="F66" s="634" t="s">
        <v>509</v>
      </c>
      <c r="G66" s="633" t="s">
        <v>530</v>
      </c>
      <c r="H66" s="633" t="s">
        <v>749</v>
      </c>
      <c r="I66" s="633" t="s">
        <v>246</v>
      </c>
      <c r="J66" s="633" t="s">
        <v>750</v>
      </c>
      <c r="K66" s="633"/>
      <c r="L66" s="635">
        <v>71.583500000000001</v>
      </c>
      <c r="M66" s="635">
        <v>1</v>
      </c>
      <c r="N66" s="636">
        <v>71.583500000000001</v>
      </c>
    </row>
    <row r="67" spans="1:14" ht="14.4" customHeight="1" x14ac:dyDescent="0.3">
      <c r="A67" s="631" t="s">
        <v>505</v>
      </c>
      <c r="B67" s="632" t="s">
        <v>507</v>
      </c>
      <c r="C67" s="633" t="s">
        <v>521</v>
      </c>
      <c r="D67" s="634" t="s">
        <v>522</v>
      </c>
      <c r="E67" s="633" t="s">
        <v>508</v>
      </c>
      <c r="F67" s="634" t="s">
        <v>509</v>
      </c>
      <c r="G67" s="633" t="s">
        <v>530</v>
      </c>
      <c r="H67" s="633" t="s">
        <v>751</v>
      </c>
      <c r="I67" s="633" t="s">
        <v>752</v>
      </c>
      <c r="J67" s="633" t="s">
        <v>753</v>
      </c>
      <c r="K67" s="633" t="s">
        <v>754</v>
      </c>
      <c r="L67" s="635">
        <v>49.559881237176725</v>
      </c>
      <c r="M67" s="635">
        <v>5</v>
      </c>
      <c r="N67" s="636">
        <v>247.79940618588364</v>
      </c>
    </row>
    <row r="68" spans="1:14" ht="14.4" customHeight="1" x14ac:dyDescent="0.3">
      <c r="A68" s="631" t="s">
        <v>505</v>
      </c>
      <c r="B68" s="632" t="s">
        <v>507</v>
      </c>
      <c r="C68" s="633" t="s">
        <v>521</v>
      </c>
      <c r="D68" s="634" t="s">
        <v>522</v>
      </c>
      <c r="E68" s="633" t="s">
        <v>508</v>
      </c>
      <c r="F68" s="634" t="s">
        <v>509</v>
      </c>
      <c r="G68" s="633" t="s">
        <v>530</v>
      </c>
      <c r="H68" s="633" t="s">
        <v>755</v>
      </c>
      <c r="I68" s="633" t="s">
        <v>756</v>
      </c>
      <c r="J68" s="633" t="s">
        <v>757</v>
      </c>
      <c r="K68" s="633" t="s">
        <v>758</v>
      </c>
      <c r="L68" s="635">
        <v>64.099999999999994</v>
      </c>
      <c r="M68" s="635">
        <v>1</v>
      </c>
      <c r="N68" s="636">
        <v>64.099999999999994</v>
      </c>
    </row>
    <row r="69" spans="1:14" ht="14.4" customHeight="1" x14ac:dyDescent="0.3">
      <c r="A69" s="631" t="s">
        <v>505</v>
      </c>
      <c r="B69" s="632" t="s">
        <v>507</v>
      </c>
      <c r="C69" s="633" t="s">
        <v>521</v>
      </c>
      <c r="D69" s="634" t="s">
        <v>522</v>
      </c>
      <c r="E69" s="633" t="s">
        <v>508</v>
      </c>
      <c r="F69" s="634" t="s">
        <v>509</v>
      </c>
      <c r="G69" s="633" t="s">
        <v>530</v>
      </c>
      <c r="H69" s="633" t="s">
        <v>759</v>
      </c>
      <c r="I69" s="633" t="s">
        <v>246</v>
      </c>
      <c r="J69" s="633" t="s">
        <v>760</v>
      </c>
      <c r="K69" s="633"/>
      <c r="L69" s="635">
        <v>80.350651337331556</v>
      </c>
      <c r="M69" s="635">
        <v>2</v>
      </c>
      <c r="N69" s="636">
        <v>160.70130267466311</v>
      </c>
    </row>
    <row r="70" spans="1:14" ht="14.4" customHeight="1" x14ac:dyDescent="0.3">
      <c r="A70" s="631" t="s">
        <v>505</v>
      </c>
      <c r="B70" s="632" t="s">
        <v>507</v>
      </c>
      <c r="C70" s="633" t="s">
        <v>521</v>
      </c>
      <c r="D70" s="634" t="s">
        <v>522</v>
      </c>
      <c r="E70" s="633" t="s">
        <v>508</v>
      </c>
      <c r="F70" s="634" t="s">
        <v>509</v>
      </c>
      <c r="G70" s="633" t="s">
        <v>530</v>
      </c>
      <c r="H70" s="633" t="s">
        <v>761</v>
      </c>
      <c r="I70" s="633" t="s">
        <v>762</v>
      </c>
      <c r="J70" s="633" t="s">
        <v>763</v>
      </c>
      <c r="K70" s="633" t="s">
        <v>764</v>
      </c>
      <c r="L70" s="635">
        <v>128.41000000000003</v>
      </c>
      <c r="M70" s="635">
        <v>1</v>
      </c>
      <c r="N70" s="636">
        <v>128.41000000000003</v>
      </c>
    </row>
    <row r="71" spans="1:14" ht="14.4" customHeight="1" x14ac:dyDescent="0.3">
      <c r="A71" s="631" t="s">
        <v>505</v>
      </c>
      <c r="B71" s="632" t="s">
        <v>507</v>
      </c>
      <c r="C71" s="633" t="s">
        <v>521</v>
      </c>
      <c r="D71" s="634" t="s">
        <v>522</v>
      </c>
      <c r="E71" s="633" t="s">
        <v>508</v>
      </c>
      <c r="F71" s="634" t="s">
        <v>509</v>
      </c>
      <c r="G71" s="633" t="s">
        <v>530</v>
      </c>
      <c r="H71" s="633" t="s">
        <v>765</v>
      </c>
      <c r="I71" s="633" t="s">
        <v>766</v>
      </c>
      <c r="J71" s="633" t="s">
        <v>767</v>
      </c>
      <c r="K71" s="633" t="s">
        <v>768</v>
      </c>
      <c r="L71" s="635">
        <v>25.5</v>
      </c>
      <c r="M71" s="635">
        <v>1</v>
      </c>
      <c r="N71" s="636">
        <v>25.5</v>
      </c>
    </row>
    <row r="72" spans="1:14" ht="14.4" customHeight="1" x14ac:dyDescent="0.3">
      <c r="A72" s="631" t="s">
        <v>505</v>
      </c>
      <c r="B72" s="632" t="s">
        <v>507</v>
      </c>
      <c r="C72" s="633" t="s">
        <v>521</v>
      </c>
      <c r="D72" s="634" t="s">
        <v>522</v>
      </c>
      <c r="E72" s="633" t="s">
        <v>508</v>
      </c>
      <c r="F72" s="634" t="s">
        <v>509</v>
      </c>
      <c r="G72" s="633" t="s">
        <v>530</v>
      </c>
      <c r="H72" s="633" t="s">
        <v>769</v>
      </c>
      <c r="I72" s="633" t="s">
        <v>770</v>
      </c>
      <c r="J72" s="633" t="s">
        <v>771</v>
      </c>
      <c r="K72" s="633" t="s">
        <v>772</v>
      </c>
      <c r="L72" s="635">
        <v>103.67186672585315</v>
      </c>
      <c r="M72" s="635">
        <v>68</v>
      </c>
      <c r="N72" s="636">
        <v>7049.6869373580139</v>
      </c>
    </row>
    <row r="73" spans="1:14" ht="14.4" customHeight="1" x14ac:dyDescent="0.3">
      <c r="A73" s="631" t="s">
        <v>505</v>
      </c>
      <c r="B73" s="632" t="s">
        <v>507</v>
      </c>
      <c r="C73" s="633" t="s">
        <v>521</v>
      </c>
      <c r="D73" s="634" t="s">
        <v>522</v>
      </c>
      <c r="E73" s="633" t="s">
        <v>508</v>
      </c>
      <c r="F73" s="634" t="s">
        <v>509</v>
      </c>
      <c r="G73" s="633" t="s">
        <v>530</v>
      </c>
      <c r="H73" s="633" t="s">
        <v>773</v>
      </c>
      <c r="I73" s="633" t="s">
        <v>774</v>
      </c>
      <c r="J73" s="633" t="s">
        <v>589</v>
      </c>
      <c r="K73" s="633" t="s">
        <v>775</v>
      </c>
      <c r="L73" s="635">
        <v>723.19</v>
      </c>
      <c r="M73" s="635">
        <v>1</v>
      </c>
      <c r="N73" s="636">
        <v>723.19</v>
      </c>
    </row>
    <row r="74" spans="1:14" ht="14.4" customHeight="1" x14ac:dyDescent="0.3">
      <c r="A74" s="631" t="s">
        <v>505</v>
      </c>
      <c r="B74" s="632" t="s">
        <v>507</v>
      </c>
      <c r="C74" s="633" t="s">
        <v>521</v>
      </c>
      <c r="D74" s="634" t="s">
        <v>522</v>
      </c>
      <c r="E74" s="633" t="s">
        <v>508</v>
      </c>
      <c r="F74" s="634" t="s">
        <v>509</v>
      </c>
      <c r="G74" s="633" t="s">
        <v>530</v>
      </c>
      <c r="H74" s="633" t="s">
        <v>776</v>
      </c>
      <c r="I74" s="633" t="s">
        <v>777</v>
      </c>
      <c r="J74" s="633" t="s">
        <v>778</v>
      </c>
      <c r="K74" s="633" t="s">
        <v>779</v>
      </c>
      <c r="L74" s="635">
        <v>42.399926543453702</v>
      </c>
      <c r="M74" s="635">
        <v>2</v>
      </c>
      <c r="N74" s="636">
        <v>84.799853086907405</v>
      </c>
    </row>
    <row r="75" spans="1:14" ht="14.4" customHeight="1" x14ac:dyDescent="0.3">
      <c r="A75" s="631" t="s">
        <v>505</v>
      </c>
      <c r="B75" s="632" t="s">
        <v>507</v>
      </c>
      <c r="C75" s="633" t="s">
        <v>521</v>
      </c>
      <c r="D75" s="634" t="s">
        <v>522</v>
      </c>
      <c r="E75" s="633" t="s">
        <v>508</v>
      </c>
      <c r="F75" s="634" t="s">
        <v>509</v>
      </c>
      <c r="G75" s="633" t="s">
        <v>530</v>
      </c>
      <c r="H75" s="633" t="s">
        <v>780</v>
      </c>
      <c r="I75" s="633" t="s">
        <v>781</v>
      </c>
      <c r="J75" s="633" t="s">
        <v>782</v>
      </c>
      <c r="K75" s="633" t="s">
        <v>783</v>
      </c>
      <c r="L75" s="635">
        <v>48.914995015803896</v>
      </c>
      <c r="M75" s="635">
        <v>2</v>
      </c>
      <c r="N75" s="636">
        <v>97.829990031607792</v>
      </c>
    </row>
    <row r="76" spans="1:14" ht="14.4" customHeight="1" x14ac:dyDescent="0.3">
      <c r="A76" s="631" t="s">
        <v>505</v>
      </c>
      <c r="B76" s="632" t="s">
        <v>507</v>
      </c>
      <c r="C76" s="633" t="s">
        <v>521</v>
      </c>
      <c r="D76" s="634" t="s">
        <v>522</v>
      </c>
      <c r="E76" s="633" t="s">
        <v>508</v>
      </c>
      <c r="F76" s="634" t="s">
        <v>509</v>
      </c>
      <c r="G76" s="633" t="s">
        <v>530</v>
      </c>
      <c r="H76" s="633" t="s">
        <v>784</v>
      </c>
      <c r="I76" s="633" t="s">
        <v>785</v>
      </c>
      <c r="J76" s="633" t="s">
        <v>786</v>
      </c>
      <c r="K76" s="633" t="s">
        <v>787</v>
      </c>
      <c r="L76" s="635">
        <v>78.400000000000006</v>
      </c>
      <c r="M76" s="635">
        <v>1</v>
      </c>
      <c r="N76" s="636">
        <v>78.400000000000006</v>
      </c>
    </row>
    <row r="77" spans="1:14" ht="14.4" customHeight="1" x14ac:dyDescent="0.3">
      <c r="A77" s="631" t="s">
        <v>505</v>
      </c>
      <c r="B77" s="632" t="s">
        <v>507</v>
      </c>
      <c r="C77" s="633" t="s">
        <v>521</v>
      </c>
      <c r="D77" s="634" t="s">
        <v>522</v>
      </c>
      <c r="E77" s="633" t="s">
        <v>508</v>
      </c>
      <c r="F77" s="634" t="s">
        <v>509</v>
      </c>
      <c r="G77" s="633" t="s">
        <v>530</v>
      </c>
      <c r="H77" s="633" t="s">
        <v>788</v>
      </c>
      <c r="I77" s="633" t="s">
        <v>788</v>
      </c>
      <c r="J77" s="633" t="s">
        <v>789</v>
      </c>
      <c r="K77" s="633" t="s">
        <v>790</v>
      </c>
      <c r="L77" s="635">
        <v>48.780057551449261</v>
      </c>
      <c r="M77" s="635">
        <v>1</v>
      </c>
      <c r="N77" s="636">
        <v>48.780057551449261</v>
      </c>
    </row>
    <row r="78" spans="1:14" ht="14.4" customHeight="1" x14ac:dyDescent="0.3">
      <c r="A78" s="631" t="s">
        <v>505</v>
      </c>
      <c r="B78" s="632" t="s">
        <v>507</v>
      </c>
      <c r="C78" s="633" t="s">
        <v>521</v>
      </c>
      <c r="D78" s="634" t="s">
        <v>522</v>
      </c>
      <c r="E78" s="633" t="s">
        <v>508</v>
      </c>
      <c r="F78" s="634" t="s">
        <v>509</v>
      </c>
      <c r="G78" s="633" t="s">
        <v>530</v>
      </c>
      <c r="H78" s="633" t="s">
        <v>791</v>
      </c>
      <c r="I78" s="633" t="s">
        <v>792</v>
      </c>
      <c r="J78" s="633" t="s">
        <v>793</v>
      </c>
      <c r="K78" s="633" t="s">
        <v>794</v>
      </c>
      <c r="L78" s="635">
        <v>1311.6899999999994</v>
      </c>
      <c r="M78" s="635">
        <v>1</v>
      </c>
      <c r="N78" s="636">
        <v>1311.6899999999994</v>
      </c>
    </row>
    <row r="79" spans="1:14" ht="14.4" customHeight="1" x14ac:dyDescent="0.3">
      <c r="A79" s="631" t="s">
        <v>505</v>
      </c>
      <c r="B79" s="632" t="s">
        <v>507</v>
      </c>
      <c r="C79" s="633" t="s">
        <v>521</v>
      </c>
      <c r="D79" s="634" t="s">
        <v>522</v>
      </c>
      <c r="E79" s="633" t="s">
        <v>508</v>
      </c>
      <c r="F79" s="634" t="s">
        <v>509</v>
      </c>
      <c r="G79" s="633" t="s">
        <v>530</v>
      </c>
      <c r="H79" s="633" t="s">
        <v>795</v>
      </c>
      <c r="I79" s="633" t="s">
        <v>796</v>
      </c>
      <c r="J79" s="633" t="s">
        <v>797</v>
      </c>
      <c r="K79" s="633" t="s">
        <v>748</v>
      </c>
      <c r="L79" s="635">
        <v>221.69</v>
      </c>
      <c r="M79" s="635">
        <v>1</v>
      </c>
      <c r="N79" s="636">
        <v>221.69</v>
      </c>
    </row>
    <row r="80" spans="1:14" ht="14.4" customHeight="1" x14ac:dyDescent="0.3">
      <c r="A80" s="631" t="s">
        <v>505</v>
      </c>
      <c r="B80" s="632" t="s">
        <v>507</v>
      </c>
      <c r="C80" s="633" t="s">
        <v>521</v>
      </c>
      <c r="D80" s="634" t="s">
        <v>522</v>
      </c>
      <c r="E80" s="633" t="s">
        <v>508</v>
      </c>
      <c r="F80" s="634" t="s">
        <v>509</v>
      </c>
      <c r="G80" s="633" t="s">
        <v>530</v>
      </c>
      <c r="H80" s="633" t="s">
        <v>798</v>
      </c>
      <c r="I80" s="633" t="s">
        <v>799</v>
      </c>
      <c r="J80" s="633" t="s">
        <v>800</v>
      </c>
      <c r="K80" s="633" t="s">
        <v>801</v>
      </c>
      <c r="L80" s="635">
        <v>34.32</v>
      </c>
      <c r="M80" s="635">
        <v>1</v>
      </c>
      <c r="N80" s="636">
        <v>34.32</v>
      </c>
    </row>
    <row r="81" spans="1:14" ht="14.4" customHeight="1" x14ac:dyDescent="0.3">
      <c r="A81" s="631" t="s">
        <v>505</v>
      </c>
      <c r="B81" s="632" t="s">
        <v>507</v>
      </c>
      <c r="C81" s="633" t="s">
        <v>521</v>
      </c>
      <c r="D81" s="634" t="s">
        <v>522</v>
      </c>
      <c r="E81" s="633" t="s">
        <v>508</v>
      </c>
      <c r="F81" s="634" t="s">
        <v>509</v>
      </c>
      <c r="G81" s="633" t="s">
        <v>530</v>
      </c>
      <c r="H81" s="633" t="s">
        <v>802</v>
      </c>
      <c r="I81" s="633" t="s">
        <v>246</v>
      </c>
      <c r="J81" s="633" t="s">
        <v>803</v>
      </c>
      <c r="K81" s="633" t="s">
        <v>701</v>
      </c>
      <c r="L81" s="635">
        <v>81.650000000000006</v>
      </c>
      <c r="M81" s="635">
        <v>2</v>
      </c>
      <c r="N81" s="636">
        <v>163.30000000000001</v>
      </c>
    </row>
    <row r="82" spans="1:14" ht="14.4" customHeight="1" x14ac:dyDescent="0.3">
      <c r="A82" s="631" t="s">
        <v>505</v>
      </c>
      <c r="B82" s="632" t="s">
        <v>507</v>
      </c>
      <c r="C82" s="633" t="s">
        <v>521</v>
      </c>
      <c r="D82" s="634" t="s">
        <v>522</v>
      </c>
      <c r="E82" s="633" t="s">
        <v>508</v>
      </c>
      <c r="F82" s="634" t="s">
        <v>509</v>
      </c>
      <c r="G82" s="633" t="s">
        <v>530</v>
      </c>
      <c r="H82" s="633" t="s">
        <v>804</v>
      </c>
      <c r="I82" s="633" t="s">
        <v>246</v>
      </c>
      <c r="J82" s="633" t="s">
        <v>805</v>
      </c>
      <c r="K82" s="633"/>
      <c r="L82" s="635">
        <v>2.6219999999999999</v>
      </c>
      <c r="M82" s="635">
        <v>6</v>
      </c>
      <c r="N82" s="636">
        <v>15.731999999999999</v>
      </c>
    </row>
    <row r="83" spans="1:14" ht="14.4" customHeight="1" x14ac:dyDescent="0.3">
      <c r="A83" s="631" t="s">
        <v>505</v>
      </c>
      <c r="B83" s="632" t="s">
        <v>507</v>
      </c>
      <c r="C83" s="633" t="s">
        <v>521</v>
      </c>
      <c r="D83" s="634" t="s">
        <v>522</v>
      </c>
      <c r="E83" s="633" t="s">
        <v>508</v>
      </c>
      <c r="F83" s="634" t="s">
        <v>509</v>
      </c>
      <c r="G83" s="633" t="s">
        <v>530</v>
      </c>
      <c r="H83" s="633" t="s">
        <v>806</v>
      </c>
      <c r="I83" s="633" t="s">
        <v>246</v>
      </c>
      <c r="J83" s="633" t="s">
        <v>807</v>
      </c>
      <c r="K83" s="633" t="s">
        <v>808</v>
      </c>
      <c r="L83" s="635">
        <v>82.01385856250387</v>
      </c>
      <c r="M83" s="635">
        <v>2</v>
      </c>
      <c r="N83" s="636">
        <v>164.02771712500774</v>
      </c>
    </row>
    <row r="84" spans="1:14" ht="14.4" customHeight="1" x14ac:dyDescent="0.3">
      <c r="A84" s="631" t="s">
        <v>505</v>
      </c>
      <c r="B84" s="632" t="s">
        <v>507</v>
      </c>
      <c r="C84" s="633" t="s">
        <v>521</v>
      </c>
      <c r="D84" s="634" t="s">
        <v>522</v>
      </c>
      <c r="E84" s="633" t="s">
        <v>508</v>
      </c>
      <c r="F84" s="634" t="s">
        <v>509</v>
      </c>
      <c r="G84" s="633" t="s">
        <v>530</v>
      </c>
      <c r="H84" s="633" t="s">
        <v>809</v>
      </c>
      <c r="I84" s="633" t="s">
        <v>810</v>
      </c>
      <c r="J84" s="633" t="s">
        <v>811</v>
      </c>
      <c r="K84" s="633" t="s">
        <v>812</v>
      </c>
      <c r="L84" s="635">
        <v>339.94000000000005</v>
      </c>
      <c r="M84" s="635">
        <v>3</v>
      </c>
      <c r="N84" s="636">
        <v>1019.8200000000002</v>
      </c>
    </row>
    <row r="85" spans="1:14" ht="14.4" customHeight="1" x14ac:dyDescent="0.3">
      <c r="A85" s="631" t="s">
        <v>505</v>
      </c>
      <c r="B85" s="632" t="s">
        <v>507</v>
      </c>
      <c r="C85" s="633" t="s">
        <v>521</v>
      </c>
      <c r="D85" s="634" t="s">
        <v>522</v>
      </c>
      <c r="E85" s="633" t="s">
        <v>508</v>
      </c>
      <c r="F85" s="634" t="s">
        <v>509</v>
      </c>
      <c r="G85" s="633" t="s">
        <v>530</v>
      </c>
      <c r="H85" s="633" t="s">
        <v>813</v>
      </c>
      <c r="I85" s="633" t="s">
        <v>246</v>
      </c>
      <c r="J85" s="633" t="s">
        <v>814</v>
      </c>
      <c r="K85" s="633"/>
      <c r="L85" s="635">
        <v>81.729730734877506</v>
      </c>
      <c r="M85" s="635">
        <v>3</v>
      </c>
      <c r="N85" s="636">
        <v>245.18919220463252</v>
      </c>
    </row>
    <row r="86" spans="1:14" ht="14.4" customHeight="1" x14ac:dyDescent="0.3">
      <c r="A86" s="631" t="s">
        <v>505</v>
      </c>
      <c r="B86" s="632" t="s">
        <v>507</v>
      </c>
      <c r="C86" s="633" t="s">
        <v>521</v>
      </c>
      <c r="D86" s="634" t="s">
        <v>522</v>
      </c>
      <c r="E86" s="633" t="s">
        <v>508</v>
      </c>
      <c r="F86" s="634" t="s">
        <v>509</v>
      </c>
      <c r="G86" s="633" t="s">
        <v>530</v>
      </c>
      <c r="H86" s="633" t="s">
        <v>815</v>
      </c>
      <c r="I86" s="633" t="s">
        <v>816</v>
      </c>
      <c r="J86" s="633" t="s">
        <v>817</v>
      </c>
      <c r="K86" s="633" t="s">
        <v>818</v>
      </c>
      <c r="L86" s="635">
        <v>40.897400452082422</v>
      </c>
      <c r="M86" s="635">
        <v>20</v>
      </c>
      <c r="N86" s="636">
        <v>817.94800904164845</v>
      </c>
    </row>
    <row r="87" spans="1:14" ht="14.4" customHeight="1" x14ac:dyDescent="0.3">
      <c r="A87" s="631" t="s">
        <v>505</v>
      </c>
      <c r="B87" s="632" t="s">
        <v>507</v>
      </c>
      <c r="C87" s="633" t="s">
        <v>521</v>
      </c>
      <c r="D87" s="634" t="s">
        <v>522</v>
      </c>
      <c r="E87" s="633" t="s">
        <v>508</v>
      </c>
      <c r="F87" s="634" t="s">
        <v>509</v>
      </c>
      <c r="G87" s="633" t="s">
        <v>530</v>
      </c>
      <c r="H87" s="633" t="s">
        <v>819</v>
      </c>
      <c r="I87" s="633" t="s">
        <v>820</v>
      </c>
      <c r="J87" s="633" t="s">
        <v>821</v>
      </c>
      <c r="K87" s="633" t="s">
        <v>822</v>
      </c>
      <c r="L87" s="635">
        <v>52.59</v>
      </c>
      <c r="M87" s="635">
        <v>1</v>
      </c>
      <c r="N87" s="636">
        <v>52.59</v>
      </c>
    </row>
    <row r="88" spans="1:14" ht="14.4" customHeight="1" x14ac:dyDescent="0.3">
      <c r="A88" s="631" t="s">
        <v>505</v>
      </c>
      <c r="B88" s="632" t="s">
        <v>507</v>
      </c>
      <c r="C88" s="633" t="s">
        <v>521</v>
      </c>
      <c r="D88" s="634" t="s">
        <v>522</v>
      </c>
      <c r="E88" s="633" t="s">
        <v>508</v>
      </c>
      <c r="F88" s="634" t="s">
        <v>509</v>
      </c>
      <c r="G88" s="633" t="s">
        <v>530</v>
      </c>
      <c r="H88" s="633" t="s">
        <v>823</v>
      </c>
      <c r="I88" s="633" t="s">
        <v>246</v>
      </c>
      <c r="J88" s="633" t="s">
        <v>824</v>
      </c>
      <c r="K88" s="633"/>
      <c r="L88" s="635">
        <v>80.902421720502232</v>
      </c>
      <c r="M88" s="635">
        <v>3</v>
      </c>
      <c r="N88" s="636">
        <v>242.70726516150671</v>
      </c>
    </row>
    <row r="89" spans="1:14" ht="14.4" customHeight="1" x14ac:dyDescent="0.3">
      <c r="A89" s="631" t="s">
        <v>505</v>
      </c>
      <c r="B89" s="632" t="s">
        <v>507</v>
      </c>
      <c r="C89" s="633" t="s">
        <v>521</v>
      </c>
      <c r="D89" s="634" t="s">
        <v>522</v>
      </c>
      <c r="E89" s="633" t="s">
        <v>508</v>
      </c>
      <c r="F89" s="634" t="s">
        <v>509</v>
      </c>
      <c r="G89" s="633" t="s">
        <v>530</v>
      </c>
      <c r="H89" s="633" t="s">
        <v>825</v>
      </c>
      <c r="I89" s="633" t="s">
        <v>826</v>
      </c>
      <c r="J89" s="633" t="s">
        <v>800</v>
      </c>
      <c r="K89" s="633" t="s">
        <v>827</v>
      </c>
      <c r="L89" s="635">
        <v>98.339452490027099</v>
      </c>
      <c r="M89" s="635">
        <v>1</v>
      </c>
      <c r="N89" s="636">
        <v>98.339452490027099</v>
      </c>
    </row>
    <row r="90" spans="1:14" ht="14.4" customHeight="1" x14ac:dyDescent="0.3">
      <c r="A90" s="631" t="s">
        <v>505</v>
      </c>
      <c r="B90" s="632" t="s">
        <v>507</v>
      </c>
      <c r="C90" s="633" t="s">
        <v>521</v>
      </c>
      <c r="D90" s="634" t="s">
        <v>522</v>
      </c>
      <c r="E90" s="633" t="s">
        <v>508</v>
      </c>
      <c r="F90" s="634" t="s">
        <v>509</v>
      </c>
      <c r="G90" s="633" t="s">
        <v>530</v>
      </c>
      <c r="H90" s="633" t="s">
        <v>828</v>
      </c>
      <c r="I90" s="633" t="s">
        <v>246</v>
      </c>
      <c r="J90" s="633" t="s">
        <v>829</v>
      </c>
      <c r="K90" s="633"/>
      <c r="L90" s="635">
        <v>2360.7087054452099</v>
      </c>
      <c r="M90" s="635">
        <v>2</v>
      </c>
      <c r="N90" s="636">
        <v>4721.4174108904199</v>
      </c>
    </row>
    <row r="91" spans="1:14" ht="14.4" customHeight="1" x14ac:dyDescent="0.3">
      <c r="A91" s="631" t="s">
        <v>505</v>
      </c>
      <c r="B91" s="632" t="s">
        <v>507</v>
      </c>
      <c r="C91" s="633" t="s">
        <v>521</v>
      </c>
      <c r="D91" s="634" t="s">
        <v>522</v>
      </c>
      <c r="E91" s="633" t="s">
        <v>508</v>
      </c>
      <c r="F91" s="634" t="s">
        <v>509</v>
      </c>
      <c r="G91" s="633" t="s">
        <v>530</v>
      </c>
      <c r="H91" s="633" t="s">
        <v>830</v>
      </c>
      <c r="I91" s="633" t="s">
        <v>831</v>
      </c>
      <c r="J91" s="633" t="s">
        <v>832</v>
      </c>
      <c r="K91" s="633"/>
      <c r="L91" s="635">
        <v>2261.81</v>
      </c>
      <c r="M91" s="635">
        <v>1</v>
      </c>
      <c r="N91" s="636">
        <v>2261.81</v>
      </c>
    </row>
    <row r="92" spans="1:14" ht="14.4" customHeight="1" x14ac:dyDescent="0.3">
      <c r="A92" s="631" t="s">
        <v>505</v>
      </c>
      <c r="B92" s="632" t="s">
        <v>507</v>
      </c>
      <c r="C92" s="633" t="s">
        <v>521</v>
      </c>
      <c r="D92" s="634" t="s">
        <v>522</v>
      </c>
      <c r="E92" s="633" t="s">
        <v>508</v>
      </c>
      <c r="F92" s="634" t="s">
        <v>509</v>
      </c>
      <c r="G92" s="633" t="s">
        <v>530</v>
      </c>
      <c r="H92" s="633" t="s">
        <v>833</v>
      </c>
      <c r="I92" s="633" t="s">
        <v>834</v>
      </c>
      <c r="J92" s="633" t="s">
        <v>821</v>
      </c>
      <c r="K92" s="633" t="s">
        <v>835</v>
      </c>
      <c r="L92" s="635">
        <v>70.349999999999994</v>
      </c>
      <c r="M92" s="635">
        <v>1</v>
      </c>
      <c r="N92" s="636">
        <v>70.349999999999994</v>
      </c>
    </row>
    <row r="93" spans="1:14" ht="14.4" customHeight="1" x14ac:dyDescent="0.3">
      <c r="A93" s="631" t="s">
        <v>505</v>
      </c>
      <c r="B93" s="632" t="s">
        <v>507</v>
      </c>
      <c r="C93" s="633" t="s">
        <v>521</v>
      </c>
      <c r="D93" s="634" t="s">
        <v>522</v>
      </c>
      <c r="E93" s="633" t="s">
        <v>508</v>
      </c>
      <c r="F93" s="634" t="s">
        <v>509</v>
      </c>
      <c r="G93" s="633" t="s">
        <v>530</v>
      </c>
      <c r="H93" s="633" t="s">
        <v>836</v>
      </c>
      <c r="I93" s="633" t="s">
        <v>246</v>
      </c>
      <c r="J93" s="633" t="s">
        <v>837</v>
      </c>
      <c r="K93" s="633" t="s">
        <v>838</v>
      </c>
      <c r="L93" s="635">
        <v>206.99</v>
      </c>
      <c r="M93" s="635">
        <v>8</v>
      </c>
      <c r="N93" s="636">
        <v>1655.92</v>
      </c>
    </row>
    <row r="94" spans="1:14" ht="14.4" customHeight="1" x14ac:dyDescent="0.3">
      <c r="A94" s="631" t="s">
        <v>505</v>
      </c>
      <c r="B94" s="632" t="s">
        <v>507</v>
      </c>
      <c r="C94" s="633" t="s">
        <v>521</v>
      </c>
      <c r="D94" s="634" t="s">
        <v>522</v>
      </c>
      <c r="E94" s="633" t="s">
        <v>508</v>
      </c>
      <c r="F94" s="634" t="s">
        <v>509</v>
      </c>
      <c r="G94" s="633" t="s">
        <v>530</v>
      </c>
      <c r="H94" s="633" t="s">
        <v>839</v>
      </c>
      <c r="I94" s="633" t="s">
        <v>840</v>
      </c>
      <c r="J94" s="633" t="s">
        <v>841</v>
      </c>
      <c r="K94" s="633" t="s">
        <v>842</v>
      </c>
      <c r="L94" s="635">
        <v>702.98</v>
      </c>
      <c r="M94" s="635">
        <v>1</v>
      </c>
      <c r="N94" s="636">
        <v>702.98</v>
      </c>
    </row>
    <row r="95" spans="1:14" ht="14.4" customHeight="1" x14ac:dyDescent="0.3">
      <c r="A95" s="631" t="s">
        <v>505</v>
      </c>
      <c r="B95" s="632" t="s">
        <v>507</v>
      </c>
      <c r="C95" s="633" t="s">
        <v>521</v>
      </c>
      <c r="D95" s="634" t="s">
        <v>522</v>
      </c>
      <c r="E95" s="633" t="s">
        <v>508</v>
      </c>
      <c r="F95" s="634" t="s">
        <v>509</v>
      </c>
      <c r="G95" s="633" t="s">
        <v>530</v>
      </c>
      <c r="H95" s="633" t="s">
        <v>843</v>
      </c>
      <c r="I95" s="633" t="s">
        <v>844</v>
      </c>
      <c r="J95" s="633" t="s">
        <v>845</v>
      </c>
      <c r="K95" s="633" t="s">
        <v>846</v>
      </c>
      <c r="L95" s="635">
        <v>27.28</v>
      </c>
      <c r="M95" s="635">
        <v>5</v>
      </c>
      <c r="N95" s="636">
        <v>136.4</v>
      </c>
    </row>
    <row r="96" spans="1:14" ht="14.4" customHeight="1" x14ac:dyDescent="0.3">
      <c r="A96" s="631" t="s">
        <v>505</v>
      </c>
      <c r="B96" s="632" t="s">
        <v>507</v>
      </c>
      <c r="C96" s="633" t="s">
        <v>521</v>
      </c>
      <c r="D96" s="634" t="s">
        <v>522</v>
      </c>
      <c r="E96" s="633" t="s">
        <v>508</v>
      </c>
      <c r="F96" s="634" t="s">
        <v>509</v>
      </c>
      <c r="G96" s="633" t="s">
        <v>530</v>
      </c>
      <c r="H96" s="633" t="s">
        <v>847</v>
      </c>
      <c r="I96" s="633" t="s">
        <v>847</v>
      </c>
      <c r="J96" s="633" t="s">
        <v>848</v>
      </c>
      <c r="K96" s="633" t="s">
        <v>849</v>
      </c>
      <c r="L96" s="635">
        <v>4128.3512192039143</v>
      </c>
      <c r="M96" s="635">
        <v>3.1999999999999997</v>
      </c>
      <c r="N96" s="636">
        <v>13210.723901452524</v>
      </c>
    </row>
    <row r="97" spans="1:14" ht="14.4" customHeight="1" x14ac:dyDescent="0.3">
      <c r="A97" s="631" t="s">
        <v>505</v>
      </c>
      <c r="B97" s="632" t="s">
        <v>507</v>
      </c>
      <c r="C97" s="633" t="s">
        <v>521</v>
      </c>
      <c r="D97" s="634" t="s">
        <v>522</v>
      </c>
      <c r="E97" s="633" t="s">
        <v>508</v>
      </c>
      <c r="F97" s="634" t="s">
        <v>509</v>
      </c>
      <c r="G97" s="633" t="s">
        <v>530</v>
      </c>
      <c r="H97" s="633" t="s">
        <v>850</v>
      </c>
      <c r="I97" s="633" t="s">
        <v>246</v>
      </c>
      <c r="J97" s="633" t="s">
        <v>851</v>
      </c>
      <c r="K97" s="633" t="s">
        <v>852</v>
      </c>
      <c r="L97" s="635">
        <v>83.31</v>
      </c>
      <c r="M97" s="635">
        <v>16</v>
      </c>
      <c r="N97" s="636">
        <v>1332.96</v>
      </c>
    </row>
    <row r="98" spans="1:14" ht="14.4" customHeight="1" x14ac:dyDescent="0.3">
      <c r="A98" s="631" t="s">
        <v>505</v>
      </c>
      <c r="B98" s="632" t="s">
        <v>507</v>
      </c>
      <c r="C98" s="633" t="s">
        <v>521</v>
      </c>
      <c r="D98" s="634" t="s">
        <v>522</v>
      </c>
      <c r="E98" s="633" t="s">
        <v>508</v>
      </c>
      <c r="F98" s="634" t="s">
        <v>509</v>
      </c>
      <c r="G98" s="633" t="s">
        <v>530</v>
      </c>
      <c r="H98" s="633" t="s">
        <v>853</v>
      </c>
      <c r="I98" s="633" t="s">
        <v>246</v>
      </c>
      <c r="J98" s="633" t="s">
        <v>854</v>
      </c>
      <c r="K98" s="633" t="s">
        <v>855</v>
      </c>
      <c r="L98" s="635">
        <v>27.725007422899512</v>
      </c>
      <c r="M98" s="635">
        <v>10</v>
      </c>
      <c r="N98" s="636">
        <v>277.25007422899512</v>
      </c>
    </row>
    <row r="99" spans="1:14" ht="14.4" customHeight="1" x14ac:dyDescent="0.3">
      <c r="A99" s="631" t="s">
        <v>505</v>
      </c>
      <c r="B99" s="632" t="s">
        <v>507</v>
      </c>
      <c r="C99" s="633" t="s">
        <v>521</v>
      </c>
      <c r="D99" s="634" t="s">
        <v>522</v>
      </c>
      <c r="E99" s="633" t="s">
        <v>508</v>
      </c>
      <c r="F99" s="634" t="s">
        <v>509</v>
      </c>
      <c r="G99" s="633" t="s">
        <v>530</v>
      </c>
      <c r="H99" s="633" t="s">
        <v>856</v>
      </c>
      <c r="I99" s="633" t="s">
        <v>857</v>
      </c>
      <c r="J99" s="633" t="s">
        <v>858</v>
      </c>
      <c r="K99" s="633" t="s">
        <v>859</v>
      </c>
      <c r="L99" s="635">
        <v>226.53</v>
      </c>
      <c r="M99" s="635">
        <v>1</v>
      </c>
      <c r="N99" s="636">
        <v>226.53</v>
      </c>
    </row>
    <row r="100" spans="1:14" ht="14.4" customHeight="1" x14ac:dyDescent="0.3">
      <c r="A100" s="631" t="s">
        <v>505</v>
      </c>
      <c r="B100" s="632" t="s">
        <v>507</v>
      </c>
      <c r="C100" s="633" t="s">
        <v>521</v>
      </c>
      <c r="D100" s="634" t="s">
        <v>522</v>
      </c>
      <c r="E100" s="633" t="s">
        <v>508</v>
      </c>
      <c r="F100" s="634" t="s">
        <v>509</v>
      </c>
      <c r="G100" s="633" t="s">
        <v>530</v>
      </c>
      <c r="H100" s="633" t="s">
        <v>860</v>
      </c>
      <c r="I100" s="633" t="s">
        <v>246</v>
      </c>
      <c r="J100" s="633" t="s">
        <v>861</v>
      </c>
      <c r="K100" s="633"/>
      <c r="L100" s="635">
        <v>1210</v>
      </c>
      <c r="M100" s="635">
        <v>5</v>
      </c>
      <c r="N100" s="636">
        <v>6050</v>
      </c>
    </row>
    <row r="101" spans="1:14" ht="14.4" customHeight="1" x14ac:dyDescent="0.3">
      <c r="A101" s="631" t="s">
        <v>505</v>
      </c>
      <c r="B101" s="632" t="s">
        <v>507</v>
      </c>
      <c r="C101" s="633" t="s">
        <v>521</v>
      </c>
      <c r="D101" s="634" t="s">
        <v>522</v>
      </c>
      <c r="E101" s="633" t="s">
        <v>508</v>
      </c>
      <c r="F101" s="634" t="s">
        <v>509</v>
      </c>
      <c r="G101" s="633" t="s">
        <v>530</v>
      </c>
      <c r="H101" s="633" t="s">
        <v>862</v>
      </c>
      <c r="I101" s="633" t="s">
        <v>862</v>
      </c>
      <c r="J101" s="633" t="s">
        <v>863</v>
      </c>
      <c r="K101" s="633" t="s">
        <v>864</v>
      </c>
      <c r="L101" s="635">
        <v>285.01679999999999</v>
      </c>
      <c r="M101" s="635">
        <v>1</v>
      </c>
      <c r="N101" s="636">
        <v>285.01679999999999</v>
      </c>
    </row>
    <row r="102" spans="1:14" ht="14.4" customHeight="1" x14ac:dyDescent="0.3">
      <c r="A102" s="631" t="s">
        <v>505</v>
      </c>
      <c r="B102" s="632" t="s">
        <v>507</v>
      </c>
      <c r="C102" s="633" t="s">
        <v>521</v>
      </c>
      <c r="D102" s="634" t="s">
        <v>522</v>
      </c>
      <c r="E102" s="633" t="s">
        <v>508</v>
      </c>
      <c r="F102" s="634" t="s">
        <v>509</v>
      </c>
      <c r="G102" s="633" t="s">
        <v>530</v>
      </c>
      <c r="H102" s="633" t="s">
        <v>865</v>
      </c>
      <c r="I102" s="633" t="s">
        <v>246</v>
      </c>
      <c r="J102" s="633" t="s">
        <v>866</v>
      </c>
      <c r="K102" s="633"/>
      <c r="L102" s="635">
        <v>160.328831341957</v>
      </c>
      <c r="M102" s="635">
        <v>2</v>
      </c>
      <c r="N102" s="636">
        <v>320.657662683914</v>
      </c>
    </row>
    <row r="103" spans="1:14" ht="14.4" customHeight="1" x14ac:dyDescent="0.3">
      <c r="A103" s="631" t="s">
        <v>505</v>
      </c>
      <c r="B103" s="632" t="s">
        <v>507</v>
      </c>
      <c r="C103" s="633" t="s">
        <v>521</v>
      </c>
      <c r="D103" s="634" t="s">
        <v>522</v>
      </c>
      <c r="E103" s="633" t="s">
        <v>508</v>
      </c>
      <c r="F103" s="634" t="s">
        <v>509</v>
      </c>
      <c r="G103" s="633" t="s">
        <v>867</v>
      </c>
      <c r="H103" s="633" t="s">
        <v>868</v>
      </c>
      <c r="I103" s="633" t="s">
        <v>869</v>
      </c>
      <c r="J103" s="633" t="s">
        <v>870</v>
      </c>
      <c r="K103" s="633" t="s">
        <v>694</v>
      </c>
      <c r="L103" s="635">
        <v>84.350099517522452</v>
      </c>
      <c r="M103" s="635">
        <v>1</v>
      </c>
      <c r="N103" s="636">
        <v>84.350099517522452</v>
      </c>
    </row>
    <row r="104" spans="1:14" ht="14.4" customHeight="1" x14ac:dyDescent="0.3">
      <c r="A104" s="631" t="s">
        <v>505</v>
      </c>
      <c r="B104" s="632" t="s">
        <v>507</v>
      </c>
      <c r="C104" s="633" t="s">
        <v>521</v>
      </c>
      <c r="D104" s="634" t="s">
        <v>522</v>
      </c>
      <c r="E104" s="633" t="s">
        <v>508</v>
      </c>
      <c r="F104" s="634" t="s">
        <v>509</v>
      </c>
      <c r="G104" s="633" t="s">
        <v>867</v>
      </c>
      <c r="H104" s="633" t="s">
        <v>871</v>
      </c>
      <c r="I104" s="633" t="s">
        <v>872</v>
      </c>
      <c r="J104" s="633" t="s">
        <v>873</v>
      </c>
      <c r="K104" s="633" t="s">
        <v>874</v>
      </c>
      <c r="L104" s="635">
        <v>55.099999999999994</v>
      </c>
      <c r="M104" s="635">
        <v>2</v>
      </c>
      <c r="N104" s="636">
        <v>110.19999999999999</v>
      </c>
    </row>
    <row r="105" spans="1:14" ht="14.4" customHeight="1" x14ac:dyDescent="0.3">
      <c r="A105" s="631" t="s">
        <v>505</v>
      </c>
      <c r="B105" s="632" t="s">
        <v>507</v>
      </c>
      <c r="C105" s="633" t="s">
        <v>521</v>
      </c>
      <c r="D105" s="634" t="s">
        <v>522</v>
      </c>
      <c r="E105" s="633" t="s">
        <v>508</v>
      </c>
      <c r="F105" s="634" t="s">
        <v>509</v>
      </c>
      <c r="G105" s="633" t="s">
        <v>867</v>
      </c>
      <c r="H105" s="633" t="s">
        <v>875</v>
      </c>
      <c r="I105" s="633" t="s">
        <v>876</v>
      </c>
      <c r="J105" s="633" t="s">
        <v>877</v>
      </c>
      <c r="K105" s="633" t="s">
        <v>878</v>
      </c>
      <c r="L105" s="635">
        <v>492.19898047316531</v>
      </c>
      <c r="M105" s="635">
        <v>11</v>
      </c>
      <c r="N105" s="636">
        <v>5414.1887852048185</v>
      </c>
    </row>
    <row r="106" spans="1:14" ht="14.4" customHeight="1" x14ac:dyDescent="0.3">
      <c r="A106" s="631" t="s">
        <v>505</v>
      </c>
      <c r="B106" s="632" t="s">
        <v>507</v>
      </c>
      <c r="C106" s="633" t="s">
        <v>521</v>
      </c>
      <c r="D106" s="634" t="s">
        <v>522</v>
      </c>
      <c r="E106" s="633" t="s">
        <v>508</v>
      </c>
      <c r="F106" s="634" t="s">
        <v>509</v>
      </c>
      <c r="G106" s="633" t="s">
        <v>867</v>
      </c>
      <c r="H106" s="633" t="s">
        <v>879</v>
      </c>
      <c r="I106" s="633" t="s">
        <v>880</v>
      </c>
      <c r="J106" s="633" t="s">
        <v>877</v>
      </c>
      <c r="K106" s="633" t="s">
        <v>881</v>
      </c>
      <c r="L106" s="635">
        <v>943</v>
      </c>
      <c r="M106" s="635">
        <v>1</v>
      </c>
      <c r="N106" s="636">
        <v>943</v>
      </c>
    </row>
    <row r="107" spans="1:14" ht="14.4" customHeight="1" x14ac:dyDescent="0.3">
      <c r="A107" s="631" t="s">
        <v>505</v>
      </c>
      <c r="B107" s="632" t="s">
        <v>507</v>
      </c>
      <c r="C107" s="633" t="s">
        <v>521</v>
      </c>
      <c r="D107" s="634" t="s">
        <v>522</v>
      </c>
      <c r="E107" s="633" t="s">
        <v>508</v>
      </c>
      <c r="F107" s="634" t="s">
        <v>509</v>
      </c>
      <c r="G107" s="633" t="s">
        <v>867</v>
      </c>
      <c r="H107" s="633" t="s">
        <v>882</v>
      </c>
      <c r="I107" s="633" t="s">
        <v>883</v>
      </c>
      <c r="J107" s="633" t="s">
        <v>884</v>
      </c>
      <c r="K107" s="633" t="s">
        <v>885</v>
      </c>
      <c r="L107" s="635">
        <v>79.83</v>
      </c>
      <c r="M107" s="635">
        <v>1</v>
      </c>
      <c r="N107" s="636">
        <v>79.83</v>
      </c>
    </row>
    <row r="108" spans="1:14" ht="14.4" customHeight="1" x14ac:dyDescent="0.3">
      <c r="A108" s="631" t="s">
        <v>505</v>
      </c>
      <c r="B108" s="632" t="s">
        <v>507</v>
      </c>
      <c r="C108" s="633" t="s">
        <v>521</v>
      </c>
      <c r="D108" s="634" t="s">
        <v>522</v>
      </c>
      <c r="E108" s="633" t="s">
        <v>508</v>
      </c>
      <c r="F108" s="634" t="s">
        <v>509</v>
      </c>
      <c r="G108" s="633" t="s">
        <v>867</v>
      </c>
      <c r="H108" s="633" t="s">
        <v>886</v>
      </c>
      <c r="I108" s="633" t="s">
        <v>887</v>
      </c>
      <c r="J108" s="633" t="s">
        <v>888</v>
      </c>
      <c r="K108" s="633" t="s">
        <v>889</v>
      </c>
      <c r="L108" s="635">
        <v>3450</v>
      </c>
      <c r="M108" s="635">
        <v>5</v>
      </c>
      <c r="N108" s="636">
        <v>17250</v>
      </c>
    </row>
    <row r="109" spans="1:14" ht="14.4" customHeight="1" x14ac:dyDescent="0.3">
      <c r="A109" s="631" t="s">
        <v>505</v>
      </c>
      <c r="B109" s="632" t="s">
        <v>507</v>
      </c>
      <c r="C109" s="633" t="s">
        <v>521</v>
      </c>
      <c r="D109" s="634" t="s">
        <v>522</v>
      </c>
      <c r="E109" s="633" t="s">
        <v>508</v>
      </c>
      <c r="F109" s="634" t="s">
        <v>509</v>
      </c>
      <c r="G109" s="633" t="s">
        <v>867</v>
      </c>
      <c r="H109" s="633" t="s">
        <v>890</v>
      </c>
      <c r="I109" s="633" t="s">
        <v>891</v>
      </c>
      <c r="J109" s="633" t="s">
        <v>892</v>
      </c>
      <c r="K109" s="633" t="s">
        <v>893</v>
      </c>
      <c r="L109" s="635">
        <v>102.75000000000003</v>
      </c>
      <c r="M109" s="635">
        <v>1</v>
      </c>
      <c r="N109" s="636">
        <v>102.75000000000003</v>
      </c>
    </row>
    <row r="110" spans="1:14" ht="14.4" customHeight="1" x14ac:dyDescent="0.3">
      <c r="A110" s="631" t="s">
        <v>505</v>
      </c>
      <c r="B110" s="632" t="s">
        <v>507</v>
      </c>
      <c r="C110" s="633" t="s">
        <v>521</v>
      </c>
      <c r="D110" s="634" t="s">
        <v>522</v>
      </c>
      <c r="E110" s="633" t="s">
        <v>508</v>
      </c>
      <c r="F110" s="634" t="s">
        <v>509</v>
      </c>
      <c r="G110" s="633" t="s">
        <v>867</v>
      </c>
      <c r="H110" s="633" t="s">
        <v>894</v>
      </c>
      <c r="I110" s="633" t="s">
        <v>895</v>
      </c>
      <c r="J110" s="633" t="s">
        <v>896</v>
      </c>
      <c r="K110" s="633" t="s">
        <v>897</v>
      </c>
      <c r="L110" s="635">
        <v>36.249999999999986</v>
      </c>
      <c r="M110" s="635">
        <v>1</v>
      </c>
      <c r="N110" s="636">
        <v>36.249999999999986</v>
      </c>
    </row>
    <row r="111" spans="1:14" ht="14.4" customHeight="1" x14ac:dyDescent="0.3">
      <c r="A111" s="631" t="s">
        <v>505</v>
      </c>
      <c r="B111" s="632" t="s">
        <v>507</v>
      </c>
      <c r="C111" s="633" t="s">
        <v>521</v>
      </c>
      <c r="D111" s="634" t="s">
        <v>522</v>
      </c>
      <c r="E111" s="633" t="s">
        <v>508</v>
      </c>
      <c r="F111" s="634" t="s">
        <v>509</v>
      </c>
      <c r="G111" s="633" t="s">
        <v>867</v>
      </c>
      <c r="H111" s="633" t="s">
        <v>898</v>
      </c>
      <c r="I111" s="633" t="s">
        <v>899</v>
      </c>
      <c r="J111" s="633" t="s">
        <v>900</v>
      </c>
      <c r="K111" s="633" t="s">
        <v>901</v>
      </c>
      <c r="L111" s="635">
        <v>63.46</v>
      </c>
      <c r="M111" s="635">
        <v>1</v>
      </c>
      <c r="N111" s="636">
        <v>63.46</v>
      </c>
    </row>
    <row r="112" spans="1:14" ht="14.4" customHeight="1" x14ac:dyDescent="0.3">
      <c r="A112" s="631" t="s">
        <v>505</v>
      </c>
      <c r="B112" s="632" t="s">
        <v>507</v>
      </c>
      <c r="C112" s="633" t="s">
        <v>521</v>
      </c>
      <c r="D112" s="634" t="s">
        <v>522</v>
      </c>
      <c r="E112" s="633" t="s">
        <v>508</v>
      </c>
      <c r="F112" s="634" t="s">
        <v>509</v>
      </c>
      <c r="G112" s="633" t="s">
        <v>867</v>
      </c>
      <c r="H112" s="633" t="s">
        <v>902</v>
      </c>
      <c r="I112" s="633" t="s">
        <v>903</v>
      </c>
      <c r="J112" s="633" t="s">
        <v>904</v>
      </c>
      <c r="K112" s="633" t="s">
        <v>905</v>
      </c>
      <c r="L112" s="635">
        <v>250.11</v>
      </c>
      <c r="M112" s="635">
        <v>1</v>
      </c>
      <c r="N112" s="636">
        <v>250.11</v>
      </c>
    </row>
    <row r="113" spans="1:14" ht="14.4" customHeight="1" x14ac:dyDescent="0.3">
      <c r="A113" s="631" t="s">
        <v>505</v>
      </c>
      <c r="B113" s="632" t="s">
        <v>507</v>
      </c>
      <c r="C113" s="633" t="s">
        <v>521</v>
      </c>
      <c r="D113" s="634" t="s">
        <v>522</v>
      </c>
      <c r="E113" s="633" t="s">
        <v>508</v>
      </c>
      <c r="F113" s="634" t="s">
        <v>509</v>
      </c>
      <c r="G113" s="633" t="s">
        <v>867</v>
      </c>
      <c r="H113" s="633" t="s">
        <v>906</v>
      </c>
      <c r="I113" s="633" t="s">
        <v>907</v>
      </c>
      <c r="J113" s="633" t="s">
        <v>908</v>
      </c>
      <c r="K113" s="633" t="s">
        <v>909</v>
      </c>
      <c r="L113" s="635">
        <v>70.926291105576027</v>
      </c>
      <c r="M113" s="635">
        <v>42</v>
      </c>
      <c r="N113" s="636">
        <v>2978.9042264341933</v>
      </c>
    </row>
    <row r="114" spans="1:14" ht="14.4" customHeight="1" x14ac:dyDescent="0.3">
      <c r="A114" s="631" t="s">
        <v>505</v>
      </c>
      <c r="B114" s="632" t="s">
        <v>507</v>
      </c>
      <c r="C114" s="633" t="s">
        <v>521</v>
      </c>
      <c r="D114" s="634" t="s">
        <v>522</v>
      </c>
      <c r="E114" s="633" t="s">
        <v>508</v>
      </c>
      <c r="F114" s="634" t="s">
        <v>509</v>
      </c>
      <c r="G114" s="633" t="s">
        <v>867</v>
      </c>
      <c r="H114" s="633" t="s">
        <v>910</v>
      </c>
      <c r="I114" s="633" t="s">
        <v>911</v>
      </c>
      <c r="J114" s="633" t="s">
        <v>912</v>
      </c>
      <c r="K114" s="633" t="s">
        <v>913</v>
      </c>
      <c r="L114" s="635">
        <v>236.47215736631074</v>
      </c>
      <c r="M114" s="635">
        <v>1</v>
      </c>
      <c r="N114" s="636">
        <v>236.47215736631074</v>
      </c>
    </row>
    <row r="115" spans="1:14" ht="14.4" customHeight="1" x14ac:dyDescent="0.3">
      <c r="A115" s="631" t="s">
        <v>505</v>
      </c>
      <c r="B115" s="632" t="s">
        <v>507</v>
      </c>
      <c r="C115" s="633" t="s">
        <v>521</v>
      </c>
      <c r="D115" s="634" t="s">
        <v>522</v>
      </c>
      <c r="E115" s="633" t="s">
        <v>508</v>
      </c>
      <c r="F115" s="634" t="s">
        <v>509</v>
      </c>
      <c r="G115" s="633" t="s">
        <v>867</v>
      </c>
      <c r="H115" s="633" t="s">
        <v>914</v>
      </c>
      <c r="I115" s="633" t="s">
        <v>915</v>
      </c>
      <c r="J115" s="633" t="s">
        <v>877</v>
      </c>
      <c r="K115" s="633" t="s">
        <v>916</v>
      </c>
      <c r="L115" s="635">
        <v>356.5</v>
      </c>
      <c r="M115" s="635">
        <v>2</v>
      </c>
      <c r="N115" s="636">
        <v>713</v>
      </c>
    </row>
    <row r="116" spans="1:14" ht="14.4" customHeight="1" x14ac:dyDescent="0.3">
      <c r="A116" s="631" t="s">
        <v>505</v>
      </c>
      <c r="B116" s="632" t="s">
        <v>507</v>
      </c>
      <c r="C116" s="633" t="s">
        <v>521</v>
      </c>
      <c r="D116" s="634" t="s">
        <v>522</v>
      </c>
      <c r="E116" s="633" t="s">
        <v>508</v>
      </c>
      <c r="F116" s="634" t="s">
        <v>509</v>
      </c>
      <c r="G116" s="633" t="s">
        <v>867</v>
      </c>
      <c r="H116" s="633" t="s">
        <v>917</v>
      </c>
      <c r="I116" s="633" t="s">
        <v>918</v>
      </c>
      <c r="J116" s="633" t="s">
        <v>877</v>
      </c>
      <c r="K116" s="633" t="s">
        <v>919</v>
      </c>
      <c r="L116" s="635">
        <v>413.99955743304565</v>
      </c>
      <c r="M116" s="635">
        <v>21</v>
      </c>
      <c r="N116" s="636">
        <v>8693.9907060939586</v>
      </c>
    </row>
    <row r="117" spans="1:14" ht="14.4" customHeight="1" x14ac:dyDescent="0.3">
      <c r="A117" s="631" t="s">
        <v>505</v>
      </c>
      <c r="B117" s="632" t="s">
        <v>507</v>
      </c>
      <c r="C117" s="633" t="s">
        <v>521</v>
      </c>
      <c r="D117" s="634" t="s">
        <v>522</v>
      </c>
      <c r="E117" s="633" t="s">
        <v>508</v>
      </c>
      <c r="F117" s="634" t="s">
        <v>509</v>
      </c>
      <c r="G117" s="633" t="s">
        <v>867</v>
      </c>
      <c r="H117" s="633" t="s">
        <v>920</v>
      </c>
      <c r="I117" s="633" t="s">
        <v>921</v>
      </c>
      <c r="J117" s="633" t="s">
        <v>922</v>
      </c>
      <c r="K117" s="633" t="s">
        <v>923</v>
      </c>
      <c r="L117" s="635">
        <v>57.960000000000008</v>
      </c>
      <c r="M117" s="635">
        <v>4</v>
      </c>
      <c r="N117" s="636">
        <v>231.84000000000003</v>
      </c>
    </row>
    <row r="118" spans="1:14" ht="14.4" customHeight="1" x14ac:dyDescent="0.3">
      <c r="A118" s="631" t="s">
        <v>505</v>
      </c>
      <c r="B118" s="632" t="s">
        <v>507</v>
      </c>
      <c r="C118" s="633" t="s">
        <v>521</v>
      </c>
      <c r="D118" s="634" t="s">
        <v>522</v>
      </c>
      <c r="E118" s="633" t="s">
        <v>510</v>
      </c>
      <c r="F118" s="634" t="s">
        <v>511</v>
      </c>
      <c r="G118" s="633" t="s">
        <v>530</v>
      </c>
      <c r="H118" s="633" t="s">
        <v>924</v>
      </c>
      <c r="I118" s="633" t="s">
        <v>925</v>
      </c>
      <c r="J118" s="633" t="s">
        <v>926</v>
      </c>
      <c r="K118" s="633" t="s">
        <v>927</v>
      </c>
      <c r="L118" s="635">
        <v>2332.29</v>
      </c>
      <c r="M118" s="635">
        <v>1</v>
      </c>
      <c r="N118" s="636">
        <v>2332.29</v>
      </c>
    </row>
    <row r="119" spans="1:14" ht="14.4" customHeight="1" x14ac:dyDescent="0.3">
      <c r="A119" s="631" t="s">
        <v>505</v>
      </c>
      <c r="B119" s="632" t="s">
        <v>507</v>
      </c>
      <c r="C119" s="633" t="s">
        <v>521</v>
      </c>
      <c r="D119" s="634" t="s">
        <v>522</v>
      </c>
      <c r="E119" s="633" t="s">
        <v>510</v>
      </c>
      <c r="F119" s="634" t="s">
        <v>511</v>
      </c>
      <c r="G119" s="633" t="s">
        <v>530</v>
      </c>
      <c r="H119" s="633" t="s">
        <v>928</v>
      </c>
      <c r="I119" s="633" t="s">
        <v>929</v>
      </c>
      <c r="J119" s="633" t="s">
        <v>930</v>
      </c>
      <c r="K119" s="633" t="s">
        <v>927</v>
      </c>
      <c r="L119" s="635">
        <v>2223.34</v>
      </c>
      <c r="M119" s="635">
        <v>5</v>
      </c>
      <c r="N119" s="636">
        <v>11116.7</v>
      </c>
    </row>
    <row r="120" spans="1:14" ht="14.4" customHeight="1" x14ac:dyDescent="0.3">
      <c r="A120" s="631" t="s">
        <v>505</v>
      </c>
      <c r="B120" s="632" t="s">
        <v>507</v>
      </c>
      <c r="C120" s="633" t="s">
        <v>521</v>
      </c>
      <c r="D120" s="634" t="s">
        <v>522</v>
      </c>
      <c r="E120" s="633" t="s">
        <v>510</v>
      </c>
      <c r="F120" s="634" t="s">
        <v>511</v>
      </c>
      <c r="G120" s="633" t="s">
        <v>530</v>
      </c>
      <c r="H120" s="633" t="s">
        <v>931</v>
      </c>
      <c r="I120" s="633" t="s">
        <v>932</v>
      </c>
      <c r="J120" s="633" t="s">
        <v>933</v>
      </c>
      <c r="K120" s="633" t="s">
        <v>934</v>
      </c>
      <c r="L120" s="635">
        <v>1735.66</v>
      </c>
      <c r="M120" s="635">
        <v>1</v>
      </c>
      <c r="N120" s="636">
        <v>1735.66</v>
      </c>
    </row>
    <row r="121" spans="1:14" ht="14.4" customHeight="1" x14ac:dyDescent="0.3">
      <c r="A121" s="631" t="s">
        <v>505</v>
      </c>
      <c r="B121" s="632" t="s">
        <v>507</v>
      </c>
      <c r="C121" s="633" t="s">
        <v>521</v>
      </c>
      <c r="D121" s="634" t="s">
        <v>522</v>
      </c>
      <c r="E121" s="633" t="s">
        <v>510</v>
      </c>
      <c r="F121" s="634" t="s">
        <v>511</v>
      </c>
      <c r="G121" s="633" t="s">
        <v>530</v>
      </c>
      <c r="H121" s="633" t="s">
        <v>935</v>
      </c>
      <c r="I121" s="633" t="s">
        <v>936</v>
      </c>
      <c r="J121" s="633" t="s">
        <v>937</v>
      </c>
      <c r="K121" s="633" t="s">
        <v>934</v>
      </c>
      <c r="L121" s="635">
        <v>1389.89</v>
      </c>
      <c r="M121" s="635">
        <v>1</v>
      </c>
      <c r="N121" s="636">
        <v>1389.89</v>
      </c>
    </row>
    <row r="122" spans="1:14" ht="14.4" customHeight="1" x14ac:dyDescent="0.3">
      <c r="A122" s="631" t="s">
        <v>505</v>
      </c>
      <c r="B122" s="632" t="s">
        <v>507</v>
      </c>
      <c r="C122" s="633" t="s">
        <v>521</v>
      </c>
      <c r="D122" s="634" t="s">
        <v>522</v>
      </c>
      <c r="E122" s="633" t="s">
        <v>510</v>
      </c>
      <c r="F122" s="634" t="s">
        <v>511</v>
      </c>
      <c r="G122" s="633" t="s">
        <v>867</v>
      </c>
      <c r="H122" s="633" t="s">
        <v>938</v>
      </c>
      <c r="I122" s="633" t="s">
        <v>939</v>
      </c>
      <c r="J122" s="633" t="s">
        <v>940</v>
      </c>
      <c r="K122" s="633" t="s">
        <v>941</v>
      </c>
      <c r="L122" s="635">
        <v>202.85999999999999</v>
      </c>
      <c r="M122" s="635">
        <v>1</v>
      </c>
      <c r="N122" s="636">
        <v>202.85999999999999</v>
      </c>
    </row>
    <row r="123" spans="1:14" ht="14.4" customHeight="1" x14ac:dyDescent="0.3">
      <c r="A123" s="631" t="s">
        <v>505</v>
      </c>
      <c r="B123" s="632" t="s">
        <v>507</v>
      </c>
      <c r="C123" s="633" t="s">
        <v>521</v>
      </c>
      <c r="D123" s="634" t="s">
        <v>522</v>
      </c>
      <c r="E123" s="633" t="s">
        <v>510</v>
      </c>
      <c r="F123" s="634" t="s">
        <v>511</v>
      </c>
      <c r="G123" s="633" t="s">
        <v>867</v>
      </c>
      <c r="H123" s="633" t="s">
        <v>942</v>
      </c>
      <c r="I123" s="633" t="s">
        <v>943</v>
      </c>
      <c r="J123" s="633" t="s">
        <v>944</v>
      </c>
      <c r="K123" s="633" t="s">
        <v>945</v>
      </c>
      <c r="L123" s="635">
        <v>54.119981089649066</v>
      </c>
      <c r="M123" s="635">
        <v>16</v>
      </c>
      <c r="N123" s="636">
        <v>865.91969743438506</v>
      </c>
    </row>
    <row r="124" spans="1:14" ht="14.4" customHeight="1" x14ac:dyDescent="0.3">
      <c r="A124" s="631" t="s">
        <v>505</v>
      </c>
      <c r="B124" s="632" t="s">
        <v>507</v>
      </c>
      <c r="C124" s="633" t="s">
        <v>521</v>
      </c>
      <c r="D124" s="634" t="s">
        <v>522</v>
      </c>
      <c r="E124" s="633" t="s">
        <v>510</v>
      </c>
      <c r="F124" s="634" t="s">
        <v>511</v>
      </c>
      <c r="G124" s="633" t="s">
        <v>867</v>
      </c>
      <c r="H124" s="633" t="s">
        <v>946</v>
      </c>
      <c r="I124" s="633" t="s">
        <v>947</v>
      </c>
      <c r="J124" s="633" t="s">
        <v>948</v>
      </c>
      <c r="K124" s="633" t="s">
        <v>945</v>
      </c>
      <c r="L124" s="635">
        <v>42.759994012605937</v>
      </c>
      <c r="M124" s="635">
        <v>16</v>
      </c>
      <c r="N124" s="636">
        <v>684.15990420169499</v>
      </c>
    </row>
    <row r="125" spans="1:14" ht="14.4" customHeight="1" x14ac:dyDescent="0.3">
      <c r="A125" s="631" t="s">
        <v>505</v>
      </c>
      <c r="B125" s="632" t="s">
        <v>507</v>
      </c>
      <c r="C125" s="633" t="s">
        <v>521</v>
      </c>
      <c r="D125" s="634" t="s">
        <v>522</v>
      </c>
      <c r="E125" s="633" t="s">
        <v>518</v>
      </c>
      <c r="F125" s="634" t="s">
        <v>519</v>
      </c>
      <c r="G125" s="633" t="s">
        <v>530</v>
      </c>
      <c r="H125" s="633" t="s">
        <v>949</v>
      </c>
      <c r="I125" s="633" t="s">
        <v>949</v>
      </c>
      <c r="J125" s="633" t="s">
        <v>950</v>
      </c>
      <c r="K125" s="633" t="s">
        <v>951</v>
      </c>
      <c r="L125" s="635">
        <v>72.840148258961932</v>
      </c>
      <c r="M125" s="635">
        <v>21</v>
      </c>
      <c r="N125" s="636">
        <v>1529.6431134382005</v>
      </c>
    </row>
    <row r="126" spans="1:14" ht="14.4" customHeight="1" x14ac:dyDescent="0.3">
      <c r="A126" s="631" t="s">
        <v>505</v>
      </c>
      <c r="B126" s="632" t="s">
        <v>507</v>
      </c>
      <c r="C126" s="633" t="s">
        <v>521</v>
      </c>
      <c r="D126" s="634" t="s">
        <v>522</v>
      </c>
      <c r="E126" s="633" t="s">
        <v>518</v>
      </c>
      <c r="F126" s="634" t="s">
        <v>519</v>
      </c>
      <c r="G126" s="633" t="s">
        <v>530</v>
      </c>
      <c r="H126" s="633" t="s">
        <v>952</v>
      </c>
      <c r="I126" s="633" t="s">
        <v>953</v>
      </c>
      <c r="J126" s="633" t="s">
        <v>954</v>
      </c>
      <c r="K126" s="633" t="s">
        <v>955</v>
      </c>
      <c r="L126" s="635">
        <v>39.35</v>
      </c>
      <c r="M126" s="635">
        <v>2</v>
      </c>
      <c r="N126" s="636">
        <v>78.7</v>
      </c>
    </row>
    <row r="127" spans="1:14" ht="14.4" customHeight="1" x14ac:dyDescent="0.3">
      <c r="A127" s="631" t="s">
        <v>505</v>
      </c>
      <c r="B127" s="632" t="s">
        <v>507</v>
      </c>
      <c r="C127" s="633" t="s">
        <v>521</v>
      </c>
      <c r="D127" s="634" t="s">
        <v>522</v>
      </c>
      <c r="E127" s="633" t="s">
        <v>518</v>
      </c>
      <c r="F127" s="634" t="s">
        <v>519</v>
      </c>
      <c r="G127" s="633" t="s">
        <v>530</v>
      </c>
      <c r="H127" s="633" t="s">
        <v>956</v>
      </c>
      <c r="I127" s="633" t="s">
        <v>957</v>
      </c>
      <c r="J127" s="633" t="s">
        <v>958</v>
      </c>
      <c r="K127" s="633" t="s">
        <v>959</v>
      </c>
      <c r="L127" s="635">
        <v>33.363082415535878</v>
      </c>
      <c r="M127" s="635">
        <v>94</v>
      </c>
      <c r="N127" s="636">
        <v>3136.1297470603722</v>
      </c>
    </row>
    <row r="128" spans="1:14" ht="14.4" customHeight="1" x14ac:dyDescent="0.3">
      <c r="A128" s="631" t="s">
        <v>505</v>
      </c>
      <c r="B128" s="632" t="s">
        <v>507</v>
      </c>
      <c r="C128" s="633" t="s">
        <v>521</v>
      </c>
      <c r="D128" s="634" t="s">
        <v>522</v>
      </c>
      <c r="E128" s="633" t="s">
        <v>518</v>
      </c>
      <c r="F128" s="634" t="s">
        <v>519</v>
      </c>
      <c r="G128" s="633" t="s">
        <v>530</v>
      </c>
      <c r="H128" s="633" t="s">
        <v>960</v>
      </c>
      <c r="I128" s="633" t="s">
        <v>961</v>
      </c>
      <c r="J128" s="633" t="s">
        <v>962</v>
      </c>
      <c r="K128" s="633" t="s">
        <v>963</v>
      </c>
      <c r="L128" s="635">
        <v>434.74585444623477</v>
      </c>
      <c r="M128" s="635">
        <v>0.89999999999999991</v>
      </c>
      <c r="N128" s="636">
        <v>391.27126900161124</v>
      </c>
    </row>
    <row r="129" spans="1:14" ht="14.4" customHeight="1" x14ac:dyDescent="0.3">
      <c r="A129" s="631" t="s">
        <v>505</v>
      </c>
      <c r="B129" s="632" t="s">
        <v>507</v>
      </c>
      <c r="C129" s="633" t="s">
        <v>521</v>
      </c>
      <c r="D129" s="634" t="s">
        <v>522</v>
      </c>
      <c r="E129" s="633" t="s">
        <v>518</v>
      </c>
      <c r="F129" s="634" t="s">
        <v>519</v>
      </c>
      <c r="G129" s="633" t="s">
        <v>530</v>
      </c>
      <c r="H129" s="633" t="s">
        <v>964</v>
      </c>
      <c r="I129" s="633" t="s">
        <v>965</v>
      </c>
      <c r="J129" s="633" t="s">
        <v>966</v>
      </c>
      <c r="K129" s="633" t="s">
        <v>967</v>
      </c>
      <c r="L129" s="635">
        <v>181.79961171689101</v>
      </c>
      <c r="M129" s="635">
        <v>3</v>
      </c>
      <c r="N129" s="636">
        <v>545.39883515067299</v>
      </c>
    </row>
    <row r="130" spans="1:14" ht="14.4" customHeight="1" x14ac:dyDescent="0.3">
      <c r="A130" s="631" t="s">
        <v>505</v>
      </c>
      <c r="B130" s="632" t="s">
        <v>507</v>
      </c>
      <c r="C130" s="633" t="s">
        <v>521</v>
      </c>
      <c r="D130" s="634" t="s">
        <v>522</v>
      </c>
      <c r="E130" s="633" t="s">
        <v>518</v>
      </c>
      <c r="F130" s="634" t="s">
        <v>519</v>
      </c>
      <c r="G130" s="633" t="s">
        <v>530</v>
      </c>
      <c r="H130" s="633" t="s">
        <v>968</v>
      </c>
      <c r="I130" s="633" t="s">
        <v>969</v>
      </c>
      <c r="J130" s="633" t="s">
        <v>970</v>
      </c>
      <c r="K130" s="633" t="s">
        <v>971</v>
      </c>
      <c r="L130" s="635">
        <v>641.98946754756173</v>
      </c>
      <c r="M130" s="635">
        <v>3</v>
      </c>
      <c r="N130" s="636">
        <v>1925.9684026426851</v>
      </c>
    </row>
    <row r="131" spans="1:14" ht="14.4" customHeight="1" x14ac:dyDescent="0.3">
      <c r="A131" s="631" t="s">
        <v>505</v>
      </c>
      <c r="B131" s="632" t="s">
        <v>507</v>
      </c>
      <c r="C131" s="633" t="s">
        <v>521</v>
      </c>
      <c r="D131" s="634" t="s">
        <v>522</v>
      </c>
      <c r="E131" s="633" t="s">
        <v>518</v>
      </c>
      <c r="F131" s="634" t="s">
        <v>519</v>
      </c>
      <c r="G131" s="633" t="s">
        <v>530</v>
      </c>
      <c r="H131" s="633" t="s">
        <v>972</v>
      </c>
      <c r="I131" s="633" t="s">
        <v>973</v>
      </c>
      <c r="J131" s="633" t="s">
        <v>974</v>
      </c>
      <c r="K131" s="633" t="s">
        <v>975</v>
      </c>
      <c r="L131" s="635">
        <v>115.31100000000001</v>
      </c>
      <c r="M131" s="635">
        <v>1</v>
      </c>
      <c r="N131" s="636">
        <v>115.31100000000001</v>
      </c>
    </row>
    <row r="132" spans="1:14" ht="14.4" customHeight="1" x14ac:dyDescent="0.3">
      <c r="A132" s="631" t="s">
        <v>505</v>
      </c>
      <c r="B132" s="632" t="s">
        <v>507</v>
      </c>
      <c r="C132" s="633" t="s">
        <v>521</v>
      </c>
      <c r="D132" s="634" t="s">
        <v>522</v>
      </c>
      <c r="E132" s="633" t="s">
        <v>518</v>
      </c>
      <c r="F132" s="634" t="s">
        <v>519</v>
      </c>
      <c r="G132" s="633" t="s">
        <v>530</v>
      </c>
      <c r="H132" s="633" t="s">
        <v>976</v>
      </c>
      <c r="I132" s="633" t="s">
        <v>977</v>
      </c>
      <c r="J132" s="633" t="s">
        <v>978</v>
      </c>
      <c r="K132" s="633" t="s">
        <v>979</v>
      </c>
      <c r="L132" s="635">
        <v>82.83</v>
      </c>
      <c r="M132" s="635">
        <v>36</v>
      </c>
      <c r="N132" s="636">
        <v>2981.88</v>
      </c>
    </row>
    <row r="133" spans="1:14" ht="14.4" customHeight="1" x14ac:dyDescent="0.3">
      <c r="A133" s="631" t="s">
        <v>505</v>
      </c>
      <c r="B133" s="632" t="s">
        <v>507</v>
      </c>
      <c r="C133" s="633" t="s">
        <v>521</v>
      </c>
      <c r="D133" s="634" t="s">
        <v>522</v>
      </c>
      <c r="E133" s="633" t="s">
        <v>518</v>
      </c>
      <c r="F133" s="634" t="s">
        <v>519</v>
      </c>
      <c r="G133" s="633" t="s">
        <v>530</v>
      </c>
      <c r="H133" s="633" t="s">
        <v>980</v>
      </c>
      <c r="I133" s="633" t="s">
        <v>981</v>
      </c>
      <c r="J133" s="633" t="s">
        <v>982</v>
      </c>
      <c r="K133" s="633" t="s">
        <v>983</v>
      </c>
      <c r="L133" s="635">
        <v>246.0088254649684</v>
      </c>
      <c r="M133" s="635">
        <v>3</v>
      </c>
      <c r="N133" s="636">
        <v>738.02647639490522</v>
      </c>
    </row>
    <row r="134" spans="1:14" ht="14.4" customHeight="1" x14ac:dyDescent="0.3">
      <c r="A134" s="631" t="s">
        <v>505</v>
      </c>
      <c r="B134" s="632" t="s">
        <v>507</v>
      </c>
      <c r="C134" s="633" t="s">
        <v>521</v>
      </c>
      <c r="D134" s="634" t="s">
        <v>522</v>
      </c>
      <c r="E134" s="633" t="s">
        <v>518</v>
      </c>
      <c r="F134" s="634" t="s">
        <v>519</v>
      </c>
      <c r="G134" s="633" t="s">
        <v>530</v>
      </c>
      <c r="H134" s="633" t="s">
        <v>984</v>
      </c>
      <c r="I134" s="633" t="s">
        <v>984</v>
      </c>
      <c r="J134" s="633" t="s">
        <v>985</v>
      </c>
      <c r="K134" s="633" t="s">
        <v>986</v>
      </c>
      <c r="L134" s="635">
        <v>1851.5</v>
      </c>
      <c r="M134" s="635">
        <v>0.5</v>
      </c>
      <c r="N134" s="636">
        <v>925.75</v>
      </c>
    </row>
    <row r="135" spans="1:14" ht="14.4" customHeight="1" x14ac:dyDescent="0.3">
      <c r="A135" s="631" t="s">
        <v>505</v>
      </c>
      <c r="B135" s="632" t="s">
        <v>507</v>
      </c>
      <c r="C135" s="633" t="s">
        <v>521</v>
      </c>
      <c r="D135" s="634" t="s">
        <v>522</v>
      </c>
      <c r="E135" s="633" t="s">
        <v>518</v>
      </c>
      <c r="F135" s="634" t="s">
        <v>519</v>
      </c>
      <c r="G135" s="633" t="s">
        <v>530</v>
      </c>
      <c r="H135" s="633" t="s">
        <v>987</v>
      </c>
      <c r="I135" s="633" t="s">
        <v>987</v>
      </c>
      <c r="J135" s="633" t="s">
        <v>988</v>
      </c>
      <c r="K135" s="633" t="s">
        <v>989</v>
      </c>
      <c r="L135" s="635">
        <v>920</v>
      </c>
      <c r="M135" s="635">
        <v>0.5</v>
      </c>
      <c r="N135" s="636">
        <v>460</v>
      </c>
    </row>
    <row r="136" spans="1:14" ht="14.4" customHeight="1" x14ac:dyDescent="0.3">
      <c r="A136" s="631" t="s">
        <v>505</v>
      </c>
      <c r="B136" s="632" t="s">
        <v>507</v>
      </c>
      <c r="C136" s="633" t="s">
        <v>521</v>
      </c>
      <c r="D136" s="634" t="s">
        <v>522</v>
      </c>
      <c r="E136" s="633" t="s">
        <v>518</v>
      </c>
      <c r="F136" s="634" t="s">
        <v>519</v>
      </c>
      <c r="G136" s="633" t="s">
        <v>867</v>
      </c>
      <c r="H136" s="633" t="s">
        <v>990</v>
      </c>
      <c r="I136" s="633" t="s">
        <v>991</v>
      </c>
      <c r="J136" s="633" t="s">
        <v>992</v>
      </c>
      <c r="K136" s="633" t="s">
        <v>993</v>
      </c>
      <c r="L136" s="635">
        <v>169.24233602680133</v>
      </c>
      <c r="M136" s="635">
        <v>12</v>
      </c>
      <c r="N136" s="636">
        <v>2030.908032321616</v>
      </c>
    </row>
    <row r="137" spans="1:14" ht="14.4" customHeight="1" x14ac:dyDescent="0.3">
      <c r="A137" s="631" t="s">
        <v>505</v>
      </c>
      <c r="B137" s="632" t="s">
        <v>507</v>
      </c>
      <c r="C137" s="633" t="s">
        <v>521</v>
      </c>
      <c r="D137" s="634" t="s">
        <v>522</v>
      </c>
      <c r="E137" s="633" t="s">
        <v>518</v>
      </c>
      <c r="F137" s="634" t="s">
        <v>519</v>
      </c>
      <c r="G137" s="633" t="s">
        <v>867</v>
      </c>
      <c r="H137" s="633" t="s">
        <v>994</v>
      </c>
      <c r="I137" s="633" t="s">
        <v>995</v>
      </c>
      <c r="J137" s="633" t="s">
        <v>966</v>
      </c>
      <c r="K137" s="633" t="s">
        <v>996</v>
      </c>
      <c r="L137" s="635">
        <v>45.850099806858694</v>
      </c>
      <c r="M137" s="635">
        <v>20</v>
      </c>
      <c r="N137" s="636">
        <v>917.00199613717382</v>
      </c>
    </row>
    <row r="138" spans="1:14" ht="14.4" customHeight="1" x14ac:dyDescent="0.3">
      <c r="A138" s="631" t="s">
        <v>505</v>
      </c>
      <c r="B138" s="632" t="s">
        <v>507</v>
      </c>
      <c r="C138" s="633" t="s">
        <v>521</v>
      </c>
      <c r="D138" s="634" t="s">
        <v>522</v>
      </c>
      <c r="E138" s="633" t="s">
        <v>518</v>
      </c>
      <c r="F138" s="634" t="s">
        <v>519</v>
      </c>
      <c r="G138" s="633" t="s">
        <v>867</v>
      </c>
      <c r="H138" s="633" t="s">
        <v>997</v>
      </c>
      <c r="I138" s="633" t="s">
        <v>998</v>
      </c>
      <c r="J138" s="633" t="s">
        <v>999</v>
      </c>
      <c r="K138" s="633" t="s">
        <v>1000</v>
      </c>
      <c r="L138" s="635">
        <v>138.08963531493865</v>
      </c>
      <c r="M138" s="635">
        <v>3</v>
      </c>
      <c r="N138" s="636">
        <v>414.26890594481597</v>
      </c>
    </row>
    <row r="139" spans="1:14" ht="14.4" customHeight="1" x14ac:dyDescent="0.3">
      <c r="A139" s="631" t="s">
        <v>505</v>
      </c>
      <c r="B139" s="632" t="s">
        <v>507</v>
      </c>
      <c r="C139" s="633" t="s">
        <v>521</v>
      </c>
      <c r="D139" s="634" t="s">
        <v>522</v>
      </c>
      <c r="E139" s="633" t="s">
        <v>518</v>
      </c>
      <c r="F139" s="634" t="s">
        <v>519</v>
      </c>
      <c r="G139" s="633" t="s">
        <v>867</v>
      </c>
      <c r="H139" s="633" t="s">
        <v>1001</v>
      </c>
      <c r="I139" s="633" t="s">
        <v>1002</v>
      </c>
      <c r="J139" s="633" t="s">
        <v>1003</v>
      </c>
      <c r="K139" s="633" t="s">
        <v>1000</v>
      </c>
      <c r="L139" s="635">
        <v>57.370000000000026</v>
      </c>
      <c r="M139" s="635">
        <v>1</v>
      </c>
      <c r="N139" s="636">
        <v>57.370000000000026</v>
      </c>
    </row>
    <row r="140" spans="1:14" ht="14.4" customHeight="1" x14ac:dyDescent="0.3">
      <c r="A140" s="631" t="s">
        <v>505</v>
      </c>
      <c r="B140" s="632" t="s">
        <v>507</v>
      </c>
      <c r="C140" s="633" t="s">
        <v>521</v>
      </c>
      <c r="D140" s="634" t="s">
        <v>522</v>
      </c>
      <c r="E140" s="633" t="s">
        <v>518</v>
      </c>
      <c r="F140" s="634" t="s">
        <v>519</v>
      </c>
      <c r="G140" s="633" t="s">
        <v>867</v>
      </c>
      <c r="H140" s="633" t="s">
        <v>1004</v>
      </c>
      <c r="I140" s="633" t="s">
        <v>1005</v>
      </c>
      <c r="J140" s="633" t="s">
        <v>1006</v>
      </c>
      <c r="K140" s="633" t="s">
        <v>1007</v>
      </c>
      <c r="L140" s="635">
        <v>55.549946755145839</v>
      </c>
      <c r="M140" s="635">
        <v>1</v>
      </c>
      <c r="N140" s="636">
        <v>55.549946755145839</v>
      </c>
    </row>
    <row r="141" spans="1:14" ht="14.4" customHeight="1" x14ac:dyDescent="0.3">
      <c r="A141" s="631" t="s">
        <v>505</v>
      </c>
      <c r="B141" s="632" t="s">
        <v>507</v>
      </c>
      <c r="C141" s="633" t="s">
        <v>521</v>
      </c>
      <c r="D141" s="634" t="s">
        <v>522</v>
      </c>
      <c r="E141" s="633" t="s">
        <v>518</v>
      </c>
      <c r="F141" s="634" t="s">
        <v>519</v>
      </c>
      <c r="G141" s="633" t="s">
        <v>867</v>
      </c>
      <c r="H141" s="633" t="s">
        <v>1008</v>
      </c>
      <c r="I141" s="633" t="s">
        <v>1009</v>
      </c>
      <c r="J141" s="633" t="s">
        <v>1010</v>
      </c>
      <c r="K141" s="633" t="s">
        <v>1011</v>
      </c>
      <c r="L141" s="635">
        <v>100.54118237724504</v>
      </c>
      <c r="M141" s="635">
        <v>50.800000000000026</v>
      </c>
      <c r="N141" s="636">
        <v>5107.4920647640502</v>
      </c>
    </row>
    <row r="142" spans="1:14" ht="14.4" customHeight="1" x14ac:dyDescent="0.3">
      <c r="A142" s="631" t="s">
        <v>505</v>
      </c>
      <c r="B142" s="632" t="s">
        <v>507</v>
      </c>
      <c r="C142" s="633" t="s">
        <v>521</v>
      </c>
      <c r="D142" s="634" t="s">
        <v>522</v>
      </c>
      <c r="E142" s="633" t="s">
        <v>518</v>
      </c>
      <c r="F142" s="634" t="s">
        <v>519</v>
      </c>
      <c r="G142" s="633" t="s">
        <v>867</v>
      </c>
      <c r="H142" s="633" t="s">
        <v>1012</v>
      </c>
      <c r="I142" s="633" t="s">
        <v>1013</v>
      </c>
      <c r="J142" s="633" t="s">
        <v>1014</v>
      </c>
      <c r="K142" s="633" t="s">
        <v>1015</v>
      </c>
      <c r="L142" s="635">
        <v>75.221500000000006</v>
      </c>
      <c r="M142" s="635">
        <v>3</v>
      </c>
      <c r="N142" s="636">
        <v>225.66450000000003</v>
      </c>
    </row>
    <row r="143" spans="1:14" ht="14.4" customHeight="1" x14ac:dyDescent="0.3">
      <c r="A143" s="631" t="s">
        <v>505</v>
      </c>
      <c r="B143" s="632" t="s">
        <v>507</v>
      </c>
      <c r="C143" s="633" t="s">
        <v>521</v>
      </c>
      <c r="D143" s="634" t="s">
        <v>522</v>
      </c>
      <c r="E143" s="633" t="s">
        <v>518</v>
      </c>
      <c r="F143" s="634" t="s">
        <v>519</v>
      </c>
      <c r="G143" s="633" t="s">
        <v>867</v>
      </c>
      <c r="H143" s="633" t="s">
        <v>1016</v>
      </c>
      <c r="I143" s="633" t="s">
        <v>1017</v>
      </c>
      <c r="J143" s="633" t="s">
        <v>1018</v>
      </c>
      <c r="K143" s="633" t="s">
        <v>1019</v>
      </c>
      <c r="L143" s="635">
        <v>150.79298429259717</v>
      </c>
      <c r="M143" s="635">
        <v>13</v>
      </c>
      <c r="N143" s="636">
        <v>1960.3087958037634</v>
      </c>
    </row>
    <row r="144" spans="1:14" ht="14.4" customHeight="1" x14ac:dyDescent="0.3">
      <c r="A144" s="631" t="s">
        <v>505</v>
      </c>
      <c r="B144" s="632" t="s">
        <v>507</v>
      </c>
      <c r="C144" s="633" t="s">
        <v>521</v>
      </c>
      <c r="D144" s="634" t="s">
        <v>522</v>
      </c>
      <c r="E144" s="633" t="s">
        <v>518</v>
      </c>
      <c r="F144" s="634" t="s">
        <v>519</v>
      </c>
      <c r="G144" s="633" t="s">
        <v>867</v>
      </c>
      <c r="H144" s="633" t="s">
        <v>1020</v>
      </c>
      <c r="I144" s="633" t="s">
        <v>1020</v>
      </c>
      <c r="J144" s="633" t="s">
        <v>1021</v>
      </c>
      <c r="K144" s="633" t="s">
        <v>1022</v>
      </c>
      <c r="L144" s="635">
        <v>1495</v>
      </c>
      <c r="M144" s="635">
        <v>3</v>
      </c>
      <c r="N144" s="636">
        <v>4485</v>
      </c>
    </row>
    <row r="145" spans="1:14" ht="14.4" customHeight="1" x14ac:dyDescent="0.3">
      <c r="A145" s="631" t="s">
        <v>505</v>
      </c>
      <c r="B145" s="632" t="s">
        <v>507</v>
      </c>
      <c r="C145" s="633" t="s">
        <v>521</v>
      </c>
      <c r="D145" s="634" t="s">
        <v>522</v>
      </c>
      <c r="E145" s="633" t="s">
        <v>518</v>
      </c>
      <c r="F145" s="634" t="s">
        <v>519</v>
      </c>
      <c r="G145" s="633" t="s">
        <v>867</v>
      </c>
      <c r="H145" s="633" t="s">
        <v>1023</v>
      </c>
      <c r="I145" s="633" t="s">
        <v>1024</v>
      </c>
      <c r="J145" s="633" t="s">
        <v>1014</v>
      </c>
      <c r="K145" s="633" t="s">
        <v>1025</v>
      </c>
      <c r="L145" s="635">
        <v>46.2</v>
      </c>
      <c r="M145" s="635">
        <v>20</v>
      </c>
      <c r="N145" s="636">
        <v>924.00000000000011</v>
      </c>
    </row>
    <row r="146" spans="1:14" ht="14.4" customHeight="1" x14ac:dyDescent="0.3">
      <c r="A146" s="631" t="s">
        <v>505</v>
      </c>
      <c r="B146" s="632" t="s">
        <v>507</v>
      </c>
      <c r="C146" s="633" t="s">
        <v>521</v>
      </c>
      <c r="D146" s="634" t="s">
        <v>522</v>
      </c>
      <c r="E146" s="633" t="s">
        <v>512</v>
      </c>
      <c r="F146" s="634" t="s">
        <v>513</v>
      </c>
      <c r="G146" s="633"/>
      <c r="H146" s="633"/>
      <c r="I146" s="633" t="s">
        <v>1026</v>
      </c>
      <c r="J146" s="633" t="s">
        <v>1027</v>
      </c>
      <c r="K146" s="633"/>
      <c r="L146" s="635">
        <v>6817.2</v>
      </c>
      <c r="M146" s="635">
        <v>2</v>
      </c>
      <c r="N146" s="636">
        <v>13634.4</v>
      </c>
    </row>
    <row r="147" spans="1:14" ht="14.4" customHeight="1" x14ac:dyDescent="0.3">
      <c r="A147" s="631" t="s">
        <v>505</v>
      </c>
      <c r="B147" s="632" t="s">
        <v>507</v>
      </c>
      <c r="C147" s="633" t="s">
        <v>521</v>
      </c>
      <c r="D147" s="634" t="s">
        <v>522</v>
      </c>
      <c r="E147" s="633" t="s">
        <v>516</v>
      </c>
      <c r="F147" s="634" t="s">
        <v>517</v>
      </c>
      <c r="G147" s="633"/>
      <c r="H147" s="633"/>
      <c r="I147" s="633" t="s">
        <v>1028</v>
      </c>
      <c r="J147" s="633" t="s">
        <v>1029</v>
      </c>
      <c r="K147" s="633"/>
      <c r="L147" s="635">
        <v>4445.99</v>
      </c>
      <c r="M147" s="635">
        <v>1</v>
      </c>
      <c r="N147" s="636">
        <v>4445.99</v>
      </c>
    </row>
    <row r="148" spans="1:14" ht="14.4" customHeight="1" x14ac:dyDescent="0.3">
      <c r="A148" s="631" t="s">
        <v>505</v>
      </c>
      <c r="B148" s="632" t="s">
        <v>507</v>
      </c>
      <c r="C148" s="633" t="s">
        <v>525</v>
      </c>
      <c r="D148" s="634" t="s">
        <v>526</v>
      </c>
      <c r="E148" s="633" t="s">
        <v>508</v>
      </c>
      <c r="F148" s="634" t="s">
        <v>509</v>
      </c>
      <c r="G148" s="633"/>
      <c r="H148" s="633" t="s">
        <v>527</v>
      </c>
      <c r="I148" s="633" t="s">
        <v>527</v>
      </c>
      <c r="J148" s="633" t="s">
        <v>528</v>
      </c>
      <c r="K148" s="633" t="s">
        <v>529</v>
      </c>
      <c r="L148" s="635">
        <v>49.890000000000022</v>
      </c>
      <c r="M148" s="635">
        <v>1</v>
      </c>
      <c r="N148" s="636">
        <v>49.890000000000022</v>
      </c>
    </row>
    <row r="149" spans="1:14" ht="14.4" customHeight="1" x14ac:dyDescent="0.3">
      <c r="A149" s="631" t="s">
        <v>505</v>
      </c>
      <c r="B149" s="632" t="s">
        <v>507</v>
      </c>
      <c r="C149" s="633" t="s">
        <v>525</v>
      </c>
      <c r="D149" s="634" t="s">
        <v>526</v>
      </c>
      <c r="E149" s="633" t="s">
        <v>508</v>
      </c>
      <c r="F149" s="634" t="s">
        <v>509</v>
      </c>
      <c r="G149" s="633" t="s">
        <v>530</v>
      </c>
      <c r="H149" s="633" t="s">
        <v>531</v>
      </c>
      <c r="I149" s="633" t="s">
        <v>531</v>
      </c>
      <c r="J149" s="633" t="s">
        <v>532</v>
      </c>
      <c r="K149" s="633" t="s">
        <v>533</v>
      </c>
      <c r="L149" s="635">
        <v>179.4</v>
      </c>
      <c r="M149" s="635">
        <v>5</v>
      </c>
      <c r="N149" s="636">
        <v>897</v>
      </c>
    </row>
    <row r="150" spans="1:14" ht="14.4" customHeight="1" x14ac:dyDescent="0.3">
      <c r="A150" s="631" t="s">
        <v>505</v>
      </c>
      <c r="B150" s="632" t="s">
        <v>507</v>
      </c>
      <c r="C150" s="633" t="s">
        <v>525</v>
      </c>
      <c r="D150" s="634" t="s">
        <v>526</v>
      </c>
      <c r="E150" s="633" t="s">
        <v>508</v>
      </c>
      <c r="F150" s="634" t="s">
        <v>509</v>
      </c>
      <c r="G150" s="633" t="s">
        <v>530</v>
      </c>
      <c r="H150" s="633" t="s">
        <v>537</v>
      </c>
      <c r="I150" s="633" t="s">
        <v>537</v>
      </c>
      <c r="J150" s="633" t="s">
        <v>532</v>
      </c>
      <c r="K150" s="633" t="s">
        <v>538</v>
      </c>
      <c r="L150" s="635">
        <v>97.18</v>
      </c>
      <c r="M150" s="635">
        <v>2</v>
      </c>
      <c r="N150" s="636">
        <v>194.36</v>
      </c>
    </row>
    <row r="151" spans="1:14" ht="14.4" customHeight="1" x14ac:dyDescent="0.3">
      <c r="A151" s="631" t="s">
        <v>505</v>
      </c>
      <c r="B151" s="632" t="s">
        <v>507</v>
      </c>
      <c r="C151" s="633" t="s">
        <v>525</v>
      </c>
      <c r="D151" s="634" t="s">
        <v>526</v>
      </c>
      <c r="E151" s="633" t="s">
        <v>508</v>
      </c>
      <c r="F151" s="634" t="s">
        <v>509</v>
      </c>
      <c r="G151" s="633" t="s">
        <v>530</v>
      </c>
      <c r="H151" s="633" t="s">
        <v>539</v>
      </c>
      <c r="I151" s="633" t="s">
        <v>539</v>
      </c>
      <c r="J151" s="633" t="s">
        <v>532</v>
      </c>
      <c r="K151" s="633" t="s">
        <v>540</v>
      </c>
      <c r="L151" s="635">
        <v>97.75</v>
      </c>
      <c r="M151" s="635">
        <v>1</v>
      </c>
      <c r="N151" s="636">
        <v>97.75</v>
      </c>
    </row>
    <row r="152" spans="1:14" ht="14.4" customHeight="1" x14ac:dyDescent="0.3">
      <c r="A152" s="631" t="s">
        <v>505</v>
      </c>
      <c r="B152" s="632" t="s">
        <v>507</v>
      </c>
      <c r="C152" s="633" t="s">
        <v>525</v>
      </c>
      <c r="D152" s="634" t="s">
        <v>526</v>
      </c>
      <c r="E152" s="633" t="s">
        <v>508</v>
      </c>
      <c r="F152" s="634" t="s">
        <v>509</v>
      </c>
      <c r="G152" s="633" t="s">
        <v>530</v>
      </c>
      <c r="H152" s="633" t="s">
        <v>1030</v>
      </c>
      <c r="I152" s="633" t="s">
        <v>1031</v>
      </c>
      <c r="J152" s="633" t="s">
        <v>1032</v>
      </c>
      <c r="K152" s="633" t="s">
        <v>1033</v>
      </c>
      <c r="L152" s="635">
        <v>84.569999999999951</v>
      </c>
      <c r="M152" s="635">
        <v>1</v>
      </c>
      <c r="N152" s="636">
        <v>84.569999999999951</v>
      </c>
    </row>
    <row r="153" spans="1:14" ht="14.4" customHeight="1" x14ac:dyDescent="0.3">
      <c r="A153" s="631" t="s">
        <v>505</v>
      </c>
      <c r="B153" s="632" t="s">
        <v>507</v>
      </c>
      <c r="C153" s="633" t="s">
        <v>525</v>
      </c>
      <c r="D153" s="634" t="s">
        <v>526</v>
      </c>
      <c r="E153" s="633" t="s">
        <v>508</v>
      </c>
      <c r="F153" s="634" t="s">
        <v>509</v>
      </c>
      <c r="G153" s="633" t="s">
        <v>530</v>
      </c>
      <c r="H153" s="633" t="s">
        <v>545</v>
      </c>
      <c r="I153" s="633" t="s">
        <v>546</v>
      </c>
      <c r="J153" s="633" t="s">
        <v>547</v>
      </c>
      <c r="K153" s="633" t="s">
        <v>548</v>
      </c>
      <c r="L153" s="635">
        <v>94.56</v>
      </c>
      <c r="M153" s="635">
        <v>2</v>
      </c>
      <c r="N153" s="636">
        <v>189.12</v>
      </c>
    </row>
    <row r="154" spans="1:14" ht="14.4" customHeight="1" x14ac:dyDescent="0.3">
      <c r="A154" s="631" t="s">
        <v>505</v>
      </c>
      <c r="B154" s="632" t="s">
        <v>507</v>
      </c>
      <c r="C154" s="633" t="s">
        <v>525</v>
      </c>
      <c r="D154" s="634" t="s">
        <v>526</v>
      </c>
      <c r="E154" s="633" t="s">
        <v>508</v>
      </c>
      <c r="F154" s="634" t="s">
        <v>509</v>
      </c>
      <c r="G154" s="633" t="s">
        <v>530</v>
      </c>
      <c r="H154" s="633" t="s">
        <v>1034</v>
      </c>
      <c r="I154" s="633" t="s">
        <v>1035</v>
      </c>
      <c r="J154" s="633" t="s">
        <v>753</v>
      </c>
      <c r="K154" s="633" t="s">
        <v>1036</v>
      </c>
      <c r="L154" s="635">
        <v>170.23568351330738</v>
      </c>
      <c r="M154" s="635">
        <v>17</v>
      </c>
      <c r="N154" s="636">
        <v>2894.0066197262254</v>
      </c>
    </row>
    <row r="155" spans="1:14" ht="14.4" customHeight="1" x14ac:dyDescent="0.3">
      <c r="A155" s="631" t="s">
        <v>505</v>
      </c>
      <c r="B155" s="632" t="s">
        <v>507</v>
      </c>
      <c r="C155" s="633" t="s">
        <v>525</v>
      </c>
      <c r="D155" s="634" t="s">
        <v>526</v>
      </c>
      <c r="E155" s="633" t="s">
        <v>508</v>
      </c>
      <c r="F155" s="634" t="s">
        <v>509</v>
      </c>
      <c r="G155" s="633" t="s">
        <v>530</v>
      </c>
      <c r="H155" s="633" t="s">
        <v>553</v>
      </c>
      <c r="I155" s="633" t="s">
        <v>554</v>
      </c>
      <c r="J155" s="633" t="s">
        <v>555</v>
      </c>
      <c r="K155" s="633" t="s">
        <v>556</v>
      </c>
      <c r="L155" s="635">
        <v>27.969999969531049</v>
      </c>
      <c r="M155" s="635">
        <v>12</v>
      </c>
      <c r="N155" s="636">
        <v>335.6399996343726</v>
      </c>
    </row>
    <row r="156" spans="1:14" ht="14.4" customHeight="1" x14ac:dyDescent="0.3">
      <c r="A156" s="631" t="s">
        <v>505</v>
      </c>
      <c r="B156" s="632" t="s">
        <v>507</v>
      </c>
      <c r="C156" s="633" t="s">
        <v>525</v>
      </c>
      <c r="D156" s="634" t="s">
        <v>526</v>
      </c>
      <c r="E156" s="633" t="s">
        <v>508</v>
      </c>
      <c r="F156" s="634" t="s">
        <v>509</v>
      </c>
      <c r="G156" s="633" t="s">
        <v>530</v>
      </c>
      <c r="H156" s="633" t="s">
        <v>560</v>
      </c>
      <c r="I156" s="633" t="s">
        <v>561</v>
      </c>
      <c r="J156" s="633" t="s">
        <v>559</v>
      </c>
      <c r="K156" s="633" t="s">
        <v>562</v>
      </c>
      <c r="L156" s="635">
        <v>81.289999999999992</v>
      </c>
      <c r="M156" s="635">
        <v>3</v>
      </c>
      <c r="N156" s="636">
        <v>243.86999999999998</v>
      </c>
    </row>
    <row r="157" spans="1:14" ht="14.4" customHeight="1" x14ac:dyDescent="0.3">
      <c r="A157" s="631" t="s">
        <v>505</v>
      </c>
      <c r="B157" s="632" t="s">
        <v>507</v>
      </c>
      <c r="C157" s="633" t="s">
        <v>525</v>
      </c>
      <c r="D157" s="634" t="s">
        <v>526</v>
      </c>
      <c r="E157" s="633" t="s">
        <v>508</v>
      </c>
      <c r="F157" s="634" t="s">
        <v>509</v>
      </c>
      <c r="G157" s="633" t="s">
        <v>530</v>
      </c>
      <c r="H157" s="633" t="s">
        <v>1037</v>
      </c>
      <c r="I157" s="633" t="s">
        <v>1038</v>
      </c>
      <c r="J157" s="633" t="s">
        <v>1039</v>
      </c>
      <c r="K157" s="633" t="s">
        <v>1040</v>
      </c>
      <c r="L157" s="635">
        <v>142.43067934540136</v>
      </c>
      <c r="M157" s="635">
        <v>1</v>
      </c>
      <c r="N157" s="636">
        <v>142.43067934540136</v>
      </c>
    </row>
    <row r="158" spans="1:14" ht="14.4" customHeight="1" x14ac:dyDescent="0.3">
      <c r="A158" s="631" t="s">
        <v>505</v>
      </c>
      <c r="B158" s="632" t="s">
        <v>507</v>
      </c>
      <c r="C158" s="633" t="s">
        <v>525</v>
      </c>
      <c r="D158" s="634" t="s">
        <v>526</v>
      </c>
      <c r="E158" s="633" t="s">
        <v>508</v>
      </c>
      <c r="F158" s="634" t="s">
        <v>509</v>
      </c>
      <c r="G158" s="633" t="s">
        <v>530</v>
      </c>
      <c r="H158" s="633" t="s">
        <v>595</v>
      </c>
      <c r="I158" s="633" t="s">
        <v>595</v>
      </c>
      <c r="J158" s="633" t="s">
        <v>596</v>
      </c>
      <c r="K158" s="633" t="s">
        <v>597</v>
      </c>
      <c r="L158" s="635">
        <v>38.189999999999984</v>
      </c>
      <c r="M158" s="635">
        <v>10</v>
      </c>
      <c r="N158" s="636">
        <v>381.89999999999986</v>
      </c>
    </row>
    <row r="159" spans="1:14" ht="14.4" customHeight="1" x14ac:dyDescent="0.3">
      <c r="A159" s="631" t="s">
        <v>505</v>
      </c>
      <c r="B159" s="632" t="s">
        <v>507</v>
      </c>
      <c r="C159" s="633" t="s">
        <v>525</v>
      </c>
      <c r="D159" s="634" t="s">
        <v>526</v>
      </c>
      <c r="E159" s="633" t="s">
        <v>508</v>
      </c>
      <c r="F159" s="634" t="s">
        <v>509</v>
      </c>
      <c r="G159" s="633" t="s">
        <v>530</v>
      </c>
      <c r="H159" s="633" t="s">
        <v>598</v>
      </c>
      <c r="I159" s="633" t="s">
        <v>599</v>
      </c>
      <c r="J159" s="633" t="s">
        <v>600</v>
      </c>
      <c r="K159" s="633" t="s">
        <v>601</v>
      </c>
      <c r="L159" s="635">
        <v>237.83</v>
      </c>
      <c r="M159" s="635">
        <v>1</v>
      </c>
      <c r="N159" s="636">
        <v>237.83</v>
      </c>
    </row>
    <row r="160" spans="1:14" ht="14.4" customHeight="1" x14ac:dyDescent="0.3">
      <c r="A160" s="631" t="s">
        <v>505</v>
      </c>
      <c r="B160" s="632" t="s">
        <v>507</v>
      </c>
      <c r="C160" s="633" t="s">
        <v>525</v>
      </c>
      <c r="D160" s="634" t="s">
        <v>526</v>
      </c>
      <c r="E160" s="633" t="s">
        <v>508</v>
      </c>
      <c r="F160" s="634" t="s">
        <v>509</v>
      </c>
      <c r="G160" s="633" t="s">
        <v>530</v>
      </c>
      <c r="H160" s="633" t="s">
        <v>1041</v>
      </c>
      <c r="I160" s="633" t="s">
        <v>1042</v>
      </c>
      <c r="J160" s="633" t="s">
        <v>1043</v>
      </c>
      <c r="K160" s="633" t="s">
        <v>1044</v>
      </c>
      <c r="L160" s="635">
        <v>117.93000000000005</v>
      </c>
      <c r="M160" s="635">
        <v>1</v>
      </c>
      <c r="N160" s="636">
        <v>117.93000000000005</v>
      </c>
    </row>
    <row r="161" spans="1:14" ht="14.4" customHeight="1" x14ac:dyDescent="0.3">
      <c r="A161" s="631" t="s">
        <v>505</v>
      </c>
      <c r="B161" s="632" t="s">
        <v>507</v>
      </c>
      <c r="C161" s="633" t="s">
        <v>525</v>
      </c>
      <c r="D161" s="634" t="s">
        <v>526</v>
      </c>
      <c r="E161" s="633" t="s">
        <v>508</v>
      </c>
      <c r="F161" s="634" t="s">
        <v>509</v>
      </c>
      <c r="G161" s="633" t="s">
        <v>530</v>
      </c>
      <c r="H161" s="633" t="s">
        <v>1045</v>
      </c>
      <c r="I161" s="633" t="s">
        <v>1046</v>
      </c>
      <c r="J161" s="633" t="s">
        <v>1047</v>
      </c>
      <c r="K161" s="633" t="s">
        <v>1048</v>
      </c>
      <c r="L161" s="635">
        <v>21.4</v>
      </c>
      <c r="M161" s="635">
        <v>1</v>
      </c>
      <c r="N161" s="636">
        <v>21.4</v>
      </c>
    </row>
    <row r="162" spans="1:14" ht="14.4" customHeight="1" x14ac:dyDescent="0.3">
      <c r="A162" s="631" t="s">
        <v>505</v>
      </c>
      <c r="B162" s="632" t="s">
        <v>507</v>
      </c>
      <c r="C162" s="633" t="s">
        <v>525</v>
      </c>
      <c r="D162" s="634" t="s">
        <v>526</v>
      </c>
      <c r="E162" s="633" t="s">
        <v>508</v>
      </c>
      <c r="F162" s="634" t="s">
        <v>509</v>
      </c>
      <c r="G162" s="633" t="s">
        <v>530</v>
      </c>
      <c r="H162" s="633" t="s">
        <v>617</v>
      </c>
      <c r="I162" s="633" t="s">
        <v>618</v>
      </c>
      <c r="J162" s="633" t="s">
        <v>619</v>
      </c>
      <c r="K162" s="633" t="s">
        <v>620</v>
      </c>
      <c r="L162" s="635">
        <v>77</v>
      </c>
      <c r="M162" s="635">
        <v>2</v>
      </c>
      <c r="N162" s="636">
        <v>154</v>
      </c>
    </row>
    <row r="163" spans="1:14" ht="14.4" customHeight="1" x14ac:dyDescent="0.3">
      <c r="A163" s="631" t="s">
        <v>505</v>
      </c>
      <c r="B163" s="632" t="s">
        <v>507</v>
      </c>
      <c r="C163" s="633" t="s">
        <v>525</v>
      </c>
      <c r="D163" s="634" t="s">
        <v>526</v>
      </c>
      <c r="E163" s="633" t="s">
        <v>508</v>
      </c>
      <c r="F163" s="634" t="s">
        <v>509</v>
      </c>
      <c r="G163" s="633" t="s">
        <v>530</v>
      </c>
      <c r="H163" s="633" t="s">
        <v>1049</v>
      </c>
      <c r="I163" s="633" t="s">
        <v>1050</v>
      </c>
      <c r="J163" s="633" t="s">
        <v>1051</v>
      </c>
      <c r="K163" s="633" t="s">
        <v>1052</v>
      </c>
      <c r="L163" s="635">
        <v>88.309765089381202</v>
      </c>
      <c r="M163" s="635">
        <v>2</v>
      </c>
      <c r="N163" s="636">
        <v>176.6195301787624</v>
      </c>
    </row>
    <row r="164" spans="1:14" ht="14.4" customHeight="1" x14ac:dyDescent="0.3">
      <c r="A164" s="631" t="s">
        <v>505</v>
      </c>
      <c r="B164" s="632" t="s">
        <v>507</v>
      </c>
      <c r="C164" s="633" t="s">
        <v>525</v>
      </c>
      <c r="D164" s="634" t="s">
        <v>526</v>
      </c>
      <c r="E164" s="633" t="s">
        <v>508</v>
      </c>
      <c r="F164" s="634" t="s">
        <v>509</v>
      </c>
      <c r="G164" s="633" t="s">
        <v>530</v>
      </c>
      <c r="H164" s="633" t="s">
        <v>625</v>
      </c>
      <c r="I164" s="633" t="s">
        <v>626</v>
      </c>
      <c r="J164" s="633" t="s">
        <v>627</v>
      </c>
      <c r="K164" s="633" t="s">
        <v>628</v>
      </c>
      <c r="L164" s="635">
        <v>75.239999999999995</v>
      </c>
      <c r="M164" s="635">
        <v>2</v>
      </c>
      <c r="N164" s="636">
        <v>150.47999999999999</v>
      </c>
    </row>
    <row r="165" spans="1:14" ht="14.4" customHeight="1" x14ac:dyDescent="0.3">
      <c r="A165" s="631" t="s">
        <v>505</v>
      </c>
      <c r="B165" s="632" t="s">
        <v>507</v>
      </c>
      <c r="C165" s="633" t="s">
        <v>525</v>
      </c>
      <c r="D165" s="634" t="s">
        <v>526</v>
      </c>
      <c r="E165" s="633" t="s">
        <v>508</v>
      </c>
      <c r="F165" s="634" t="s">
        <v>509</v>
      </c>
      <c r="G165" s="633" t="s">
        <v>530</v>
      </c>
      <c r="H165" s="633" t="s">
        <v>1053</v>
      </c>
      <c r="I165" s="633" t="s">
        <v>1053</v>
      </c>
      <c r="J165" s="633" t="s">
        <v>1054</v>
      </c>
      <c r="K165" s="633" t="s">
        <v>678</v>
      </c>
      <c r="L165" s="635">
        <v>114.06</v>
      </c>
      <c r="M165" s="635">
        <v>1</v>
      </c>
      <c r="N165" s="636">
        <v>114.06</v>
      </c>
    </row>
    <row r="166" spans="1:14" ht="14.4" customHeight="1" x14ac:dyDescent="0.3">
      <c r="A166" s="631" t="s">
        <v>505</v>
      </c>
      <c r="B166" s="632" t="s">
        <v>507</v>
      </c>
      <c r="C166" s="633" t="s">
        <v>525</v>
      </c>
      <c r="D166" s="634" t="s">
        <v>526</v>
      </c>
      <c r="E166" s="633" t="s">
        <v>508</v>
      </c>
      <c r="F166" s="634" t="s">
        <v>509</v>
      </c>
      <c r="G166" s="633" t="s">
        <v>530</v>
      </c>
      <c r="H166" s="633" t="s">
        <v>1055</v>
      </c>
      <c r="I166" s="633" t="s">
        <v>1055</v>
      </c>
      <c r="J166" s="633" t="s">
        <v>1056</v>
      </c>
      <c r="K166" s="633" t="s">
        <v>748</v>
      </c>
      <c r="L166" s="635">
        <v>154.19938915450291</v>
      </c>
      <c r="M166" s="635">
        <v>4</v>
      </c>
      <c r="N166" s="636">
        <v>616.79755661801164</v>
      </c>
    </row>
    <row r="167" spans="1:14" ht="14.4" customHeight="1" x14ac:dyDescent="0.3">
      <c r="A167" s="631" t="s">
        <v>505</v>
      </c>
      <c r="B167" s="632" t="s">
        <v>507</v>
      </c>
      <c r="C167" s="633" t="s">
        <v>525</v>
      </c>
      <c r="D167" s="634" t="s">
        <v>526</v>
      </c>
      <c r="E167" s="633" t="s">
        <v>508</v>
      </c>
      <c r="F167" s="634" t="s">
        <v>509</v>
      </c>
      <c r="G167" s="633" t="s">
        <v>530</v>
      </c>
      <c r="H167" s="633" t="s">
        <v>637</v>
      </c>
      <c r="I167" s="633" t="s">
        <v>638</v>
      </c>
      <c r="J167" s="633" t="s">
        <v>639</v>
      </c>
      <c r="K167" s="633" t="s">
        <v>640</v>
      </c>
      <c r="L167" s="635">
        <v>76.680928259055577</v>
      </c>
      <c r="M167" s="635">
        <v>1</v>
      </c>
      <c r="N167" s="636">
        <v>76.680928259055577</v>
      </c>
    </row>
    <row r="168" spans="1:14" ht="14.4" customHeight="1" x14ac:dyDescent="0.3">
      <c r="A168" s="631" t="s">
        <v>505</v>
      </c>
      <c r="B168" s="632" t="s">
        <v>507</v>
      </c>
      <c r="C168" s="633" t="s">
        <v>525</v>
      </c>
      <c r="D168" s="634" t="s">
        <v>526</v>
      </c>
      <c r="E168" s="633" t="s">
        <v>508</v>
      </c>
      <c r="F168" s="634" t="s">
        <v>509</v>
      </c>
      <c r="G168" s="633" t="s">
        <v>530</v>
      </c>
      <c r="H168" s="633" t="s">
        <v>1057</v>
      </c>
      <c r="I168" s="633" t="s">
        <v>246</v>
      </c>
      <c r="J168" s="633" t="s">
        <v>1058</v>
      </c>
      <c r="K168" s="633"/>
      <c r="L168" s="635">
        <v>639.01</v>
      </c>
      <c r="M168" s="635">
        <v>2</v>
      </c>
      <c r="N168" s="636">
        <v>1278.02</v>
      </c>
    </row>
    <row r="169" spans="1:14" ht="14.4" customHeight="1" x14ac:dyDescent="0.3">
      <c r="A169" s="631" t="s">
        <v>505</v>
      </c>
      <c r="B169" s="632" t="s">
        <v>507</v>
      </c>
      <c r="C169" s="633" t="s">
        <v>525</v>
      </c>
      <c r="D169" s="634" t="s">
        <v>526</v>
      </c>
      <c r="E169" s="633" t="s">
        <v>508</v>
      </c>
      <c r="F169" s="634" t="s">
        <v>509</v>
      </c>
      <c r="G169" s="633" t="s">
        <v>530</v>
      </c>
      <c r="H169" s="633" t="s">
        <v>1059</v>
      </c>
      <c r="I169" s="633" t="s">
        <v>246</v>
      </c>
      <c r="J169" s="633" t="s">
        <v>1060</v>
      </c>
      <c r="K169" s="633"/>
      <c r="L169" s="635">
        <v>41.039999999999992</v>
      </c>
      <c r="M169" s="635">
        <v>3</v>
      </c>
      <c r="N169" s="636">
        <v>123.11999999999998</v>
      </c>
    </row>
    <row r="170" spans="1:14" ht="14.4" customHeight="1" x14ac:dyDescent="0.3">
      <c r="A170" s="631" t="s">
        <v>505</v>
      </c>
      <c r="B170" s="632" t="s">
        <v>507</v>
      </c>
      <c r="C170" s="633" t="s">
        <v>525</v>
      </c>
      <c r="D170" s="634" t="s">
        <v>526</v>
      </c>
      <c r="E170" s="633" t="s">
        <v>508</v>
      </c>
      <c r="F170" s="634" t="s">
        <v>509</v>
      </c>
      <c r="G170" s="633" t="s">
        <v>530</v>
      </c>
      <c r="H170" s="633" t="s">
        <v>1061</v>
      </c>
      <c r="I170" s="633" t="s">
        <v>246</v>
      </c>
      <c r="J170" s="633" t="s">
        <v>1062</v>
      </c>
      <c r="K170" s="633"/>
      <c r="L170" s="635">
        <v>42.710105230738797</v>
      </c>
      <c r="M170" s="635">
        <v>1</v>
      </c>
      <c r="N170" s="636">
        <v>42.710105230738797</v>
      </c>
    </row>
    <row r="171" spans="1:14" ht="14.4" customHeight="1" x14ac:dyDescent="0.3">
      <c r="A171" s="631" t="s">
        <v>505</v>
      </c>
      <c r="B171" s="632" t="s">
        <v>507</v>
      </c>
      <c r="C171" s="633" t="s">
        <v>525</v>
      </c>
      <c r="D171" s="634" t="s">
        <v>526</v>
      </c>
      <c r="E171" s="633" t="s">
        <v>508</v>
      </c>
      <c r="F171" s="634" t="s">
        <v>509</v>
      </c>
      <c r="G171" s="633" t="s">
        <v>530</v>
      </c>
      <c r="H171" s="633" t="s">
        <v>675</v>
      </c>
      <c r="I171" s="633" t="s">
        <v>676</v>
      </c>
      <c r="J171" s="633" t="s">
        <v>677</v>
      </c>
      <c r="K171" s="633" t="s">
        <v>678</v>
      </c>
      <c r="L171" s="635">
        <v>64.124999999999986</v>
      </c>
      <c r="M171" s="635">
        <v>4</v>
      </c>
      <c r="N171" s="636">
        <v>256.49999999999994</v>
      </c>
    </row>
    <row r="172" spans="1:14" ht="14.4" customHeight="1" x14ac:dyDescent="0.3">
      <c r="A172" s="631" t="s">
        <v>505</v>
      </c>
      <c r="B172" s="632" t="s">
        <v>507</v>
      </c>
      <c r="C172" s="633" t="s">
        <v>525</v>
      </c>
      <c r="D172" s="634" t="s">
        <v>526</v>
      </c>
      <c r="E172" s="633" t="s">
        <v>508</v>
      </c>
      <c r="F172" s="634" t="s">
        <v>509</v>
      </c>
      <c r="G172" s="633" t="s">
        <v>530</v>
      </c>
      <c r="H172" s="633" t="s">
        <v>1063</v>
      </c>
      <c r="I172" s="633" t="s">
        <v>1064</v>
      </c>
      <c r="J172" s="633" t="s">
        <v>1065</v>
      </c>
      <c r="K172" s="633" t="s">
        <v>1066</v>
      </c>
      <c r="L172" s="635">
        <v>110.92999999999999</v>
      </c>
      <c r="M172" s="635">
        <v>3</v>
      </c>
      <c r="N172" s="636">
        <v>332.78999999999996</v>
      </c>
    </row>
    <row r="173" spans="1:14" ht="14.4" customHeight="1" x14ac:dyDescent="0.3">
      <c r="A173" s="631" t="s">
        <v>505</v>
      </c>
      <c r="B173" s="632" t="s">
        <v>507</v>
      </c>
      <c r="C173" s="633" t="s">
        <v>525</v>
      </c>
      <c r="D173" s="634" t="s">
        <v>526</v>
      </c>
      <c r="E173" s="633" t="s">
        <v>508</v>
      </c>
      <c r="F173" s="634" t="s">
        <v>509</v>
      </c>
      <c r="G173" s="633" t="s">
        <v>530</v>
      </c>
      <c r="H173" s="633" t="s">
        <v>1067</v>
      </c>
      <c r="I173" s="633" t="s">
        <v>1068</v>
      </c>
      <c r="J173" s="633" t="s">
        <v>1069</v>
      </c>
      <c r="K173" s="633" t="s">
        <v>1070</v>
      </c>
      <c r="L173" s="635">
        <v>101.07000000000002</v>
      </c>
      <c r="M173" s="635">
        <v>2</v>
      </c>
      <c r="N173" s="636">
        <v>202.14000000000004</v>
      </c>
    </row>
    <row r="174" spans="1:14" ht="14.4" customHeight="1" x14ac:dyDescent="0.3">
      <c r="A174" s="631" t="s">
        <v>505</v>
      </c>
      <c r="B174" s="632" t="s">
        <v>507</v>
      </c>
      <c r="C174" s="633" t="s">
        <v>525</v>
      </c>
      <c r="D174" s="634" t="s">
        <v>526</v>
      </c>
      <c r="E174" s="633" t="s">
        <v>508</v>
      </c>
      <c r="F174" s="634" t="s">
        <v>509</v>
      </c>
      <c r="G174" s="633" t="s">
        <v>530</v>
      </c>
      <c r="H174" s="633" t="s">
        <v>1071</v>
      </c>
      <c r="I174" s="633" t="s">
        <v>1072</v>
      </c>
      <c r="J174" s="633" t="s">
        <v>1073</v>
      </c>
      <c r="K174" s="633" t="s">
        <v>1074</v>
      </c>
      <c r="L174" s="635">
        <v>527.85001582250106</v>
      </c>
      <c r="M174" s="635">
        <v>12</v>
      </c>
      <c r="N174" s="636">
        <v>6334.2001898700128</v>
      </c>
    </row>
    <row r="175" spans="1:14" ht="14.4" customHeight="1" x14ac:dyDescent="0.3">
      <c r="A175" s="631" t="s">
        <v>505</v>
      </c>
      <c r="B175" s="632" t="s">
        <v>507</v>
      </c>
      <c r="C175" s="633" t="s">
        <v>525</v>
      </c>
      <c r="D175" s="634" t="s">
        <v>526</v>
      </c>
      <c r="E175" s="633" t="s">
        <v>508</v>
      </c>
      <c r="F175" s="634" t="s">
        <v>509</v>
      </c>
      <c r="G175" s="633" t="s">
        <v>530</v>
      </c>
      <c r="H175" s="633" t="s">
        <v>702</v>
      </c>
      <c r="I175" s="633" t="s">
        <v>246</v>
      </c>
      <c r="J175" s="633" t="s">
        <v>703</v>
      </c>
      <c r="K175" s="633"/>
      <c r="L175" s="635">
        <v>35.651894640206002</v>
      </c>
      <c r="M175" s="635">
        <v>1</v>
      </c>
      <c r="N175" s="636">
        <v>35.651894640206002</v>
      </c>
    </row>
    <row r="176" spans="1:14" ht="14.4" customHeight="1" x14ac:dyDescent="0.3">
      <c r="A176" s="631" t="s">
        <v>505</v>
      </c>
      <c r="B176" s="632" t="s">
        <v>507</v>
      </c>
      <c r="C176" s="633" t="s">
        <v>525</v>
      </c>
      <c r="D176" s="634" t="s">
        <v>526</v>
      </c>
      <c r="E176" s="633" t="s">
        <v>508</v>
      </c>
      <c r="F176" s="634" t="s">
        <v>509</v>
      </c>
      <c r="G176" s="633" t="s">
        <v>530</v>
      </c>
      <c r="H176" s="633" t="s">
        <v>722</v>
      </c>
      <c r="I176" s="633" t="s">
        <v>723</v>
      </c>
      <c r="J176" s="633" t="s">
        <v>577</v>
      </c>
      <c r="K176" s="633" t="s">
        <v>724</v>
      </c>
      <c r="L176" s="635">
        <v>60.350097144752169</v>
      </c>
      <c r="M176" s="635">
        <v>6</v>
      </c>
      <c r="N176" s="636">
        <v>362.10058286851302</v>
      </c>
    </row>
    <row r="177" spans="1:14" ht="14.4" customHeight="1" x14ac:dyDescent="0.3">
      <c r="A177" s="631" t="s">
        <v>505</v>
      </c>
      <c r="B177" s="632" t="s">
        <v>507</v>
      </c>
      <c r="C177" s="633" t="s">
        <v>525</v>
      </c>
      <c r="D177" s="634" t="s">
        <v>526</v>
      </c>
      <c r="E177" s="633" t="s">
        <v>508</v>
      </c>
      <c r="F177" s="634" t="s">
        <v>509</v>
      </c>
      <c r="G177" s="633" t="s">
        <v>530</v>
      </c>
      <c r="H177" s="633" t="s">
        <v>729</v>
      </c>
      <c r="I177" s="633" t="s">
        <v>730</v>
      </c>
      <c r="J177" s="633" t="s">
        <v>731</v>
      </c>
      <c r="K177" s="633" t="s">
        <v>732</v>
      </c>
      <c r="L177" s="635">
        <v>71.920057907407895</v>
      </c>
      <c r="M177" s="635">
        <v>10</v>
      </c>
      <c r="N177" s="636">
        <v>719.20057907407897</v>
      </c>
    </row>
    <row r="178" spans="1:14" ht="14.4" customHeight="1" x14ac:dyDescent="0.3">
      <c r="A178" s="631" t="s">
        <v>505</v>
      </c>
      <c r="B178" s="632" t="s">
        <v>507</v>
      </c>
      <c r="C178" s="633" t="s">
        <v>525</v>
      </c>
      <c r="D178" s="634" t="s">
        <v>526</v>
      </c>
      <c r="E178" s="633" t="s">
        <v>508</v>
      </c>
      <c r="F178" s="634" t="s">
        <v>509</v>
      </c>
      <c r="G178" s="633" t="s">
        <v>530</v>
      </c>
      <c r="H178" s="633" t="s">
        <v>751</v>
      </c>
      <c r="I178" s="633" t="s">
        <v>752</v>
      </c>
      <c r="J178" s="633" t="s">
        <v>753</v>
      </c>
      <c r="K178" s="633" t="s">
        <v>754</v>
      </c>
      <c r="L178" s="635">
        <v>49.532141908920096</v>
      </c>
      <c r="M178" s="635">
        <v>230</v>
      </c>
      <c r="N178" s="636">
        <v>11392.392639051623</v>
      </c>
    </row>
    <row r="179" spans="1:14" ht="14.4" customHeight="1" x14ac:dyDescent="0.3">
      <c r="A179" s="631" t="s">
        <v>505</v>
      </c>
      <c r="B179" s="632" t="s">
        <v>507</v>
      </c>
      <c r="C179" s="633" t="s">
        <v>525</v>
      </c>
      <c r="D179" s="634" t="s">
        <v>526</v>
      </c>
      <c r="E179" s="633" t="s">
        <v>508</v>
      </c>
      <c r="F179" s="634" t="s">
        <v>509</v>
      </c>
      <c r="G179" s="633" t="s">
        <v>530</v>
      </c>
      <c r="H179" s="633" t="s">
        <v>1075</v>
      </c>
      <c r="I179" s="633" t="s">
        <v>246</v>
      </c>
      <c r="J179" s="633" t="s">
        <v>1076</v>
      </c>
      <c r="K179" s="633"/>
      <c r="L179" s="635">
        <v>39.119999999999997</v>
      </c>
      <c r="M179" s="635">
        <v>2</v>
      </c>
      <c r="N179" s="636">
        <v>78.239999999999995</v>
      </c>
    </row>
    <row r="180" spans="1:14" ht="14.4" customHeight="1" x14ac:dyDescent="0.3">
      <c r="A180" s="631" t="s">
        <v>505</v>
      </c>
      <c r="B180" s="632" t="s">
        <v>507</v>
      </c>
      <c r="C180" s="633" t="s">
        <v>525</v>
      </c>
      <c r="D180" s="634" t="s">
        <v>526</v>
      </c>
      <c r="E180" s="633" t="s">
        <v>508</v>
      </c>
      <c r="F180" s="634" t="s">
        <v>509</v>
      </c>
      <c r="G180" s="633" t="s">
        <v>530</v>
      </c>
      <c r="H180" s="633" t="s">
        <v>1077</v>
      </c>
      <c r="I180" s="633" t="s">
        <v>246</v>
      </c>
      <c r="J180" s="633" t="s">
        <v>1078</v>
      </c>
      <c r="K180" s="633"/>
      <c r="L180" s="635">
        <v>293.39622551074632</v>
      </c>
      <c r="M180" s="635">
        <v>13</v>
      </c>
      <c r="N180" s="636">
        <v>3814.1509316397023</v>
      </c>
    </row>
    <row r="181" spans="1:14" ht="14.4" customHeight="1" x14ac:dyDescent="0.3">
      <c r="A181" s="631" t="s">
        <v>505</v>
      </c>
      <c r="B181" s="632" t="s">
        <v>507</v>
      </c>
      <c r="C181" s="633" t="s">
        <v>525</v>
      </c>
      <c r="D181" s="634" t="s">
        <v>526</v>
      </c>
      <c r="E181" s="633" t="s">
        <v>508</v>
      </c>
      <c r="F181" s="634" t="s">
        <v>509</v>
      </c>
      <c r="G181" s="633" t="s">
        <v>530</v>
      </c>
      <c r="H181" s="633" t="s">
        <v>1079</v>
      </c>
      <c r="I181" s="633" t="s">
        <v>1080</v>
      </c>
      <c r="J181" s="633" t="s">
        <v>1081</v>
      </c>
      <c r="K181" s="633" t="s">
        <v>1082</v>
      </c>
      <c r="L181" s="635">
        <v>128.41999999999996</v>
      </c>
      <c r="M181" s="635">
        <v>2</v>
      </c>
      <c r="N181" s="636">
        <v>256.83999999999992</v>
      </c>
    </row>
    <row r="182" spans="1:14" ht="14.4" customHeight="1" x14ac:dyDescent="0.3">
      <c r="A182" s="631" t="s">
        <v>505</v>
      </c>
      <c r="B182" s="632" t="s">
        <v>507</v>
      </c>
      <c r="C182" s="633" t="s">
        <v>525</v>
      </c>
      <c r="D182" s="634" t="s">
        <v>526</v>
      </c>
      <c r="E182" s="633" t="s">
        <v>508</v>
      </c>
      <c r="F182" s="634" t="s">
        <v>509</v>
      </c>
      <c r="G182" s="633" t="s">
        <v>530</v>
      </c>
      <c r="H182" s="633" t="s">
        <v>769</v>
      </c>
      <c r="I182" s="633" t="s">
        <v>770</v>
      </c>
      <c r="J182" s="633" t="s">
        <v>771</v>
      </c>
      <c r="K182" s="633" t="s">
        <v>772</v>
      </c>
      <c r="L182" s="635">
        <v>106.93</v>
      </c>
      <c r="M182" s="635">
        <v>6</v>
      </c>
      <c r="N182" s="636">
        <v>641.58000000000004</v>
      </c>
    </row>
    <row r="183" spans="1:14" ht="14.4" customHeight="1" x14ac:dyDescent="0.3">
      <c r="A183" s="631" t="s">
        <v>505</v>
      </c>
      <c r="B183" s="632" t="s">
        <v>507</v>
      </c>
      <c r="C183" s="633" t="s">
        <v>525</v>
      </c>
      <c r="D183" s="634" t="s">
        <v>526</v>
      </c>
      <c r="E183" s="633" t="s">
        <v>508</v>
      </c>
      <c r="F183" s="634" t="s">
        <v>509</v>
      </c>
      <c r="G183" s="633" t="s">
        <v>530</v>
      </c>
      <c r="H183" s="633" t="s">
        <v>1083</v>
      </c>
      <c r="I183" s="633" t="s">
        <v>246</v>
      </c>
      <c r="J183" s="633" t="s">
        <v>1084</v>
      </c>
      <c r="K183" s="633" t="s">
        <v>1085</v>
      </c>
      <c r="L183" s="635">
        <v>23.7</v>
      </c>
      <c r="M183" s="635">
        <v>24</v>
      </c>
      <c r="N183" s="636">
        <v>568.79999999999995</v>
      </c>
    </row>
    <row r="184" spans="1:14" ht="14.4" customHeight="1" x14ac:dyDescent="0.3">
      <c r="A184" s="631" t="s">
        <v>505</v>
      </c>
      <c r="B184" s="632" t="s">
        <v>507</v>
      </c>
      <c r="C184" s="633" t="s">
        <v>525</v>
      </c>
      <c r="D184" s="634" t="s">
        <v>526</v>
      </c>
      <c r="E184" s="633" t="s">
        <v>508</v>
      </c>
      <c r="F184" s="634" t="s">
        <v>509</v>
      </c>
      <c r="G184" s="633" t="s">
        <v>530</v>
      </c>
      <c r="H184" s="633" t="s">
        <v>1086</v>
      </c>
      <c r="I184" s="633" t="s">
        <v>246</v>
      </c>
      <c r="J184" s="633" t="s">
        <v>1087</v>
      </c>
      <c r="K184" s="633" t="s">
        <v>1085</v>
      </c>
      <c r="L184" s="635">
        <v>24.037194261613511</v>
      </c>
      <c r="M184" s="635">
        <v>6</v>
      </c>
      <c r="N184" s="636">
        <v>144.22316556968107</v>
      </c>
    </row>
    <row r="185" spans="1:14" ht="14.4" customHeight="1" x14ac:dyDescent="0.3">
      <c r="A185" s="631" t="s">
        <v>505</v>
      </c>
      <c r="B185" s="632" t="s">
        <v>507</v>
      </c>
      <c r="C185" s="633" t="s">
        <v>525</v>
      </c>
      <c r="D185" s="634" t="s">
        <v>526</v>
      </c>
      <c r="E185" s="633" t="s">
        <v>508</v>
      </c>
      <c r="F185" s="634" t="s">
        <v>509</v>
      </c>
      <c r="G185" s="633" t="s">
        <v>530</v>
      </c>
      <c r="H185" s="633" t="s">
        <v>1088</v>
      </c>
      <c r="I185" s="633" t="s">
        <v>1089</v>
      </c>
      <c r="J185" s="633" t="s">
        <v>1090</v>
      </c>
      <c r="K185" s="633" t="s">
        <v>1091</v>
      </c>
      <c r="L185" s="635">
        <v>117.73967830228203</v>
      </c>
      <c r="M185" s="635">
        <v>20</v>
      </c>
      <c r="N185" s="636">
        <v>2354.7935660456405</v>
      </c>
    </row>
    <row r="186" spans="1:14" ht="14.4" customHeight="1" x14ac:dyDescent="0.3">
      <c r="A186" s="631" t="s">
        <v>505</v>
      </c>
      <c r="B186" s="632" t="s">
        <v>507</v>
      </c>
      <c r="C186" s="633" t="s">
        <v>525</v>
      </c>
      <c r="D186" s="634" t="s">
        <v>526</v>
      </c>
      <c r="E186" s="633" t="s">
        <v>508</v>
      </c>
      <c r="F186" s="634" t="s">
        <v>509</v>
      </c>
      <c r="G186" s="633" t="s">
        <v>530</v>
      </c>
      <c r="H186" s="633" t="s">
        <v>1092</v>
      </c>
      <c r="I186" s="633" t="s">
        <v>246</v>
      </c>
      <c r="J186" s="633" t="s">
        <v>1093</v>
      </c>
      <c r="K186" s="633" t="s">
        <v>1094</v>
      </c>
      <c r="L186" s="635">
        <v>75.02002770888312</v>
      </c>
      <c r="M186" s="635">
        <v>1</v>
      </c>
      <c r="N186" s="636">
        <v>75.02002770888312</v>
      </c>
    </row>
    <row r="187" spans="1:14" ht="14.4" customHeight="1" x14ac:dyDescent="0.3">
      <c r="A187" s="631" t="s">
        <v>505</v>
      </c>
      <c r="B187" s="632" t="s">
        <v>507</v>
      </c>
      <c r="C187" s="633" t="s">
        <v>525</v>
      </c>
      <c r="D187" s="634" t="s">
        <v>526</v>
      </c>
      <c r="E187" s="633" t="s">
        <v>508</v>
      </c>
      <c r="F187" s="634" t="s">
        <v>509</v>
      </c>
      <c r="G187" s="633" t="s">
        <v>530</v>
      </c>
      <c r="H187" s="633" t="s">
        <v>1095</v>
      </c>
      <c r="I187" s="633" t="s">
        <v>1096</v>
      </c>
      <c r="J187" s="633" t="s">
        <v>1097</v>
      </c>
      <c r="K187" s="633" t="s">
        <v>1098</v>
      </c>
      <c r="L187" s="635">
        <v>54.707142857142848</v>
      </c>
      <c r="M187" s="635">
        <v>7</v>
      </c>
      <c r="N187" s="636">
        <v>382.94999999999993</v>
      </c>
    </row>
    <row r="188" spans="1:14" ht="14.4" customHeight="1" x14ac:dyDescent="0.3">
      <c r="A188" s="631" t="s">
        <v>505</v>
      </c>
      <c r="B188" s="632" t="s">
        <v>507</v>
      </c>
      <c r="C188" s="633" t="s">
        <v>525</v>
      </c>
      <c r="D188" s="634" t="s">
        <v>526</v>
      </c>
      <c r="E188" s="633" t="s">
        <v>508</v>
      </c>
      <c r="F188" s="634" t="s">
        <v>509</v>
      </c>
      <c r="G188" s="633" t="s">
        <v>530</v>
      </c>
      <c r="H188" s="633" t="s">
        <v>1099</v>
      </c>
      <c r="I188" s="633" t="s">
        <v>1100</v>
      </c>
      <c r="J188" s="633" t="s">
        <v>1101</v>
      </c>
      <c r="K188" s="633" t="s">
        <v>586</v>
      </c>
      <c r="L188" s="635">
        <v>210.45</v>
      </c>
      <c r="M188" s="635">
        <v>1</v>
      </c>
      <c r="N188" s="636">
        <v>210.45</v>
      </c>
    </row>
    <row r="189" spans="1:14" ht="14.4" customHeight="1" x14ac:dyDescent="0.3">
      <c r="A189" s="631" t="s">
        <v>505</v>
      </c>
      <c r="B189" s="632" t="s">
        <v>507</v>
      </c>
      <c r="C189" s="633" t="s">
        <v>525</v>
      </c>
      <c r="D189" s="634" t="s">
        <v>526</v>
      </c>
      <c r="E189" s="633" t="s">
        <v>508</v>
      </c>
      <c r="F189" s="634" t="s">
        <v>509</v>
      </c>
      <c r="G189" s="633" t="s">
        <v>530</v>
      </c>
      <c r="H189" s="633" t="s">
        <v>1102</v>
      </c>
      <c r="I189" s="633" t="s">
        <v>246</v>
      </c>
      <c r="J189" s="633" t="s">
        <v>1103</v>
      </c>
      <c r="K189" s="633" t="s">
        <v>1104</v>
      </c>
      <c r="L189" s="635">
        <v>33.659903570849352</v>
      </c>
      <c r="M189" s="635">
        <v>2</v>
      </c>
      <c r="N189" s="636">
        <v>67.319807141698703</v>
      </c>
    </row>
    <row r="190" spans="1:14" ht="14.4" customHeight="1" x14ac:dyDescent="0.3">
      <c r="A190" s="631" t="s">
        <v>505</v>
      </c>
      <c r="B190" s="632" t="s">
        <v>507</v>
      </c>
      <c r="C190" s="633" t="s">
        <v>525</v>
      </c>
      <c r="D190" s="634" t="s">
        <v>526</v>
      </c>
      <c r="E190" s="633" t="s">
        <v>508</v>
      </c>
      <c r="F190" s="634" t="s">
        <v>509</v>
      </c>
      <c r="G190" s="633" t="s">
        <v>530</v>
      </c>
      <c r="H190" s="633" t="s">
        <v>1105</v>
      </c>
      <c r="I190" s="633" t="s">
        <v>1106</v>
      </c>
      <c r="J190" s="633" t="s">
        <v>1107</v>
      </c>
      <c r="K190" s="633" t="s">
        <v>1108</v>
      </c>
      <c r="L190" s="635">
        <v>2300.0033333333336</v>
      </c>
      <c r="M190" s="635">
        <v>3</v>
      </c>
      <c r="N190" s="636">
        <v>6900.01</v>
      </c>
    </row>
    <row r="191" spans="1:14" ht="14.4" customHeight="1" x14ac:dyDescent="0.3">
      <c r="A191" s="631" t="s">
        <v>505</v>
      </c>
      <c r="B191" s="632" t="s">
        <v>507</v>
      </c>
      <c r="C191" s="633" t="s">
        <v>525</v>
      </c>
      <c r="D191" s="634" t="s">
        <v>526</v>
      </c>
      <c r="E191" s="633" t="s">
        <v>508</v>
      </c>
      <c r="F191" s="634" t="s">
        <v>509</v>
      </c>
      <c r="G191" s="633" t="s">
        <v>530</v>
      </c>
      <c r="H191" s="633" t="s">
        <v>1109</v>
      </c>
      <c r="I191" s="633" t="s">
        <v>246</v>
      </c>
      <c r="J191" s="633" t="s">
        <v>1110</v>
      </c>
      <c r="K191" s="633"/>
      <c r="L191" s="635">
        <v>852.01</v>
      </c>
      <c r="M191" s="635">
        <v>1</v>
      </c>
      <c r="N191" s="636">
        <v>852.01</v>
      </c>
    </row>
    <row r="192" spans="1:14" ht="14.4" customHeight="1" x14ac:dyDescent="0.3">
      <c r="A192" s="631" t="s">
        <v>505</v>
      </c>
      <c r="B192" s="632" t="s">
        <v>507</v>
      </c>
      <c r="C192" s="633" t="s">
        <v>525</v>
      </c>
      <c r="D192" s="634" t="s">
        <v>526</v>
      </c>
      <c r="E192" s="633" t="s">
        <v>508</v>
      </c>
      <c r="F192" s="634" t="s">
        <v>509</v>
      </c>
      <c r="G192" s="633" t="s">
        <v>530</v>
      </c>
      <c r="H192" s="633" t="s">
        <v>1111</v>
      </c>
      <c r="I192" s="633" t="s">
        <v>246</v>
      </c>
      <c r="J192" s="633" t="s">
        <v>1112</v>
      </c>
      <c r="K192" s="633" t="s">
        <v>1113</v>
      </c>
      <c r="L192" s="635">
        <v>99.970000000000013</v>
      </c>
      <c r="M192" s="635">
        <v>12</v>
      </c>
      <c r="N192" s="636">
        <v>1199.6400000000001</v>
      </c>
    </row>
    <row r="193" spans="1:14" ht="14.4" customHeight="1" x14ac:dyDescent="0.3">
      <c r="A193" s="631" t="s">
        <v>505</v>
      </c>
      <c r="B193" s="632" t="s">
        <v>507</v>
      </c>
      <c r="C193" s="633" t="s">
        <v>525</v>
      </c>
      <c r="D193" s="634" t="s">
        <v>526</v>
      </c>
      <c r="E193" s="633" t="s">
        <v>508</v>
      </c>
      <c r="F193" s="634" t="s">
        <v>509</v>
      </c>
      <c r="G193" s="633" t="s">
        <v>530</v>
      </c>
      <c r="H193" s="633" t="s">
        <v>1114</v>
      </c>
      <c r="I193" s="633" t="s">
        <v>1115</v>
      </c>
      <c r="J193" s="633" t="s">
        <v>1116</v>
      </c>
      <c r="K193" s="633" t="s">
        <v>1117</v>
      </c>
      <c r="L193" s="635">
        <v>7475.3500000000013</v>
      </c>
      <c r="M193" s="635">
        <v>3</v>
      </c>
      <c r="N193" s="636">
        <v>22426.050000000003</v>
      </c>
    </row>
    <row r="194" spans="1:14" ht="14.4" customHeight="1" x14ac:dyDescent="0.3">
      <c r="A194" s="631" t="s">
        <v>505</v>
      </c>
      <c r="B194" s="632" t="s">
        <v>507</v>
      </c>
      <c r="C194" s="633" t="s">
        <v>525</v>
      </c>
      <c r="D194" s="634" t="s">
        <v>526</v>
      </c>
      <c r="E194" s="633" t="s">
        <v>508</v>
      </c>
      <c r="F194" s="634" t="s">
        <v>509</v>
      </c>
      <c r="G194" s="633" t="s">
        <v>530</v>
      </c>
      <c r="H194" s="633" t="s">
        <v>836</v>
      </c>
      <c r="I194" s="633" t="s">
        <v>246</v>
      </c>
      <c r="J194" s="633" t="s">
        <v>837</v>
      </c>
      <c r="K194" s="633" t="s">
        <v>838</v>
      </c>
      <c r="L194" s="635">
        <v>206.99</v>
      </c>
      <c r="M194" s="635">
        <v>1</v>
      </c>
      <c r="N194" s="636">
        <v>206.99</v>
      </c>
    </row>
    <row r="195" spans="1:14" ht="14.4" customHeight="1" x14ac:dyDescent="0.3">
      <c r="A195" s="631" t="s">
        <v>505</v>
      </c>
      <c r="B195" s="632" t="s">
        <v>507</v>
      </c>
      <c r="C195" s="633" t="s">
        <v>525</v>
      </c>
      <c r="D195" s="634" t="s">
        <v>526</v>
      </c>
      <c r="E195" s="633" t="s">
        <v>508</v>
      </c>
      <c r="F195" s="634" t="s">
        <v>509</v>
      </c>
      <c r="G195" s="633" t="s">
        <v>530</v>
      </c>
      <c r="H195" s="633" t="s">
        <v>850</v>
      </c>
      <c r="I195" s="633" t="s">
        <v>246</v>
      </c>
      <c r="J195" s="633" t="s">
        <v>851</v>
      </c>
      <c r="K195" s="633" t="s">
        <v>852</v>
      </c>
      <c r="L195" s="635">
        <v>83.31</v>
      </c>
      <c r="M195" s="635">
        <v>168</v>
      </c>
      <c r="N195" s="636">
        <v>13996.08</v>
      </c>
    </row>
    <row r="196" spans="1:14" ht="14.4" customHeight="1" x14ac:dyDescent="0.3">
      <c r="A196" s="631" t="s">
        <v>505</v>
      </c>
      <c r="B196" s="632" t="s">
        <v>507</v>
      </c>
      <c r="C196" s="633" t="s">
        <v>525</v>
      </c>
      <c r="D196" s="634" t="s">
        <v>526</v>
      </c>
      <c r="E196" s="633" t="s">
        <v>508</v>
      </c>
      <c r="F196" s="634" t="s">
        <v>509</v>
      </c>
      <c r="G196" s="633" t="s">
        <v>530</v>
      </c>
      <c r="H196" s="633" t="s">
        <v>1118</v>
      </c>
      <c r="I196" s="633" t="s">
        <v>1118</v>
      </c>
      <c r="J196" s="633" t="s">
        <v>1119</v>
      </c>
      <c r="K196" s="633" t="s">
        <v>1120</v>
      </c>
      <c r="L196" s="635">
        <v>6826.4100000000008</v>
      </c>
      <c r="M196" s="635">
        <v>7</v>
      </c>
      <c r="N196" s="636">
        <v>47784.87</v>
      </c>
    </row>
    <row r="197" spans="1:14" ht="14.4" customHeight="1" x14ac:dyDescent="0.3">
      <c r="A197" s="631" t="s">
        <v>505</v>
      </c>
      <c r="B197" s="632" t="s">
        <v>507</v>
      </c>
      <c r="C197" s="633" t="s">
        <v>525</v>
      </c>
      <c r="D197" s="634" t="s">
        <v>526</v>
      </c>
      <c r="E197" s="633" t="s">
        <v>508</v>
      </c>
      <c r="F197" s="634" t="s">
        <v>509</v>
      </c>
      <c r="G197" s="633" t="s">
        <v>530</v>
      </c>
      <c r="H197" s="633" t="s">
        <v>1121</v>
      </c>
      <c r="I197" s="633" t="s">
        <v>1121</v>
      </c>
      <c r="J197" s="633" t="s">
        <v>1122</v>
      </c>
      <c r="K197" s="633" t="s">
        <v>1123</v>
      </c>
      <c r="L197" s="635">
        <v>8099.2199999999993</v>
      </c>
      <c r="M197" s="635">
        <v>10</v>
      </c>
      <c r="N197" s="636">
        <v>80992.2</v>
      </c>
    </row>
    <row r="198" spans="1:14" ht="14.4" customHeight="1" x14ac:dyDescent="0.3">
      <c r="A198" s="631" t="s">
        <v>505</v>
      </c>
      <c r="B198" s="632" t="s">
        <v>507</v>
      </c>
      <c r="C198" s="633" t="s">
        <v>525</v>
      </c>
      <c r="D198" s="634" t="s">
        <v>526</v>
      </c>
      <c r="E198" s="633" t="s">
        <v>508</v>
      </c>
      <c r="F198" s="634" t="s">
        <v>509</v>
      </c>
      <c r="G198" s="633" t="s">
        <v>530</v>
      </c>
      <c r="H198" s="633" t="s">
        <v>1124</v>
      </c>
      <c r="I198" s="633" t="s">
        <v>246</v>
      </c>
      <c r="J198" s="633" t="s">
        <v>1125</v>
      </c>
      <c r="K198" s="633"/>
      <c r="L198" s="635">
        <v>43.254676512496779</v>
      </c>
      <c r="M198" s="635">
        <v>12</v>
      </c>
      <c r="N198" s="636">
        <v>519.05611814996132</v>
      </c>
    </row>
    <row r="199" spans="1:14" ht="14.4" customHeight="1" x14ac:dyDescent="0.3">
      <c r="A199" s="631" t="s">
        <v>505</v>
      </c>
      <c r="B199" s="632" t="s">
        <v>507</v>
      </c>
      <c r="C199" s="633" t="s">
        <v>525</v>
      </c>
      <c r="D199" s="634" t="s">
        <v>526</v>
      </c>
      <c r="E199" s="633" t="s">
        <v>508</v>
      </c>
      <c r="F199" s="634" t="s">
        <v>509</v>
      </c>
      <c r="G199" s="633" t="s">
        <v>530</v>
      </c>
      <c r="H199" s="633" t="s">
        <v>1126</v>
      </c>
      <c r="I199" s="633" t="s">
        <v>246</v>
      </c>
      <c r="J199" s="633" t="s">
        <v>1127</v>
      </c>
      <c r="K199" s="633" t="s">
        <v>1128</v>
      </c>
      <c r="L199" s="635">
        <v>481.94936395891295</v>
      </c>
      <c r="M199" s="635">
        <v>6</v>
      </c>
      <c r="N199" s="636">
        <v>2891.6961837534777</v>
      </c>
    </row>
    <row r="200" spans="1:14" ht="14.4" customHeight="1" x14ac:dyDescent="0.3">
      <c r="A200" s="631" t="s">
        <v>505</v>
      </c>
      <c r="B200" s="632" t="s">
        <v>507</v>
      </c>
      <c r="C200" s="633" t="s">
        <v>525</v>
      </c>
      <c r="D200" s="634" t="s">
        <v>526</v>
      </c>
      <c r="E200" s="633" t="s">
        <v>508</v>
      </c>
      <c r="F200" s="634" t="s">
        <v>509</v>
      </c>
      <c r="G200" s="633" t="s">
        <v>530</v>
      </c>
      <c r="H200" s="633" t="s">
        <v>1129</v>
      </c>
      <c r="I200" s="633" t="s">
        <v>1130</v>
      </c>
      <c r="J200" s="633" t="s">
        <v>1131</v>
      </c>
      <c r="K200" s="633" t="s">
        <v>1132</v>
      </c>
      <c r="L200" s="635">
        <v>3421.7899999999995</v>
      </c>
      <c r="M200" s="635">
        <v>3</v>
      </c>
      <c r="N200" s="636">
        <v>10265.369999999999</v>
      </c>
    </row>
    <row r="201" spans="1:14" ht="14.4" customHeight="1" x14ac:dyDescent="0.3">
      <c r="A201" s="631" t="s">
        <v>505</v>
      </c>
      <c r="B201" s="632" t="s">
        <v>507</v>
      </c>
      <c r="C201" s="633" t="s">
        <v>525</v>
      </c>
      <c r="D201" s="634" t="s">
        <v>526</v>
      </c>
      <c r="E201" s="633" t="s">
        <v>508</v>
      </c>
      <c r="F201" s="634" t="s">
        <v>509</v>
      </c>
      <c r="G201" s="633" t="s">
        <v>530</v>
      </c>
      <c r="H201" s="633" t="s">
        <v>1133</v>
      </c>
      <c r="I201" s="633" t="s">
        <v>1133</v>
      </c>
      <c r="J201" s="633" t="s">
        <v>608</v>
      </c>
      <c r="K201" s="633" t="s">
        <v>1134</v>
      </c>
      <c r="L201" s="635">
        <v>91.999508208512296</v>
      </c>
      <c r="M201" s="635">
        <v>2</v>
      </c>
      <c r="N201" s="636">
        <v>183.99901641702459</v>
      </c>
    </row>
    <row r="202" spans="1:14" ht="14.4" customHeight="1" x14ac:dyDescent="0.3">
      <c r="A202" s="631" t="s">
        <v>505</v>
      </c>
      <c r="B202" s="632" t="s">
        <v>507</v>
      </c>
      <c r="C202" s="633" t="s">
        <v>525</v>
      </c>
      <c r="D202" s="634" t="s">
        <v>526</v>
      </c>
      <c r="E202" s="633" t="s">
        <v>508</v>
      </c>
      <c r="F202" s="634" t="s">
        <v>509</v>
      </c>
      <c r="G202" s="633" t="s">
        <v>867</v>
      </c>
      <c r="H202" s="633" t="s">
        <v>1135</v>
      </c>
      <c r="I202" s="633" t="s">
        <v>1136</v>
      </c>
      <c r="J202" s="633" t="s">
        <v>1137</v>
      </c>
      <c r="K202" s="633" t="s">
        <v>1138</v>
      </c>
      <c r="L202" s="635">
        <v>58.76915823636665</v>
      </c>
      <c r="M202" s="635">
        <v>1</v>
      </c>
      <c r="N202" s="636">
        <v>58.76915823636665</v>
      </c>
    </row>
    <row r="203" spans="1:14" ht="14.4" customHeight="1" x14ac:dyDescent="0.3">
      <c r="A203" s="631" t="s">
        <v>505</v>
      </c>
      <c r="B203" s="632" t="s">
        <v>507</v>
      </c>
      <c r="C203" s="633" t="s">
        <v>525</v>
      </c>
      <c r="D203" s="634" t="s">
        <v>526</v>
      </c>
      <c r="E203" s="633" t="s">
        <v>508</v>
      </c>
      <c r="F203" s="634" t="s">
        <v>509</v>
      </c>
      <c r="G203" s="633" t="s">
        <v>867</v>
      </c>
      <c r="H203" s="633" t="s">
        <v>1139</v>
      </c>
      <c r="I203" s="633" t="s">
        <v>1140</v>
      </c>
      <c r="J203" s="633" t="s">
        <v>1141</v>
      </c>
      <c r="K203" s="633" t="s">
        <v>1142</v>
      </c>
      <c r="L203" s="635">
        <v>61.939999999999962</v>
      </c>
      <c r="M203" s="635">
        <v>1</v>
      </c>
      <c r="N203" s="636">
        <v>61.939999999999962</v>
      </c>
    </row>
    <row r="204" spans="1:14" ht="14.4" customHeight="1" x14ac:dyDescent="0.3">
      <c r="A204" s="631" t="s">
        <v>505</v>
      </c>
      <c r="B204" s="632" t="s">
        <v>507</v>
      </c>
      <c r="C204" s="633" t="s">
        <v>525</v>
      </c>
      <c r="D204" s="634" t="s">
        <v>526</v>
      </c>
      <c r="E204" s="633" t="s">
        <v>508</v>
      </c>
      <c r="F204" s="634" t="s">
        <v>509</v>
      </c>
      <c r="G204" s="633" t="s">
        <v>867</v>
      </c>
      <c r="H204" s="633" t="s">
        <v>1143</v>
      </c>
      <c r="I204" s="633" t="s">
        <v>1144</v>
      </c>
      <c r="J204" s="633" t="s">
        <v>1145</v>
      </c>
      <c r="K204" s="633" t="s">
        <v>1146</v>
      </c>
      <c r="L204" s="635">
        <v>55.039563930789143</v>
      </c>
      <c r="M204" s="635">
        <v>1</v>
      </c>
      <c r="N204" s="636">
        <v>55.039563930789143</v>
      </c>
    </row>
    <row r="205" spans="1:14" ht="14.4" customHeight="1" x14ac:dyDescent="0.3">
      <c r="A205" s="631" t="s">
        <v>505</v>
      </c>
      <c r="B205" s="632" t="s">
        <v>507</v>
      </c>
      <c r="C205" s="633" t="s">
        <v>525</v>
      </c>
      <c r="D205" s="634" t="s">
        <v>526</v>
      </c>
      <c r="E205" s="633" t="s">
        <v>508</v>
      </c>
      <c r="F205" s="634" t="s">
        <v>509</v>
      </c>
      <c r="G205" s="633" t="s">
        <v>867</v>
      </c>
      <c r="H205" s="633" t="s">
        <v>1147</v>
      </c>
      <c r="I205" s="633" t="s">
        <v>1148</v>
      </c>
      <c r="J205" s="633" t="s">
        <v>1149</v>
      </c>
      <c r="K205" s="633" t="s">
        <v>1150</v>
      </c>
      <c r="L205" s="635">
        <v>48.959999999999994</v>
      </c>
      <c r="M205" s="635">
        <v>1</v>
      </c>
      <c r="N205" s="636">
        <v>48.959999999999994</v>
      </c>
    </row>
    <row r="206" spans="1:14" ht="14.4" customHeight="1" x14ac:dyDescent="0.3">
      <c r="A206" s="631" t="s">
        <v>505</v>
      </c>
      <c r="B206" s="632" t="s">
        <v>507</v>
      </c>
      <c r="C206" s="633" t="s">
        <v>525</v>
      </c>
      <c r="D206" s="634" t="s">
        <v>526</v>
      </c>
      <c r="E206" s="633" t="s">
        <v>508</v>
      </c>
      <c r="F206" s="634" t="s">
        <v>509</v>
      </c>
      <c r="G206" s="633" t="s">
        <v>867</v>
      </c>
      <c r="H206" s="633" t="s">
        <v>1151</v>
      </c>
      <c r="I206" s="633" t="s">
        <v>1152</v>
      </c>
      <c r="J206" s="633" t="s">
        <v>1153</v>
      </c>
      <c r="K206" s="633" t="s">
        <v>1154</v>
      </c>
      <c r="L206" s="635">
        <v>23.97</v>
      </c>
      <c r="M206" s="635">
        <v>1</v>
      </c>
      <c r="N206" s="636">
        <v>23.97</v>
      </c>
    </row>
    <row r="207" spans="1:14" ht="14.4" customHeight="1" x14ac:dyDescent="0.3">
      <c r="A207" s="631" t="s">
        <v>505</v>
      </c>
      <c r="B207" s="632" t="s">
        <v>507</v>
      </c>
      <c r="C207" s="633" t="s">
        <v>525</v>
      </c>
      <c r="D207" s="634" t="s">
        <v>526</v>
      </c>
      <c r="E207" s="633" t="s">
        <v>508</v>
      </c>
      <c r="F207" s="634" t="s">
        <v>509</v>
      </c>
      <c r="G207" s="633" t="s">
        <v>867</v>
      </c>
      <c r="H207" s="633" t="s">
        <v>894</v>
      </c>
      <c r="I207" s="633" t="s">
        <v>895</v>
      </c>
      <c r="J207" s="633" t="s">
        <v>896</v>
      </c>
      <c r="K207" s="633" t="s">
        <v>897</v>
      </c>
      <c r="L207" s="635">
        <v>36.32</v>
      </c>
      <c r="M207" s="635">
        <v>1</v>
      </c>
      <c r="N207" s="636">
        <v>36.32</v>
      </c>
    </row>
    <row r="208" spans="1:14" ht="14.4" customHeight="1" x14ac:dyDescent="0.3">
      <c r="A208" s="631" t="s">
        <v>505</v>
      </c>
      <c r="B208" s="632" t="s">
        <v>507</v>
      </c>
      <c r="C208" s="633" t="s">
        <v>525</v>
      </c>
      <c r="D208" s="634" t="s">
        <v>526</v>
      </c>
      <c r="E208" s="633" t="s">
        <v>508</v>
      </c>
      <c r="F208" s="634" t="s">
        <v>509</v>
      </c>
      <c r="G208" s="633" t="s">
        <v>867</v>
      </c>
      <c r="H208" s="633" t="s">
        <v>1155</v>
      </c>
      <c r="I208" s="633" t="s">
        <v>1156</v>
      </c>
      <c r="J208" s="633" t="s">
        <v>1157</v>
      </c>
      <c r="K208" s="633" t="s">
        <v>678</v>
      </c>
      <c r="L208" s="635">
        <v>63.869999999999969</v>
      </c>
      <c r="M208" s="635">
        <v>2</v>
      </c>
      <c r="N208" s="636">
        <v>127.73999999999994</v>
      </c>
    </row>
    <row r="209" spans="1:14" ht="14.4" customHeight="1" x14ac:dyDescent="0.3">
      <c r="A209" s="631" t="s">
        <v>505</v>
      </c>
      <c r="B209" s="632" t="s">
        <v>507</v>
      </c>
      <c r="C209" s="633" t="s">
        <v>525</v>
      </c>
      <c r="D209" s="634" t="s">
        <v>526</v>
      </c>
      <c r="E209" s="633" t="s">
        <v>508</v>
      </c>
      <c r="F209" s="634" t="s">
        <v>509</v>
      </c>
      <c r="G209" s="633" t="s">
        <v>867</v>
      </c>
      <c r="H209" s="633" t="s">
        <v>1158</v>
      </c>
      <c r="I209" s="633" t="s">
        <v>1159</v>
      </c>
      <c r="J209" s="633" t="s">
        <v>1160</v>
      </c>
      <c r="K209" s="633" t="s">
        <v>1161</v>
      </c>
      <c r="L209" s="635">
        <v>5967.7504632892951</v>
      </c>
      <c r="M209" s="635">
        <v>2</v>
      </c>
      <c r="N209" s="636">
        <v>11935.50092657859</v>
      </c>
    </row>
    <row r="210" spans="1:14" ht="14.4" customHeight="1" x14ac:dyDescent="0.3">
      <c r="A210" s="631" t="s">
        <v>505</v>
      </c>
      <c r="B210" s="632" t="s">
        <v>507</v>
      </c>
      <c r="C210" s="633" t="s">
        <v>525</v>
      </c>
      <c r="D210" s="634" t="s">
        <v>526</v>
      </c>
      <c r="E210" s="633" t="s">
        <v>508</v>
      </c>
      <c r="F210" s="634" t="s">
        <v>509</v>
      </c>
      <c r="G210" s="633" t="s">
        <v>867</v>
      </c>
      <c r="H210" s="633" t="s">
        <v>1162</v>
      </c>
      <c r="I210" s="633" t="s">
        <v>1162</v>
      </c>
      <c r="J210" s="633" t="s">
        <v>1163</v>
      </c>
      <c r="K210" s="633" t="s">
        <v>1164</v>
      </c>
      <c r="L210" s="635">
        <v>211.88999999999993</v>
      </c>
      <c r="M210" s="635">
        <v>1</v>
      </c>
      <c r="N210" s="636">
        <v>211.88999999999993</v>
      </c>
    </row>
    <row r="211" spans="1:14" ht="14.4" customHeight="1" x14ac:dyDescent="0.3">
      <c r="A211" s="631" t="s">
        <v>505</v>
      </c>
      <c r="B211" s="632" t="s">
        <v>507</v>
      </c>
      <c r="C211" s="633" t="s">
        <v>525</v>
      </c>
      <c r="D211" s="634" t="s">
        <v>526</v>
      </c>
      <c r="E211" s="633" t="s">
        <v>514</v>
      </c>
      <c r="F211" s="634" t="s">
        <v>515</v>
      </c>
      <c r="G211" s="633" t="s">
        <v>867</v>
      </c>
      <c r="H211" s="633" t="s">
        <v>1165</v>
      </c>
      <c r="I211" s="633" t="s">
        <v>1166</v>
      </c>
      <c r="J211" s="633" t="s">
        <v>1167</v>
      </c>
      <c r="K211" s="633" t="s">
        <v>1168</v>
      </c>
      <c r="L211" s="635">
        <v>5460.796369956799</v>
      </c>
      <c r="M211" s="635">
        <v>4</v>
      </c>
      <c r="N211" s="636">
        <v>21843.185479827196</v>
      </c>
    </row>
    <row r="212" spans="1:14" ht="14.4" customHeight="1" x14ac:dyDescent="0.3">
      <c r="A212" s="631" t="s">
        <v>505</v>
      </c>
      <c r="B212" s="632" t="s">
        <v>507</v>
      </c>
      <c r="C212" s="633" t="s">
        <v>525</v>
      </c>
      <c r="D212" s="634" t="s">
        <v>526</v>
      </c>
      <c r="E212" s="633" t="s">
        <v>518</v>
      </c>
      <c r="F212" s="634" t="s">
        <v>519</v>
      </c>
      <c r="G212" s="633" t="s">
        <v>530</v>
      </c>
      <c r="H212" s="633" t="s">
        <v>1169</v>
      </c>
      <c r="I212" s="633" t="s">
        <v>1170</v>
      </c>
      <c r="J212" s="633" t="s">
        <v>1171</v>
      </c>
      <c r="K212" s="633" t="s">
        <v>1172</v>
      </c>
      <c r="L212" s="635">
        <v>66.250272751559507</v>
      </c>
      <c r="M212" s="635">
        <v>1</v>
      </c>
      <c r="N212" s="636">
        <v>66.250272751559507</v>
      </c>
    </row>
    <row r="213" spans="1:14" ht="14.4" customHeight="1" thickBot="1" x14ac:dyDescent="0.35">
      <c r="A213" s="637" t="s">
        <v>505</v>
      </c>
      <c r="B213" s="638" t="s">
        <v>507</v>
      </c>
      <c r="C213" s="639" t="s">
        <v>525</v>
      </c>
      <c r="D213" s="640" t="s">
        <v>526</v>
      </c>
      <c r="E213" s="639" t="s">
        <v>518</v>
      </c>
      <c r="F213" s="640" t="s">
        <v>519</v>
      </c>
      <c r="G213" s="639" t="s">
        <v>530</v>
      </c>
      <c r="H213" s="639" t="s">
        <v>956</v>
      </c>
      <c r="I213" s="639" t="s">
        <v>957</v>
      </c>
      <c r="J213" s="639" t="s">
        <v>958</v>
      </c>
      <c r="K213" s="639" t="s">
        <v>959</v>
      </c>
      <c r="L213" s="641">
        <v>33.409999999999997</v>
      </c>
      <c r="M213" s="641">
        <v>3</v>
      </c>
      <c r="N213" s="642">
        <v>100.22999999999999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16384" width="8.88671875" style="260"/>
  </cols>
  <sheetData>
    <row r="1" spans="1:6" ht="37.200000000000003" customHeight="1" thickBot="1" x14ac:dyDescent="0.4">
      <c r="A1" s="493" t="s">
        <v>214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643" t="s">
        <v>190</v>
      </c>
      <c r="B4" s="644" t="s">
        <v>17</v>
      </c>
      <c r="C4" s="645" t="s">
        <v>5</v>
      </c>
      <c r="D4" s="644" t="s">
        <v>17</v>
      </c>
      <c r="E4" s="645" t="s">
        <v>5</v>
      </c>
      <c r="F4" s="646" t="s">
        <v>17</v>
      </c>
    </row>
    <row r="5" spans="1:6" ht="14.4" customHeight="1" x14ac:dyDescent="0.3">
      <c r="A5" s="657" t="s">
        <v>1173</v>
      </c>
      <c r="B5" s="629">
        <v>49.890000000000022</v>
      </c>
      <c r="C5" s="647">
        <v>1.4396047655825038E-3</v>
      </c>
      <c r="D5" s="629">
        <v>34605.455128572947</v>
      </c>
      <c r="E5" s="647">
        <v>0.99856039523441753</v>
      </c>
      <c r="F5" s="630">
        <v>34655.345128572946</v>
      </c>
    </row>
    <row r="6" spans="1:6" ht="14.4" customHeight="1" thickBot="1" x14ac:dyDescent="0.35">
      <c r="A6" s="658" t="s">
        <v>1174</v>
      </c>
      <c r="B6" s="650">
        <v>49.890000000000022</v>
      </c>
      <c r="C6" s="651">
        <v>9.0431646915634101E-4</v>
      </c>
      <c r="D6" s="650">
        <v>55118.849817979455</v>
      </c>
      <c r="E6" s="651">
        <v>0.99909568353084366</v>
      </c>
      <c r="F6" s="652">
        <v>55168.739817979455</v>
      </c>
    </row>
    <row r="7" spans="1:6" ht="14.4" customHeight="1" thickBot="1" x14ac:dyDescent="0.35">
      <c r="A7" s="653" t="s">
        <v>6</v>
      </c>
      <c r="B7" s="654">
        <v>99.780000000000044</v>
      </c>
      <c r="C7" s="655">
        <v>1.110837923474218E-3</v>
      </c>
      <c r="D7" s="654">
        <v>89724.304946552409</v>
      </c>
      <c r="E7" s="655">
        <v>0.99888916207652578</v>
      </c>
      <c r="F7" s="656">
        <v>89824.084946552408</v>
      </c>
    </row>
    <row r="8" spans="1:6" ht="14.4" customHeight="1" thickBot="1" x14ac:dyDescent="0.35"/>
    <row r="9" spans="1:6" ht="14.4" customHeight="1" x14ac:dyDescent="0.3">
      <c r="A9" s="657" t="s">
        <v>1175</v>
      </c>
      <c r="B9" s="629">
        <v>99.780000000000044</v>
      </c>
      <c r="C9" s="647">
        <v>0.61699233242641627</v>
      </c>
      <c r="D9" s="629">
        <v>61.939999999999962</v>
      </c>
      <c r="E9" s="647">
        <v>0.38300766757358373</v>
      </c>
      <c r="F9" s="630">
        <v>161.72</v>
      </c>
    </row>
    <row r="10" spans="1:6" ht="14.4" customHeight="1" x14ac:dyDescent="0.3">
      <c r="A10" s="660" t="s">
        <v>1176</v>
      </c>
      <c r="B10" s="635"/>
      <c r="C10" s="648">
        <v>0</v>
      </c>
      <c r="D10" s="635">
        <v>4485</v>
      </c>
      <c r="E10" s="648">
        <v>1</v>
      </c>
      <c r="F10" s="636">
        <v>4485</v>
      </c>
    </row>
    <row r="11" spans="1:6" ht="14.4" customHeight="1" x14ac:dyDescent="0.3">
      <c r="A11" s="660" t="s">
        <v>1177</v>
      </c>
      <c r="B11" s="635"/>
      <c r="C11" s="648">
        <v>0</v>
      </c>
      <c r="D11" s="635">
        <v>231.84000000000003</v>
      </c>
      <c r="E11" s="648">
        <v>1</v>
      </c>
      <c r="F11" s="636">
        <v>231.84000000000003</v>
      </c>
    </row>
    <row r="12" spans="1:6" ht="14.4" customHeight="1" x14ac:dyDescent="0.3">
      <c r="A12" s="660" t="s">
        <v>1178</v>
      </c>
      <c r="B12" s="635"/>
      <c r="C12" s="648">
        <v>0</v>
      </c>
      <c r="D12" s="635">
        <v>11935.50092657859</v>
      </c>
      <c r="E12" s="648">
        <v>1</v>
      </c>
      <c r="F12" s="636">
        <v>11935.50092657859</v>
      </c>
    </row>
    <row r="13" spans="1:6" ht="14.4" customHeight="1" x14ac:dyDescent="0.3">
      <c r="A13" s="660" t="s">
        <v>1179</v>
      </c>
      <c r="B13" s="635"/>
      <c r="C13" s="648">
        <v>0</v>
      </c>
      <c r="D13" s="635">
        <v>33014.179491298775</v>
      </c>
      <c r="E13" s="648">
        <v>1</v>
      </c>
      <c r="F13" s="636">
        <v>33014.179491298775</v>
      </c>
    </row>
    <row r="14" spans="1:6" ht="14.4" customHeight="1" x14ac:dyDescent="0.3">
      <c r="A14" s="660" t="s">
        <v>1180</v>
      </c>
      <c r="B14" s="635"/>
      <c r="C14" s="648">
        <v>0</v>
      </c>
      <c r="D14" s="635">
        <v>9098.7088928894318</v>
      </c>
      <c r="E14" s="648">
        <v>1</v>
      </c>
      <c r="F14" s="636">
        <v>9098.7088928894318</v>
      </c>
    </row>
    <row r="15" spans="1:6" ht="14.4" customHeight="1" x14ac:dyDescent="0.3">
      <c r="A15" s="660" t="s">
        <v>1181</v>
      </c>
      <c r="B15" s="635"/>
      <c r="C15" s="648">
        <v>0</v>
      </c>
      <c r="D15" s="635">
        <v>202.14000000000004</v>
      </c>
      <c r="E15" s="648">
        <v>1</v>
      </c>
      <c r="F15" s="636">
        <v>202.14000000000004</v>
      </c>
    </row>
    <row r="16" spans="1:6" ht="14.4" customHeight="1" x14ac:dyDescent="0.3">
      <c r="A16" s="660" t="s">
        <v>1182</v>
      </c>
      <c r="B16" s="635"/>
      <c r="C16" s="648">
        <v>0</v>
      </c>
      <c r="D16" s="635">
        <v>57.370000000000026</v>
      </c>
      <c r="E16" s="648">
        <v>1</v>
      </c>
      <c r="F16" s="636">
        <v>57.370000000000026</v>
      </c>
    </row>
    <row r="17" spans="1:6" ht="14.4" customHeight="1" x14ac:dyDescent="0.3">
      <c r="A17" s="660" t="s">
        <v>1183</v>
      </c>
      <c r="B17" s="635"/>
      <c r="C17" s="648">
        <v>0</v>
      </c>
      <c r="D17" s="635">
        <v>110.19999999999999</v>
      </c>
      <c r="E17" s="648">
        <v>1</v>
      </c>
      <c r="F17" s="636">
        <v>110.19999999999999</v>
      </c>
    </row>
    <row r="18" spans="1:6" ht="14.4" customHeight="1" x14ac:dyDescent="0.3">
      <c r="A18" s="660" t="s">
        <v>1184</v>
      </c>
      <c r="B18" s="635"/>
      <c r="C18" s="648">
        <v>0</v>
      </c>
      <c r="D18" s="635">
        <v>211.88999999999993</v>
      </c>
      <c r="E18" s="648">
        <v>1</v>
      </c>
      <c r="F18" s="636">
        <v>211.88999999999993</v>
      </c>
    </row>
    <row r="19" spans="1:6" ht="14.4" customHeight="1" x14ac:dyDescent="0.3">
      <c r="A19" s="660" t="s">
        <v>1185</v>
      </c>
      <c r="B19" s="635"/>
      <c r="C19" s="648">
        <v>0</v>
      </c>
      <c r="D19" s="635">
        <v>79.83</v>
      </c>
      <c r="E19" s="648">
        <v>1</v>
      </c>
      <c r="F19" s="636">
        <v>79.83</v>
      </c>
    </row>
    <row r="20" spans="1:6" ht="14.4" customHeight="1" x14ac:dyDescent="0.3">
      <c r="A20" s="660" t="s">
        <v>1186</v>
      </c>
      <c r="B20" s="635"/>
      <c r="C20" s="648">
        <v>0</v>
      </c>
      <c r="D20" s="635">
        <v>23.97</v>
      </c>
      <c r="E20" s="648">
        <v>1</v>
      </c>
      <c r="F20" s="636">
        <v>23.97</v>
      </c>
    </row>
    <row r="21" spans="1:6" ht="14.4" customHeight="1" x14ac:dyDescent="0.3">
      <c r="A21" s="660" t="s">
        <v>1187</v>
      </c>
      <c r="B21" s="635"/>
      <c r="C21" s="648">
        <v>0</v>
      </c>
      <c r="D21" s="635">
        <v>55.039563930789143</v>
      </c>
      <c r="E21" s="648">
        <v>1</v>
      </c>
      <c r="F21" s="636">
        <v>55.039563930789143</v>
      </c>
    </row>
    <row r="22" spans="1:6" ht="14.4" customHeight="1" x14ac:dyDescent="0.3">
      <c r="A22" s="660" t="s">
        <v>1188</v>
      </c>
      <c r="B22" s="635"/>
      <c r="C22" s="648">
        <v>0</v>
      </c>
      <c r="D22" s="635">
        <v>1563.9334059448163</v>
      </c>
      <c r="E22" s="648">
        <v>1</v>
      </c>
      <c r="F22" s="636">
        <v>1563.9334059448163</v>
      </c>
    </row>
    <row r="23" spans="1:6" ht="14.4" customHeight="1" x14ac:dyDescent="0.3">
      <c r="A23" s="660" t="s">
        <v>1189</v>
      </c>
      <c r="B23" s="635"/>
      <c r="C23" s="648">
        <v>0</v>
      </c>
      <c r="D23" s="635">
        <v>72.569999999999993</v>
      </c>
      <c r="E23" s="648">
        <v>1</v>
      </c>
      <c r="F23" s="636">
        <v>72.569999999999993</v>
      </c>
    </row>
    <row r="24" spans="1:6" ht="14.4" customHeight="1" x14ac:dyDescent="0.3">
      <c r="A24" s="660" t="s">
        <v>1190</v>
      </c>
      <c r="B24" s="635"/>
      <c r="C24" s="648">
        <v>0</v>
      </c>
      <c r="D24" s="635">
        <v>55.549946755145839</v>
      </c>
      <c r="E24" s="648">
        <v>1</v>
      </c>
      <c r="F24" s="636">
        <v>55.549946755145839</v>
      </c>
    </row>
    <row r="25" spans="1:6" ht="14.4" customHeight="1" x14ac:dyDescent="0.3">
      <c r="A25" s="660" t="s">
        <v>1191</v>
      </c>
      <c r="B25" s="635"/>
      <c r="C25" s="648">
        <v>0</v>
      </c>
      <c r="D25" s="635">
        <v>102.75000000000003</v>
      </c>
      <c r="E25" s="648">
        <v>1</v>
      </c>
      <c r="F25" s="636">
        <v>102.75000000000003</v>
      </c>
    </row>
    <row r="26" spans="1:6" ht="14.4" customHeight="1" x14ac:dyDescent="0.3">
      <c r="A26" s="660" t="s">
        <v>1192</v>
      </c>
      <c r="B26" s="635"/>
      <c r="C26" s="648">
        <v>0</v>
      </c>
      <c r="D26" s="635">
        <v>63.46</v>
      </c>
      <c r="E26" s="648">
        <v>1</v>
      </c>
      <c r="F26" s="636">
        <v>63.46</v>
      </c>
    </row>
    <row r="27" spans="1:6" ht="14.4" customHeight="1" x14ac:dyDescent="0.3">
      <c r="A27" s="660" t="s">
        <v>1193</v>
      </c>
      <c r="B27" s="635"/>
      <c r="C27" s="648">
        <v>0</v>
      </c>
      <c r="D27" s="635">
        <v>84.350099517522452</v>
      </c>
      <c r="E27" s="648">
        <v>1</v>
      </c>
      <c r="F27" s="636">
        <v>84.350099517522452</v>
      </c>
    </row>
    <row r="28" spans="1:6" ht="14.4" customHeight="1" x14ac:dyDescent="0.3">
      <c r="A28" s="660" t="s">
        <v>1194</v>
      </c>
      <c r="B28" s="635"/>
      <c r="C28" s="648">
        <v>0</v>
      </c>
      <c r="D28" s="635">
        <v>58.76915823636665</v>
      </c>
      <c r="E28" s="648">
        <v>1</v>
      </c>
      <c r="F28" s="636">
        <v>58.76915823636665</v>
      </c>
    </row>
    <row r="29" spans="1:6" ht="14.4" customHeight="1" x14ac:dyDescent="0.3">
      <c r="A29" s="660" t="s">
        <v>1195</v>
      </c>
      <c r="B29" s="635"/>
      <c r="C29" s="648">
        <v>0</v>
      </c>
      <c r="D29" s="635">
        <v>127.73999999999994</v>
      </c>
      <c r="E29" s="648">
        <v>1</v>
      </c>
      <c r="F29" s="636">
        <v>127.73999999999994</v>
      </c>
    </row>
    <row r="30" spans="1:6" ht="14.4" customHeight="1" x14ac:dyDescent="0.3">
      <c r="A30" s="660" t="s">
        <v>1196</v>
      </c>
      <c r="B30" s="635"/>
      <c r="C30" s="648">
        <v>0</v>
      </c>
      <c r="D30" s="635">
        <v>250.11</v>
      </c>
      <c r="E30" s="648">
        <v>1</v>
      </c>
      <c r="F30" s="636">
        <v>250.11</v>
      </c>
    </row>
    <row r="31" spans="1:6" ht="14.4" customHeight="1" x14ac:dyDescent="0.3">
      <c r="A31" s="660" t="s">
        <v>1197</v>
      </c>
      <c r="B31" s="635"/>
      <c r="C31" s="648">
        <v>0</v>
      </c>
      <c r="D31" s="635">
        <v>285.43215736631072</v>
      </c>
      <c r="E31" s="648">
        <v>1</v>
      </c>
      <c r="F31" s="636">
        <v>285.43215736631072</v>
      </c>
    </row>
    <row r="32" spans="1:6" ht="14.4" customHeight="1" x14ac:dyDescent="0.3">
      <c r="A32" s="660" t="s">
        <v>1198</v>
      </c>
      <c r="B32" s="635"/>
      <c r="C32" s="648">
        <v>0</v>
      </c>
      <c r="D32" s="635">
        <v>1752.9396016360802</v>
      </c>
      <c r="E32" s="648">
        <v>1</v>
      </c>
      <c r="F32" s="636">
        <v>1752.9396016360802</v>
      </c>
    </row>
    <row r="33" spans="1:6" ht="14.4" customHeight="1" x14ac:dyDescent="0.3">
      <c r="A33" s="660" t="s">
        <v>1199</v>
      </c>
      <c r="B33" s="635"/>
      <c r="C33" s="648">
        <v>0</v>
      </c>
      <c r="D33" s="635">
        <v>21843.185479827196</v>
      </c>
      <c r="E33" s="648">
        <v>1</v>
      </c>
      <c r="F33" s="636">
        <v>21843.185479827196</v>
      </c>
    </row>
    <row r="34" spans="1:6" ht="14.4" customHeight="1" x14ac:dyDescent="0.3">
      <c r="A34" s="660" t="s">
        <v>1200</v>
      </c>
      <c r="B34" s="635"/>
      <c r="C34" s="648">
        <v>0</v>
      </c>
      <c r="D34" s="635">
        <v>2978.9042264341924</v>
      </c>
      <c r="E34" s="648">
        <v>1</v>
      </c>
      <c r="F34" s="636">
        <v>2978.9042264341924</v>
      </c>
    </row>
    <row r="35" spans="1:6" ht="14.4" customHeight="1" thickBot="1" x14ac:dyDescent="0.35">
      <c r="A35" s="658" t="s">
        <v>1201</v>
      </c>
      <c r="B35" s="650"/>
      <c r="C35" s="651">
        <v>0</v>
      </c>
      <c r="D35" s="650">
        <v>917.00199613717382</v>
      </c>
      <c r="E35" s="651">
        <v>1</v>
      </c>
      <c r="F35" s="652">
        <v>917.00199613717382</v>
      </c>
    </row>
    <row r="36" spans="1:6" ht="14.4" customHeight="1" thickBot="1" x14ac:dyDescent="0.35">
      <c r="A36" s="653" t="s">
        <v>6</v>
      </c>
      <c r="B36" s="654">
        <v>99.780000000000044</v>
      </c>
      <c r="C36" s="655">
        <v>1.1108379234742183E-3</v>
      </c>
      <c r="D36" s="654">
        <v>89724.304946552395</v>
      </c>
      <c r="E36" s="655">
        <v>0.99888916207652578</v>
      </c>
      <c r="F36" s="656">
        <v>89824.084946552393</v>
      </c>
    </row>
  </sheetData>
  <mergeCells count="3">
    <mergeCell ref="A1:F1"/>
    <mergeCell ref="B3:C3"/>
    <mergeCell ref="D3:E3"/>
  </mergeCells>
  <conditionalFormatting sqref="C5:C1048576">
    <cfRule type="cellIs" dxfId="5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2014-03-27T10:20:30Z</dcterms:modified>
</cp:coreProperties>
</file>