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20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Žádanky'!$A$4:$I$4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Žádanky'!$A$4:$I$4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T74" i="371" l="1"/>
  <c r="V74" i="371" s="1"/>
  <c r="S74" i="371"/>
  <c r="R74" i="371"/>
  <c r="Q74" i="371"/>
  <c r="V73" i="371"/>
  <c r="U73" i="371"/>
  <c r="T73" i="371"/>
  <c r="S73" i="371"/>
  <c r="R73" i="371"/>
  <c r="Q73" i="371"/>
  <c r="V72" i="371"/>
  <c r="U72" i="371"/>
  <c r="T72" i="371"/>
  <c r="S72" i="371"/>
  <c r="R72" i="371"/>
  <c r="Q72" i="371"/>
  <c r="V71" i="371"/>
  <c r="U71" i="371"/>
  <c r="T71" i="371"/>
  <c r="S71" i="371"/>
  <c r="R71" i="371"/>
  <c r="Q71" i="371"/>
  <c r="T70" i="371"/>
  <c r="V70" i="371" s="1"/>
  <c r="S70" i="371"/>
  <c r="R70" i="371"/>
  <c r="Q70" i="371"/>
  <c r="V69" i="371"/>
  <c r="U69" i="371"/>
  <c r="T69" i="371"/>
  <c r="S69" i="371"/>
  <c r="R69" i="371"/>
  <c r="Q69" i="371"/>
  <c r="V68" i="371"/>
  <c r="U68" i="371"/>
  <c r="T68" i="371"/>
  <c r="S68" i="371"/>
  <c r="R68" i="371"/>
  <c r="Q68" i="371"/>
  <c r="V67" i="371"/>
  <c r="U67" i="371"/>
  <c r="T67" i="371"/>
  <c r="S67" i="371"/>
  <c r="R67" i="371"/>
  <c r="Q67" i="371"/>
  <c r="V66" i="371"/>
  <c r="U66" i="371"/>
  <c r="T66" i="371"/>
  <c r="S66" i="371"/>
  <c r="R66" i="371"/>
  <c r="Q66" i="371"/>
  <c r="V65" i="371"/>
  <c r="T65" i="371"/>
  <c r="U65" i="371" s="1"/>
  <c r="S65" i="371"/>
  <c r="R65" i="371"/>
  <c r="Q65" i="371"/>
  <c r="T64" i="371"/>
  <c r="V64" i="371" s="1"/>
  <c r="S64" i="371"/>
  <c r="R64" i="371"/>
  <c r="Q64" i="371"/>
  <c r="V63" i="371"/>
  <c r="T63" i="371"/>
  <c r="U63" i="371" s="1"/>
  <c r="S63" i="371"/>
  <c r="R63" i="371"/>
  <c r="Q63" i="371"/>
  <c r="T62" i="371"/>
  <c r="V62" i="371" s="1"/>
  <c r="S62" i="371"/>
  <c r="R62" i="371"/>
  <c r="Q62" i="371"/>
  <c r="V61" i="371"/>
  <c r="T61" i="371"/>
  <c r="U61" i="371" s="1"/>
  <c r="S61" i="371"/>
  <c r="R61" i="371"/>
  <c r="Q61" i="371"/>
  <c r="T60" i="371"/>
  <c r="V60" i="371" s="1"/>
  <c r="S60" i="371"/>
  <c r="R60" i="371"/>
  <c r="Q60" i="371"/>
  <c r="V59" i="371"/>
  <c r="T59" i="371"/>
  <c r="U59" i="371" s="1"/>
  <c r="S59" i="371"/>
  <c r="R59" i="371"/>
  <c r="Q59" i="371"/>
  <c r="V58" i="371"/>
  <c r="U58" i="371"/>
  <c r="T58" i="371"/>
  <c r="S58" i="371"/>
  <c r="R58" i="371"/>
  <c r="Q58" i="371"/>
  <c r="V57" i="371"/>
  <c r="T57" i="371"/>
  <c r="U57" i="371" s="1"/>
  <c r="S57" i="371"/>
  <c r="R57" i="371"/>
  <c r="Q57" i="371"/>
  <c r="V56" i="371"/>
  <c r="U56" i="371"/>
  <c r="T56" i="371"/>
  <c r="S56" i="371"/>
  <c r="R56" i="371"/>
  <c r="Q56" i="371"/>
  <c r="V55" i="371"/>
  <c r="T55" i="371"/>
  <c r="U55" i="371" s="1"/>
  <c r="S55" i="371"/>
  <c r="R55" i="371"/>
  <c r="Q55" i="371"/>
  <c r="T54" i="371"/>
  <c r="V54" i="371" s="1"/>
  <c r="S54" i="371"/>
  <c r="R54" i="371"/>
  <c r="Q54" i="371"/>
  <c r="V53" i="371"/>
  <c r="U53" i="371"/>
  <c r="T53" i="371"/>
  <c r="S53" i="371"/>
  <c r="R53" i="371"/>
  <c r="Q53" i="371"/>
  <c r="T52" i="371"/>
  <c r="V52" i="371" s="1"/>
  <c r="S52" i="371"/>
  <c r="R52" i="371"/>
  <c r="Q52" i="371"/>
  <c r="V51" i="371"/>
  <c r="T51" i="371"/>
  <c r="U51" i="371" s="1"/>
  <c r="S51" i="371"/>
  <c r="R51" i="371"/>
  <c r="Q51" i="371"/>
  <c r="V50" i="371"/>
  <c r="U50" i="371"/>
  <c r="T50" i="371"/>
  <c r="S50" i="371"/>
  <c r="R50" i="371"/>
  <c r="Q50" i="371"/>
  <c r="V49" i="371"/>
  <c r="T49" i="371"/>
  <c r="U49" i="371" s="1"/>
  <c r="S49" i="371"/>
  <c r="R49" i="371"/>
  <c r="Q49" i="371"/>
  <c r="V48" i="371"/>
  <c r="U48" i="371"/>
  <c r="T48" i="371"/>
  <c r="S48" i="371"/>
  <c r="R48" i="371"/>
  <c r="Q48" i="371"/>
  <c r="V47" i="371"/>
  <c r="T47" i="371"/>
  <c r="U47" i="371" s="1"/>
  <c r="S47" i="371"/>
  <c r="R47" i="371"/>
  <c r="Q47" i="371"/>
  <c r="T46" i="371"/>
  <c r="V46" i="371" s="1"/>
  <c r="S46" i="371"/>
  <c r="R46" i="371"/>
  <c r="Q46" i="371"/>
  <c r="V45" i="371"/>
  <c r="T45" i="371"/>
  <c r="U45" i="371" s="1"/>
  <c r="S45" i="371"/>
  <c r="R45" i="371"/>
  <c r="Q45" i="371"/>
  <c r="T44" i="371"/>
  <c r="V44" i="371" s="1"/>
  <c r="S44" i="371"/>
  <c r="R44" i="371"/>
  <c r="Q44" i="371"/>
  <c r="V43" i="371"/>
  <c r="U43" i="371"/>
  <c r="T43" i="371"/>
  <c r="S43" i="371"/>
  <c r="R43" i="371"/>
  <c r="Q43" i="371"/>
  <c r="T42" i="371"/>
  <c r="V42" i="371" s="1"/>
  <c r="S42" i="371"/>
  <c r="R42" i="371"/>
  <c r="Q42" i="371"/>
  <c r="V41" i="371"/>
  <c r="T41" i="371"/>
  <c r="U41" i="371" s="1"/>
  <c r="S41" i="371"/>
  <c r="R41" i="371"/>
  <c r="Q41" i="371"/>
  <c r="T40" i="371"/>
  <c r="V40" i="371" s="1"/>
  <c r="S40" i="371"/>
  <c r="R40" i="371"/>
  <c r="Q40" i="371"/>
  <c r="V39" i="371"/>
  <c r="T39" i="371"/>
  <c r="U39" i="371" s="1"/>
  <c r="S39" i="371"/>
  <c r="R39" i="371"/>
  <c r="Q39" i="371"/>
  <c r="V38" i="371"/>
  <c r="U38" i="371"/>
  <c r="T38" i="371"/>
  <c r="S38" i="371"/>
  <c r="R38" i="371"/>
  <c r="Q38" i="371"/>
  <c r="V37" i="371"/>
  <c r="T37" i="371"/>
  <c r="U37" i="371" s="1"/>
  <c r="S37" i="371"/>
  <c r="R37" i="371"/>
  <c r="Q37" i="371"/>
  <c r="T36" i="371"/>
  <c r="V36" i="371" s="1"/>
  <c r="S36" i="371"/>
  <c r="R36" i="371"/>
  <c r="Q36" i="371"/>
  <c r="V35" i="371"/>
  <c r="T35" i="371"/>
  <c r="U35" i="371" s="1"/>
  <c r="S35" i="371"/>
  <c r="R35" i="371"/>
  <c r="Q35" i="371"/>
  <c r="T34" i="371"/>
  <c r="V34" i="371" s="1"/>
  <c r="S34" i="371"/>
  <c r="R34" i="371"/>
  <c r="Q34" i="371"/>
  <c r="V33" i="371"/>
  <c r="U33" i="371"/>
  <c r="T33" i="371"/>
  <c r="S33" i="371"/>
  <c r="R33" i="371"/>
  <c r="Q33" i="371"/>
  <c r="T32" i="371"/>
  <c r="V32" i="371" s="1"/>
  <c r="S32" i="371"/>
  <c r="R32" i="371"/>
  <c r="Q32" i="371"/>
  <c r="V31" i="371"/>
  <c r="T31" i="371"/>
  <c r="U31" i="371" s="1"/>
  <c r="S31" i="371"/>
  <c r="R31" i="371"/>
  <c r="Q31" i="371"/>
  <c r="V30" i="371"/>
  <c r="U30" i="371"/>
  <c r="T30" i="371"/>
  <c r="S30" i="371"/>
  <c r="R30" i="371"/>
  <c r="Q30" i="371"/>
  <c r="V29" i="371"/>
  <c r="T29" i="371"/>
  <c r="U29" i="371" s="1"/>
  <c r="S29" i="371"/>
  <c r="R29" i="371"/>
  <c r="Q29" i="371"/>
  <c r="V28" i="371"/>
  <c r="U28" i="371"/>
  <c r="T28" i="371"/>
  <c r="S28" i="371"/>
  <c r="R28" i="371"/>
  <c r="Q28" i="371"/>
  <c r="V27" i="371"/>
  <c r="T27" i="371"/>
  <c r="U27" i="371" s="1"/>
  <c r="S27" i="371"/>
  <c r="R27" i="371"/>
  <c r="Q27" i="371"/>
  <c r="T26" i="371"/>
  <c r="V26" i="371" s="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V23" i="371"/>
  <c r="T23" i="371"/>
  <c r="U23" i="371" s="1"/>
  <c r="S23" i="371"/>
  <c r="R23" i="371"/>
  <c r="Q23" i="371"/>
  <c r="T22" i="371"/>
  <c r="V22" i="371" s="1"/>
  <c r="S22" i="371"/>
  <c r="R22" i="371"/>
  <c r="Q22" i="371"/>
  <c r="V21" i="371"/>
  <c r="U21" i="371"/>
  <c r="T21" i="371"/>
  <c r="S21" i="371"/>
  <c r="R21" i="371"/>
  <c r="Q21" i="371"/>
  <c r="T20" i="371"/>
  <c r="V20" i="371" s="1"/>
  <c r="S20" i="371"/>
  <c r="R20" i="371"/>
  <c r="Q20" i="371"/>
  <c r="V19" i="371"/>
  <c r="T19" i="371"/>
  <c r="U19" i="371" s="1"/>
  <c r="S19" i="371"/>
  <c r="R19" i="371"/>
  <c r="Q19" i="371"/>
  <c r="T18" i="371"/>
  <c r="V18" i="371" s="1"/>
  <c r="S18" i="371"/>
  <c r="R18" i="371"/>
  <c r="Q18" i="371"/>
  <c r="V17" i="371"/>
  <c r="U17" i="371"/>
  <c r="T17" i="371"/>
  <c r="S17" i="371"/>
  <c r="R17" i="371"/>
  <c r="Q17" i="371"/>
  <c r="T16" i="371"/>
  <c r="V16" i="371" s="1"/>
  <c r="S16" i="371"/>
  <c r="R16" i="371"/>
  <c r="Q16" i="371"/>
  <c r="V15" i="371"/>
  <c r="T15" i="371"/>
  <c r="U15" i="371" s="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T12" i="371"/>
  <c r="V12" i="371" s="1"/>
  <c r="S12" i="371"/>
  <c r="R12" i="371"/>
  <c r="Q12" i="371"/>
  <c r="V11" i="371"/>
  <c r="T11" i="371"/>
  <c r="U11" i="371" s="1"/>
  <c r="S11" i="371"/>
  <c r="R11" i="371"/>
  <c r="Q11" i="371"/>
  <c r="T10" i="371"/>
  <c r="V10" i="371" s="1"/>
  <c r="S10" i="371"/>
  <c r="R10" i="371"/>
  <c r="Q10" i="371"/>
  <c r="V9" i="371"/>
  <c r="U9" i="371"/>
  <c r="T9" i="371"/>
  <c r="S9" i="371"/>
  <c r="R9" i="371"/>
  <c r="Q9" i="371"/>
  <c r="T8" i="371"/>
  <c r="V8" i="371" s="1"/>
  <c r="S8" i="371"/>
  <c r="R8" i="371"/>
  <c r="Q8" i="371"/>
  <c r="V7" i="371"/>
  <c r="U7" i="371"/>
  <c r="T7" i="371"/>
  <c r="S7" i="37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16" i="371" l="1"/>
  <c r="U20" i="371"/>
  <c r="U22" i="371"/>
  <c r="U26" i="371"/>
  <c r="U34" i="371"/>
  <c r="U44" i="371"/>
  <c r="U52" i="371"/>
  <c r="U62" i="371"/>
  <c r="U70" i="371"/>
  <c r="U74" i="371"/>
  <c r="U8" i="371"/>
  <c r="U10" i="371"/>
  <c r="U12" i="371"/>
  <c r="U18" i="371"/>
  <c r="U32" i="371"/>
  <c r="U36" i="371"/>
  <c r="U40" i="371"/>
  <c r="U42" i="371"/>
  <c r="U46" i="371"/>
  <c r="U54" i="371"/>
  <c r="U60" i="371"/>
  <c r="U64" i="371"/>
  <c r="AG26" i="419"/>
  <c r="AG25" i="419"/>
  <c r="C11" i="340" l="1"/>
  <c r="A20" i="383" l="1"/>
  <c r="A11" i="383"/>
  <c r="C15" i="414"/>
  <c r="D15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F3" i="387"/>
  <c r="N3" i="220"/>
  <c r="L3" i="220" s="1"/>
  <c r="D21" i="414"/>
  <c r="C21" i="414"/>
  <c r="H3" i="390" l="1"/>
  <c r="H3" i="387"/>
  <c r="F3" i="372"/>
  <c r="N3" i="372"/>
  <c r="C27" i="414"/>
  <c r="E27" i="414" s="1"/>
  <c r="F13" i="339"/>
  <c r="E13" i="339"/>
  <c r="E15" i="339" s="1"/>
  <c r="J3" i="372"/>
  <c r="H12" i="339"/>
  <c r="G12" i="339"/>
  <c r="K3" i="390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4" i="414"/>
  <c r="D17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<sst xmlns="http://schemas.openxmlformats.org/spreadsheetml/2006/main" count="22110" uniqueCount="4240">
  <si>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</si>
  <si>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</si>
  <si>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</si>
  <si>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</si>
  <si>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</si>
  <si>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</si>
  <si>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</si>
  <si>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</si>
  <si>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</si>
  <si>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</si>
  <si>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</si>
  <si>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</si>
  <si>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</si>
  <si>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</si>
  <si>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</si>
  <si>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</si>
  <si>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</si>
  <si>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</si>
  <si>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</si>
  <si>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</si>
  <si>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</si>
  <si>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</si>
  <si>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</si>
  <si>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</si>
  <si>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</si>
  <si>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</si>
  <si>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</si>
  <si>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</si>
  <si>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</si>
  <si>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</si>
  <si>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</si>
  <si>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</si>
  <si>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</si>
  <si>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</si>
  <si>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</si>
  <si>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</si>
  <si>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</si>
  <si>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</si>
  <si>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</si>
  <si>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</si>
  <si>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</si>
  <si>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</si>
  <si>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</si>
  <si>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</si>
  <si>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</si>
  <si>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</si>
  <si>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</si>
  <si>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</si>
  <si>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</si>
  <si>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</si>
  <si>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</si>
  <si>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</si>
  <si>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</si>
  <si>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</si>
  <si>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</si>
  <si>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</si>
  <si>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</si>
  <si>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</si>
  <si>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</si>
  <si>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</si>
  <si>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</si>
  <si>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</si>
  <si>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</si>
  <si>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</si>
  <si>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</si>
  <si>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</si>
  <si>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</si>
  <si>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</si>
  <si>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</si>
  <si>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</si>
  <si>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</si>
  <si>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</si>
  <si>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</si>
  <si>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</si>
  <si>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</si>
  <si>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</si>
  <si>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</si>
  <si>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</si>
  <si>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</si>
  <si>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</si>
  <si>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</si>
  <si>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</si>
  <si>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</si>
  <si>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</si>
  <si>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</si>
  <si>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</si>
  <si>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</si>
  <si>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</si>
  <si>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</si>
  <si>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</si>
  <si>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</si>
  <si>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</si>
  <si>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</si>
  <si>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</si>
  <si>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</si>
  <si>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</si>
  <si>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</si>
  <si>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</si>
  <si>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</si>
  <si>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</si>
  <si>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</si>
  <si>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</si>
  <si>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</si>
  <si>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</si>
  <si>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</si>
  <si>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</si>
  <si>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</si>
  <si>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</si>
  <si>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</si>
  <si>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</si>
  <si>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</si>
  <si>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</si>
  <si>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</si>
  <si>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</si>
  <si>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</si>
  <si>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</si>
  <si>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</si>
  <si>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</si>
  <si>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</si>
  <si>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</si>
  <si>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</si>
  <si>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</si>
  <si>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</si>
  <si>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</si>
  <si>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</si>
  <si>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</si>
  <si>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</si>
  <si>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</si>
  <si>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</si>
  <si>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</si>
  <si>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</si>
  <si>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</si>
  <si>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</si>
  <si>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</si>
  <si>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</si>
  <si>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</si>
  <si>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</si>
  <si>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</si>
  <si>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</si>
  <si>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</si>
  <si>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</si>
  <si>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</si>
  <si>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</si>
  <si>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</si>
  <si>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</si>
  <si>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</si>
  <si>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</si>
  <si>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</si>
  <si>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</si>
  <si>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</si>
  <si>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</si>
  <si>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</si>
  <si>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</si>
  <si>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</si>
  <si>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</si>
  <si>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</si>
  <si>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</si>
  <si>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</si>
  <si>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</si>
  <si>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</si>
  <si>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</si>
  <si>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</si>
  <si>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</si>
  <si>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</si>
  <si>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</si>
  <si>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</si>
  <si>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</si>
  <si>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</si>
  <si>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</si>
  <si>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</si>
  <si>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</si>
  <si>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</si>
  <si>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</si>
  <si>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</si>
  <si>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</si>
  <si>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</si>
  <si>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</si>
  <si>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</si>
  <si>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</si>
  <si>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</si>
  <si>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</si>
  <si>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</si>
  <si>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</si>
  <si>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</si>
  <si>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</si>
  <si>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</si>
  <si>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</si>
  <si>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</si>
  <si>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</si>
  <si>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</si>
  <si>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</si>
  <si>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</si>
  <si>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</si>
  <si>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</si>
  <si>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</si>
  <si>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</si>
  <si>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</si>
  <si>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</si>
  <si>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</si>
  <si>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</si>
  <si>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</si>
  <si>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</si>
  <si>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</si>
  <si>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</si>
  <si>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</si>
  <si>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</si>
  <si>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</si>
  <si>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</si>
  <si>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</si>
  <si>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</si>
  <si>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</si>
  <si>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</si>
  <si>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</si>
  <si>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</si>
  <si>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</si>
  <si>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</si>
  <si>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</si>
  <si>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</si>
  <si>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</si>
  <si>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</si>
  <si>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</si>
  <si>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</si>
  <si>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</si>
  <si>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</si>
  <si>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</si>
  <si>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</si>
  <si>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</si>
  <si>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</si>
  <si>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</si>
  <si>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</si>
  <si>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</si>
  <si>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</si>
  <si>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</si>
  <si>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</si>
  <si>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333 - Cizinci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</si>
  <si>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</si>
  <si>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</si>
  <si>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</si>
  <si>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</si>
  <si>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</si>
  <si>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</si>
  <si>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</si>
  <si>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</si>
  <si>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</si>
  <si>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</si>
  <si>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</si>
  <si>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</si>
  <si>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</si>
  <si>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</si>
  <si>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</si>
  <si>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</si>
  <si>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</si>
  <si>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</si>
  <si>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</si>
  <si>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</si>
  <si>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</si>
  <si>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</si>
  <si>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</si>
  <si>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</si>
  <si>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</si>
  <si>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</si>
  <si>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</si>
  <si>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</si>
  <si>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</si>
  <si>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</si>
  <si>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</si>
  <si>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</si>
  <si>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</si>
  <si>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</si>
  <si>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</si>
  <si>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</si>
  <si>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</si>
  <si>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</si>
  <si>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</si>
  <si>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</si>
  <si>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</si>
  <si>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</si>
  <si>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</si>
  <si>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</si>
  <si>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</si>
  <si>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</si>
  <si>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</si>
  <si>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</si>
  <si>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</si>
  <si>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</si>
  <si>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</si>
  <si>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</si>
  <si>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</si>
  <si>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</si>
  <si>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</si>
  <si>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</si>
  <si>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</si>
  <si>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</si>
  <si>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</si>
  <si>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</si>
  <si>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</si>
  <si>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</si>
  <si>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</si>
  <si>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</si>
  <si>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</si>
  <si>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</si>
  <si>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</si>
  <si>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</si>
  <si>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</si>
  <si>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</si>
  <si>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</si>
  <si>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</si>
  <si>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</si>
  <si>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</si>
  <si>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</si>
  <si>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</si>
  <si>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</si>
  <si>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</si>
  <si>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</si>
  <si>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</si>
  <si>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</si>
  <si>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</si>
  <si>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</si>
  <si>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</si>
  <si>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</si>
  <si>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</si>
  <si>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Urologická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</si>
  <si>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</si>
  <si>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</si>
  <si>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</si>
  <si>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</si>
  <si>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</si>
  <si>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</si>
  <si>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</si>
  <si>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</si>
  <si>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</si>
  <si>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</si>
  <si>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</si>
  <si>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</si>
  <si>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50113009     léky - RTG diagnostika ZUL (LEK)</t>
  </si>
  <si>
    <t>50113011     léky - hemofilici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</si>
  <si>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</si>
  <si>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</si>
  <si>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</si>
  <si>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</si>
  <si>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</si>
  <si>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</si>
  <si>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</si>
  <si>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</si>
  <si>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</si>
  <si>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</si>
  <si>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</si>
  <si>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</si>
  <si>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</si>
  <si>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</si>
  <si>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</si>
  <si>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</si>
  <si>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</si>
  <si>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</si>
  <si>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</si>
  <si>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</si>
  <si>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</si>
  <si>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</si>
  <si>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</si>
  <si>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</si>
  <si>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</si>
  <si>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</si>
  <si>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</si>
  <si>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</si>
  <si>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</si>
  <si>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</si>
  <si>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</si>
  <si>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</si>
  <si>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</si>
  <si>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</si>
  <si>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</si>
  <si>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</si>
  <si>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</si>
  <si>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</si>
  <si>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</si>
  <si>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</si>
  <si>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</si>
  <si>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</si>
  <si>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</si>
  <si>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</si>
  <si>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</si>
  <si>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</si>
  <si>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</si>
  <si>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</si>
  <si>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</si>
  <si>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</si>
  <si>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</si>
  <si>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</si>
  <si>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</si>
  <si>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</si>
  <si>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</si>
  <si>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</si>
  <si>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</si>
  <si>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</si>
  <si>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</si>
  <si>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</si>
  <si>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</si>
  <si>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</si>
  <si>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</si>
  <si>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</si>
  <si>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</si>
  <si>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</si>
  <si>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</si>
  <si>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</si>
  <si>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</si>
  <si>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</si>
  <si>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</si>
  <si>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</si>
  <si>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</si>
  <si>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</si>
  <si>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</si>
  <si>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</si>
  <si>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</si>
  <si>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</si>
  <si>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</si>
  <si>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</si>
  <si>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</si>
  <si>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</si>
  <si>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</si>
  <si>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</si>
  <si>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51874011     zkoušky kvality</t>
  </si>
  <si>
    <t>521     Mzdové náklady</t>
  </si>
  <si>
    <t>52111     Hrubé mzdy</t>
  </si>
  <si>
    <t>52111000     hrubé mzdy</t>
  </si>
  <si>
    <t>52112     Placené služby</t>
  </si>
  <si>
    <t>52112000     placené služby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</si>
  <si>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</si>
  <si>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</si>
  <si>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</si>
  <si>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</si>
  <si>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</si>
  <si>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</si>
  <si>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</si>
  <si>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</si>
  <si>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</si>
  <si>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</si>
  <si>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</si>
  <si>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</si>
  <si>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</si>
  <si>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</si>
  <si>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</si>
  <si>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</si>
  <si>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</si>
  <si>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</si>
  <si>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</si>
  <si>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</si>
  <si>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</si>
  <si>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</si>
  <si>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</si>
  <si>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</si>
  <si>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</si>
  <si>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</si>
  <si>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</si>
  <si>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</si>
  <si>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</si>
  <si>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</si>
  <si>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</si>
  <si>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</si>
  <si>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</si>
  <si>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</si>
  <si>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</si>
  <si>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</si>
  <si>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</si>
  <si>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</si>
  <si>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</si>
  <si>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</si>
  <si>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55806     DDHM ostatní</t>
  </si>
  <si>
    <t>55806001     DDHM - ostatní, razítka (sk.V_47, V_112)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</si>
  <si>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</si>
  <si>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</si>
  <si>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</si>
  <si>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</si>
  <si>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</si>
  <si>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</si>
  <si>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</si>
  <si>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</si>
  <si>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</si>
  <si>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</si>
  <si>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</si>
  <si>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</si>
  <si>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60229245     výkony robotického centra</t>
  </si>
  <si>
    <t>60229290     výkony pojištěncům EHS</t>
  </si>
  <si>
    <t>60241     Odmítnutí vykázané péče     OZPI</t>
  </si>
  <si>
    <t>60241101     odmítnutí vykázané péče, receptů, poukázek PZt, Tr - VZP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</si>
  <si>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</si>
  <si>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</si>
  <si>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</si>
  <si>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</si>
  <si>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</si>
  <si>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</si>
  <si>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</si>
  <si>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</si>
  <si>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</si>
  <si>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</si>
  <si>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</si>
  <si>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</si>
  <si>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</si>
  <si>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</si>
  <si>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</si>
  <si>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</si>
  <si>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</si>
  <si>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</si>
  <si>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</si>
  <si>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</si>
  <si>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</si>
  <si>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</si>
  <si>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</si>
  <si>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</si>
  <si>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</si>
  <si>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</si>
  <si>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</si>
  <si>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</si>
  <si>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</si>
  <si>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</si>
  <si>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</si>
  <si>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</si>
  <si>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</si>
  <si>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</si>
  <si>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</si>
  <si>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</si>
  <si>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</si>
  <si>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</si>
  <si>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</si>
  <si>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</si>
  <si>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</si>
  <si>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</si>
  <si>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</si>
  <si>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</si>
  <si>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</si>
  <si>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12</t>
  </si>
  <si>
    <t>Urologická klinika</t>
  </si>
  <si>
    <t/>
  </si>
  <si>
    <t>Urologická klinika Celkem</t>
  </si>
  <si>
    <t>SumaKL</t>
  </si>
  <si>
    <t>1211</t>
  </si>
  <si>
    <t xml:space="preserve">lůžkové oddělení </t>
  </si>
  <si>
    <t>lůžkové oddělení  Celkem</t>
  </si>
  <si>
    <t>SumaNS</t>
  </si>
  <si>
    <t>mezeraNS</t>
  </si>
  <si>
    <t>1221</t>
  </si>
  <si>
    <t xml:space="preserve">ambulance </t>
  </si>
  <si>
    <t>ambulance  Celkem</t>
  </si>
  <si>
    <t>1264</t>
  </si>
  <si>
    <t>pracoviště COS</t>
  </si>
  <si>
    <t>pracoviště COS Celkem</t>
  </si>
  <si>
    <t>50113001</t>
  </si>
  <si>
    <t>187425</t>
  </si>
  <si>
    <t>LETROX 50</t>
  </si>
  <si>
    <t>POR TBL NOB 100X50RG II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</si>
  <si>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</si>
  <si>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</si>
  <si>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</si>
  <si>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</si>
  <si>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</si>
  <si>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</si>
  <si>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</si>
  <si>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</si>
  <si>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</si>
  <si>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51383</t>
  </si>
  <si>
    <t>INF SOL 10X500MLPELAH</t>
  </si>
  <si>
    <t>100269</t>
  </si>
  <si>
    <t>269</t>
  </si>
  <si>
    <t>PREDNISON 5 LECIVA</t>
  </si>
  <si>
    <t>TBL 20X5MG</t>
  </si>
  <si>
    <t>100498</t>
  </si>
  <si>
    <t>498</t>
  </si>
  <si>
    <t>MAGNESIUM SULFURICUM BIOTIKA</t>
  </si>
  <si>
    <t>INJ 5X10ML 10%</t>
  </si>
  <si>
    <t>100610</t>
  </si>
  <si>
    <t>610</t>
  </si>
  <si>
    <t>SYNTOPHYLLIN</t>
  </si>
  <si>
    <t>INJ 5X10ML/240MG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</si>
  <si>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</si>
  <si>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</si>
  <si>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</si>
  <si>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</si>
  <si>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</si>
  <si>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</si>
  <si>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</si>
  <si>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102478</t>
  </si>
  <si>
    <t>2478</t>
  </si>
  <si>
    <t>TBL 20X10MG</t>
  </si>
  <si>
    <t>102479</t>
  </si>
  <si>
    <t>2479</t>
  </si>
  <si>
    <t>DITHIADEN</t>
  </si>
  <si>
    <t>TBL 20X2MG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</si>
  <si>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</si>
  <si>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</si>
  <si>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</si>
  <si>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</si>
  <si>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</si>
  <si>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</si>
  <si>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</si>
  <si>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</si>
  <si>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107981</t>
  </si>
  <si>
    <t>7981</t>
  </si>
  <si>
    <t>NOVALGIN</t>
  </si>
  <si>
    <t>INJ 10X2ML/1000MG</t>
  </si>
  <si>
    <t>109847</t>
  </si>
  <si>
    <t>9847</t>
  </si>
  <si>
    <t>TORECAN</t>
  </si>
  <si>
    <t>SUP 6X6.5MG</t>
  </si>
  <si>
    <t>110502</t>
  </si>
  <si>
    <t>10502</t>
  </si>
  <si>
    <t>ENTEROL</t>
  </si>
  <si>
    <t>POR CPS DUR10X250MG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</si>
  <si>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</si>
  <si>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</si>
  <si>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</si>
  <si>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</si>
  <si>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</si>
  <si>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</si>
  <si>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</si>
  <si>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</si>
  <si>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117189</t>
  </si>
  <si>
    <t>17189</t>
  </si>
  <si>
    <t>KALIUM CHLORATUM BIOMEDICA</t>
  </si>
  <si>
    <t>POR TBLFLM100X500MG</t>
  </si>
  <si>
    <t>117992</t>
  </si>
  <si>
    <t>17992</t>
  </si>
  <si>
    <t>MAGNESII LACTICI 0.5 TBL.MVM</t>
  </si>
  <si>
    <t>PORTBLNOB100X0.5GM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</si>
  <si>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</si>
  <si>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</si>
  <si>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</si>
  <si>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</si>
  <si>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</si>
  <si>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</si>
  <si>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</si>
  <si>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</si>
  <si>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</si>
  <si>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</si>
  <si>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</si>
  <si>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147193</t>
  </si>
  <si>
    <t>47193</t>
  </si>
  <si>
    <t>HUMULIN R 100 M.J./ML</t>
  </si>
  <si>
    <t>INJ 1X10ML/1KU</t>
  </si>
  <si>
    <t>149017</t>
  </si>
  <si>
    <t>49017</t>
  </si>
  <si>
    <t>GUTTALAX</t>
  </si>
  <si>
    <t>POR GTT SOL 1X15ML</t>
  </si>
  <si>
    <t>150335</t>
  </si>
  <si>
    <t>50335</t>
  </si>
  <si>
    <t>ALGIFEN NEO</t>
  </si>
  <si>
    <t>POR GTT SOL 1X25ML</t>
  </si>
  <si>
    <t>155823</t>
  </si>
  <si>
    <t>55823</t>
  </si>
  <si>
    <t>TBL OBD 20X500MG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</si>
  <si>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</si>
  <si>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</si>
  <si>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</si>
  <si>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</si>
  <si>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</si>
  <si>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</si>
  <si>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</si>
  <si>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</si>
  <si>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157586</t>
  </si>
  <si>
    <t>57586</t>
  </si>
  <si>
    <t>ESPUMISAN</t>
  </si>
  <si>
    <t>PORCPSMOL50X40MG-BL</t>
  </si>
  <si>
    <t>158037</t>
  </si>
  <si>
    <t>58037</t>
  </si>
  <si>
    <t>BETALOC ZOK 50MG</t>
  </si>
  <si>
    <t>TBL RET 30X50MG</t>
  </si>
  <si>
    <t>158425</t>
  </si>
  <si>
    <t>58425</t>
  </si>
  <si>
    <t>DOLMINA 50</t>
  </si>
  <si>
    <t>TBL OBD 30X50MG</t>
  </si>
  <si>
    <t>162320</t>
  </si>
  <si>
    <t>62320</t>
  </si>
  <si>
    <t>BETADINE</t>
  </si>
  <si>
    <t>UNG 1X20GM</t>
  </si>
  <si>
    <t>176064</t>
  </si>
  <si>
    <t>76064</t>
  </si>
  <si>
    <t>ACIDUM FOLICUM LECIVA</t>
  </si>
  <si>
    <t>DRG 30X10MG</t>
  </si>
  <si>
    <t>176496</t>
  </si>
  <si>
    <t>76496</t>
  </si>
  <si>
    <t>BERODUAL</t>
  </si>
  <si>
    <t>INH LIQ 1X20ML</t>
  </si>
  <si>
    <t>183272</t>
  </si>
  <si>
    <t>83272</t>
  </si>
  <si>
    <t>EBRANTIL 60 RETARD</t>
  </si>
  <si>
    <t>POR CPS PRO 50X60MG</t>
  </si>
  <si>
    <t>188217</t>
  </si>
  <si>
    <t>88217</t>
  </si>
  <si>
    <t>LEXAURIN</t>
  </si>
  <si>
    <t>TBL 30X1.5MG</t>
  </si>
  <si>
    <t>188219</t>
  </si>
  <si>
    <t>88219</t>
  </si>
  <si>
    <t>TBL 30X3MG</t>
  </si>
  <si>
    <t>188630</t>
  </si>
  <si>
    <t>88630</t>
  </si>
  <si>
    <t>TBL.MAGNESII LACTICI 0.5 GLO</t>
  </si>
  <si>
    <t>TBL 100X500MG</t>
  </si>
  <si>
    <t>192729</t>
  </si>
  <si>
    <t>92729</t>
  </si>
  <si>
    <t>ACIDUM ASCORBICUM</t>
  </si>
  <si>
    <t>INJ 5X5ML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</si>
  <si>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</si>
  <si>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</si>
  <si>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</si>
  <si>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</si>
  <si>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</si>
  <si>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</si>
  <si>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</si>
  <si>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</si>
  <si>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</si>
  <si>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</si>
  <si>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194292</t>
  </si>
  <si>
    <t>94292</t>
  </si>
  <si>
    <t>ZOLPIDEM-RATIOPHARM 10 MG</t>
  </si>
  <si>
    <t>POR TBL FLM 20X10MG</t>
  </si>
  <si>
    <t>196303</t>
  </si>
  <si>
    <t>96303</t>
  </si>
  <si>
    <t>ASCORUTIN (BLISTR)</t>
  </si>
  <si>
    <t>TBL OBD 50</t>
  </si>
  <si>
    <t>197026</t>
  </si>
  <si>
    <t>97026</t>
  </si>
  <si>
    <t>ENELBIN RETARD</t>
  </si>
  <si>
    <t>TBL OBD 50X100MG</t>
  </si>
  <si>
    <t>197522</t>
  </si>
  <si>
    <t>97522</t>
  </si>
  <si>
    <t>DETRALEX</t>
  </si>
  <si>
    <t>TBL OBD 30</t>
  </si>
  <si>
    <t>395997</t>
  </si>
  <si>
    <t>DZ SOFTASEPT N BEZBARVÝ 250 ml</t>
  </si>
  <si>
    <t>844081</t>
  </si>
  <si>
    <t>Máta peprná 20x1.5g nálev.sáčky LEROS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</si>
  <si>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</si>
  <si>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</si>
  <si>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</si>
  <si>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</si>
  <si>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</si>
  <si>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</si>
  <si>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</si>
  <si>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</si>
  <si>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</si>
  <si>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</si>
  <si>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</si>
  <si>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</si>
  <si>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</si>
  <si>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</si>
  <si>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</si>
  <si>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</si>
  <si>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847713</t>
  </si>
  <si>
    <t>125526</t>
  </si>
  <si>
    <t>APO-IBUPROFEN 400 MG</t>
  </si>
  <si>
    <t>POR TBL FLM 100X400MG</t>
  </si>
  <si>
    <t>848866</t>
  </si>
  <si>
    <t>119654</t>
  </si>
  <si>
    <t>SORBIFER DURULES</t>
  </si>
  <si>
    <t>POR TBL FLM 100X100MG</t>
  </si>
  <si>
    <t>848950</t>
  </si>
  <si>
    <t>155148</t>
  </si>
  <si>
    <t>PARALEN 500</t>
  </si>
  <si>
    <t>POR TBL NOB 12X500MG</t>
  </si>
  <si>
    <t>849831</t>
  </si>
  <si>
    <t>162008</t>
  </si>
  <si>
    <t>PRESTARIUM NEO COMBI 10 MG/2,5 MG</t>
  </si>
  <si>
    <t>POR TBL FLM 30</t>
  </si>
  <si>
    <t>849941</t>
  </si>
  <si>
    <t>162142</t>
  </si>
  <si>
    <t>POR TBL NOB 24X500MG</t>
  </si>
  <si>
    <t>850010</t>
  </si>
  <si>
    <t>149543</t>
  </si>
  <si>
    <t>CLOPIDOGREL APOTEX 75 MG</t>
  </si>
  <si>
    <t>POR TBL FLM 30X75MG</t>
  </si>
  <si>
    <t>905097</t>
  </si>
  <si>
    <t>23987</t>
  </si>
  <si>
    <t>DZ OCTENISEPT 250 ml</t>
  </si>
  <si>
    <t>DPH 15%</t>
  </si>
  <si>
    <t>930444</t>
  </si>
  <si>
    <t>KL AQUA PURIF. KULICH 1 kg</t>
  </si>
  <si>
    <t>51384</t>
  </si>
  <si>
    <t>INF SOL 10X1000MLPLAH</t>
  </si>
  <si>
    <t>100612</t>
  </si>
  <si>
    <t>612</t>
  </si>
  <si>
    <t>SYNTOSTIGMIN</t>
  </si>
  <si>
    <t>INJ 10X1ML/0.5MG</t>
  </si>
  <si>
    <t>110086</t>
  </si>
  <si>
    <t>10086</t>
  </si>
  <si>
    <t>NEODOLPASSE</t>
  </si>
  <si>
    <t>INF 10X250ML</t>
  </si>
  <si>
    <t>121887</t>
  </si>
  <si>
    <t>21887</t>
  </si>
  <si>
    <t>AKINETON</t>
  </si>
  <si>
    <t>POR TBL NOB 50X2MG</t>
  </si>
  <si>
    <t>125969</t>
  </si>
  <si>
    <t>25969</t>
  </si>
  <si>
    <t>PROCORALAN 5 MG</t>
  </si>
  <si>
    <t>POR TBL FLM 56X5MG</t>
  </si>
  <si>
    <t>155824</t>
  </si>
  <si>
    <t>55824</t>
  </si>
  <si>
    <t>INJ 5X5ML/2500MG</t>
  </si>
  <si>
    <t>169189</t>
  </si>
  <si>
    <t>69189</t>
  </si>
  <si>
    <t>EUTHYROX 50</t>
  </si>
  <si>
    <t>TBL 100X50RG</t>
  </si>
  <si>
    <t>175567</t>
  </si>
  <si>
    <t>75567</t>
  </si>
  <si>
    <t>SALOFALK 500</t>
  </si>
  <si>
    <t>TBLOBD ENT100X500MG</t>
  </si>
  <si>
    <t>192757</t>
  </si>
  <si>
    <t>92757</t>
  </si>
  <si>
    <t>ERDOMED 300MG</t>
  </si>
  <si>
    <t>CPS 10X300MG</t>
  </si>
  <si>
    <t>193724</t>
  </si>
  <si>
    <t>93724</t>
  </si>
  <si>
    <t>INDOMETACIN 100 BERLIN-CHEMIE</t>
  </si>
  <si>
    <t>SUP 10X100MG</t>
  </si>
  <si>
    <t>194920</t>
  </si>
  <si>
    <t>94920</t>
  </si>
  <si>
    <t>AMBROBENE 7.5MG/ML</t>
  </si>
  <si>
    <t>SOL 1X100ML</t>
  </si>
  <si>
    <t>196610</t>
  </si>
  <si>
    <t>96610</t>
  </si>
  <si>
    <t>APAURIN</t>
  </si>
  <si>
    <t>INJ 10X2ML/10MG</t>
  </si>
  <si>
    <t>197698</t>
  </si>
  <si>
    <t>97698</t>
  </si>
  <si>
    <t>PENTOMER RETARD 400MG</t>
  </si>
  <si>
    <t>TBL OBD 20X400MG</t>
  </si>
  <si>
    <t>846980</t>
  </si>
  <si>
    <t>124129</t>
  </si>
  <si>
    <t>PRESTANCE 10 MG/10 MG</t>
  </si>
  <si>
    <t>POR TBL NOB 30</t>
  </si>
  <si>
    <t>848625</t>
  </si>
  <si>
    <t>138841</t>
  </si>
  <si>
    <t>DORETA 37,5 MG/325 MG</t>
  </si>
  <si>
    <t>900240</t>
  </si>
  <si>
    <t>DZ TRIXO LIND 500ML</t>
  </si>
  <si>
    <t>102684</t>
  </si>
  <si>
    <t>2684</t>
  </si>
  <si>
    <t>MESOCAIN</t>
  </si>
  <si>
    <t>GEL 1X20GM</t>
  </si>
  <si>
    <t>109415</t>
  </si>
  <si>
    <t>9415</t>
  </si>
  <si>
    <t>NASIVIN</t>
  </si>
  <si>
    <t>SPR NAS 10ML 0.05%</t>
  </si>
  <si>
    <t>911927</t>
  </si>
  <si>
    <t>KL ETHANOL.C.BENZINO 200G</t>
  </si>
  <si>
    <t>102963</t>
  </si>
  <si>
    <t>2963</t>
  </si>
  <si>
    <t>PREDNISON 20 LECIVA</t>
  </si>
  <si>
    <t>TBL 20X20MG(BLISTR)</t>
  </si>
  <si>
    <t>100641</t>
  </si>
  <si>
    <t>641</t>
  </si>
  <si>
    <t>VITAMIN B12 LECIVA 300RG</t>
  </si>
  <si>
    <t>INJ 5X1ML/300RG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</si>
  <si>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</si>
  <si>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</si>
  <si>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</si>
  <si>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</si>
  <si>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</si>
  <si>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</si>
  <si>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</si>
  <si>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</si>
  <si>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192489</t>
  </si>
  <si>
    <t>92489</t>
  </si>
  <si>
    <t>SOL 10X67.5ML</t>
  </si>
  <si>
    <t>193723</t>
  </si>
  <si>
    <t>93723</t>
  </si>
  <si>
    <t>INDOMETACIN 50 BERLIN-CHEMIE</t>
  </si>
  <si>
    <t>SUP 10X50MG</t>
  </si>
  <si>
    <t>846609</t>
  </si>
  <si>
    <t>112584</t>
  </si>
  <si>
    <t>NEBIVOLOL SANDOZ 5 MG</t>
  </si>
  <si>
    <t>POR TBL NOB 14X5MG</t>
  </si>
  <si>
    <t>146692</t>
  </si>
  <si>
    <t>46692</t>
  </si>
  <si>
    <t>EUTHYROX 75</t>
  </si>
  <si>
    <t>TBL 100X75RG</t>
  </si>
  <si>
    <t>58880</t>
  </si>
  <si>
    <t>DOLMINA 100 SR</t>
  </si>
  <si>
    <t>POR TBL PRO 20X100MG</t>
  </si>
  <si>
    <t>127953</t>
  </si>
  <si>
    <t>27953</t>
  </si>
  <si>
    <t>LANTUS 100 JEDNOTEK/ML SOLOSTAR</t>
  </si>
  <si>
    <t xml:space="preserve">SDR INJ SOL 5X3ML </t>
  </si>
  <si>
    <t>847149</t>
  </si>
  <si>
    <t>124115</t>
  </si>
  <si>
    <t>PRESTANCE 10 MG/5 MG</t>
  </si>
  <si>
    <t>900071</t>
  </si>
  <si>
    <t>KL TBL MAGN.LACT 0,5G+B6 0,02G, 100TBL</t>
  </si>
  <si>
    <t>175025</t>
  </si>
  <si>
    <t>75025</t>
  </si>
  <si>
    <t>THIAMIN LECIVA</t>
  </si>
  <si>
    <t>TBL 20X50MG(BLISTR)</t>
  </si>
  <si>
    <t>395019</t>
  </si>
  <si>
    <t>KL CHLADIVE MAZANI 450 g FAGRON</t>
  </si>
  <si>
    <t>849053</t>
  </si>
  <si>
    <t>1</t>
  </si>
  <si>
    <t>Cyto-chlorid sodný 0,9% 1x 10ml</t>
  </si>
  <si>
    <t>930255</t>
  </si>
  <si>
    <t>KL CHLADIVE MAZANI 450 g FAG.,KUL.</t>
  </si>
  <si>
    <t>DPH 21%</t>
  </si>
  <si>
    <t>850729</t>
  </si>
  <si>
    <t>157875</t>
  </si>
  <si>
    <t>PARACETAMOL KABI 10MG/ML</t>
  </si>
  <si>
    <t>INF SOL 10X100ML/1000MG</t>
  </si>
  <si>
    <t>921281</t>
  </si>
  <si>
    <t>KL BENZINUM 200g</t>
  </si>
  <si>
    <t>100248</t>
  </si>
  <si>
    <t>248</t>
  </si>
  <si>
    <t>PANTHENOL</t>
  </si>
  <si>
    <t>TBL 20X100MG</t>
  </si>
  <si>
    <t>100966</t>
  </si>
  <si>
    <t>966</t>
  </si>
  <si>
    <t>SPC 1X100GM</t>
  </si>
  <si>
    <t>146270</t>
  </si>
  <si>
    <t>46270</t>
  </si>
  <si>
    <t>MAALOX</t>
  </si>
  <si>
    <t>SUS 1X250ML-PE</t>
  </si>
  <si>
    <t>900012</t>
  </si>
  <si>
    <t>KL SOL.HYD.PEROX.3% 200G</t>
  </si>
  <si>
    <t>100616</t>
  </si>
  <si>
    <t>616</t>
  </si>
  <si>
    <t>INJ 10X2ML/100MG</t>
  </si>
  <si>
    <t>380759</t>
  </si>
  <si>
    <t>80759</t>
  </si>
  <si>
    <t>OPSITE SPRAY 240 ML</t>
  </si>
  <si>
    <t>TRANSPARENTNÍ FILM</t>
  </si>
  <si>
    <t>987881</t>
  </si>
  <si>
    <t>Walmark Laktobacily FORTE s fruktooligosach.30+30</t>
  </si>
  <si>
    <t>501201</t>
  </si>
  <si>
    <t>TISSEEL FROZ  2 ml</t>
  </si>
  <si>
    <t>850152</t>
  </si>
  <si>
    <t>153349</t>
  </si>
  <si>
    <t>Tisseel Lyo 2 ml</t>
  </si>
  <si>
    <t>105693</t>
  </si>
  <si>
    <t>5693</t>
  </si>
  <si>
    <t>CTB 40</t>
  </si>
  <si>
    <t>900106</t>
  </si>
  <si>
    <t>IR  0.9%SOD.CHLOR.FOR IRR. 6X1000 ML</t>
  </si>
  <si>
    <t>IR-Fres. 6X1000 ML</t>
  </si>
  <si>
    <t>119570</t>
  </si>
  <si>
    <t>19570</t>
  </si>
  <si>
    <t>LAGOSA</t>
  </si>
  <si>
    <t>DRG 50X150MG</t>
  </si>
  <si>
    <t>123342</t>
  </si>
  <si>
    <t>23342</t>
  </si>
  <si>
    <t>ANDROCUR DEPOT</t>
  </si>
  <si>
    <t>INJ SOL 3X3ML/300MG</t>
  </si>
  <si>
    <t>159750</t>
  </si>
  <si>
    <t>59750</t>
  </si>
  <si>
    <t>MÁTOVÝ ČAJ</t>
  </si>
  <si>
    <t>SPC 20X2.0GM(SCCKY)</t>
  </si>
  <si>
    <t>176578</t>
  </si>
  <si>
    <t>76578</t>
  </si>
  <si>
    <t>HEŘMÁNKOVÝ KVĚT</t>
  </si>
  <si>
    <t>HER 1X50GM</t>
  </si>
  <si>
    <t>180534</t>
  </si>
  <si>
    <t>MITOMYCIN C KYOWA</t>
  </si>
  <si>
    <t>INJ+INF PLV SOL 5X20MG</t>
  </si>
  <si>
    <t>501075</t>
  </si>
  <si>
    <t>IR  NaCl 0,9% 3000 ml vak Bieffe</t>
  </si>
  <si>
    <t>for irrig. 1x3000 ml 15%</t>
  </si>
  <si>
    <t>840254</t>
  </si>
  <si>
    <t>Heřmánek her.50g LEROS</t>
  </si>
  <si>
    <t>neleč.</t>
  </si>
  <si>
    <t>850608</t>
  </si>
  <si>
    <t>169303</t>
  </si>
  <si>
    <t>ARTEOPTIC 2%</t>
  </si>
  <si>
    <t>OPH GTT SOL 3X5ML</t>
  </si>
  <si>
    <t>501198</t>
  </si>
  <si>
    <t>Duplospray Mis aplicatot -Tisseel -0600029</t>
  </si>
  <si>
    <t>107678</t>
  </si>
  <si>
    <t>KALIUMCHLORID 7.45% BRAUN</t>
  </si>
  <si>
    <t>INF CNC SOL 20X20ML</t>
  </si>
  <si>
    <t>988088</t>
  </si>
  <si>
    <t>Walmark Laktobacily FORTE s fruktooligosach.60+60</t>
  </si>
  <si>
    <t>989039</t>
  </si>
  <si>
    <t>Menalind Profess.čist.pěna 400ml+čist.těl.ml.500ml</t>
  </si>
  <si>
    <t>P</t>
  </si>
  <si>
    <t>109709</t>
  </si>
  <si>
    <t>9709</t>
  </si>
  <si>
    <t>SOLU-MEDROL</t>
  </si>
  <si>
    <t>INJ SIC 1X40MG+1ML</t>
  </si>
  <si>
    <t>115316</t>
  </si>
  <si>
    <t>15316</t>
  </si>
  <si>
    <t>LOZAP H</t>
  </si>
  <si>
    <t>116913</t>
  </si>
  <si>
    <t>16913</t>
  </si>
  <si>
    <t>MOXOSTAD 0.2 MG</t>
  </si>
  <si>
    <t>POR TBL FLM30X0.2MG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</si>
  <si>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</si>
  <si>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</si>
  <si>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</si>
  <si>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</si>
  <si>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</si>
  <si>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</si>
  <si>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</si>
  <si>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142547</t>
  </si>
  <si>
    <t>42547</t>
  </si>
  <si>
    <t>LACTULOSE AL SIRUP</t>
  </si>
  <si>
    <t>POR SIR 1X500ML</t>
  </si>
  <si>
    <t>147740</t>
  </si>
  <si>
    <t>47740</t>
  </si>
  <si>
    <t>RIVOCOR 5</t>
  </si>
  <si>
    <t>POR TBL FLM 30X5MG</t>
  </si>
  <si>
    <t>149909</t>
  </si>
  <si>
    <t>49909</t>
  </si>
  <si>
    <t>LOKREN 20 MG</t>
  </si>
  <si>
    <t>POR TBL FLM 28X20MG</t>
  </si>
  <si>
    <t>154316</t>
  </si>
  <si>
    <t>54316</t>
  </si>
  <si>
    <t>FRAXIPARIN MULTI</t>
  </si>
  <si>
    <t>INJ 10X5ML/47.5KU</t>
  </si>
  <si>
    <t>166029</t>
  </si>
  <si>
    <t>66029</t>
  </si>
  <si>
    <t>ZODAC</t>
  </si>
  <si>
    <t>TBL OBD 10X10MG</t>
  </si>
  <si>
    <t>844554</t>
  </si>
  <si>
    <t>114065</t>
  </si>
  <si>
    <t>LOZAP 50 ZENTIVA</t>
  </si>
  <si>
    <t>POR TBL FLM 30X50MG</t>
  </si>
  <si>
    <t>849561</t>
  </si>
  <si>
    <t>125060</t>
  </si>
  <si>
    <t>APO-AMLO 5</t>
  </si>
  <si>
    <t>POR TBL NOB 30X5MG</t>
  </si>
  <si>
    <t>112891</t>
  </si>
  <si>
    <t>12891</t>
  </si>
  <si>
    <t>AULIN</t>
  </si>
  <si>
    <t>TBL 15X100MG</t>
  </si>
  <si>
    <t>128216</t>
  </si>
  <si>
    <t>28216</t>
  </si>
  <si>
    <t>LYRICA 75 MG</t>
  </si>
  <si>
    <t>POR CPSDUR14X75MG</t>
  </si>
  <si>
    <t>149531</t>
  </si>
  <si>
    <t>49531</t>
  </si>
  <si>
    <t>CONTROLOC I.V.</t>
  </si>
  <si>
    <t>INJ PLV SOL 1X40MG</t>
  </si>
  <si>
    <t>183099</t>
  </si>
  <si>
    <t>83099</t>
  </si>
  <si>
    <t>XANAX SR</t>
  </si>
  <si>
    <t>TBL RET 30X0.5MG</t>
  </si>
  <si>
    <t>848251</t>
  </si>
  <si>
    <t>122632</t>
  </si>
  <si>
    <t>SORTIS 80 MG</t>
  </si>
  <si>
    <t>POR TBL FLM 30X80MG</t>
  </si>
  <si>
    <t>132058</t>
  </si>
  <si>
    <t>32058</t>
  </si>
  <si>
    <t>INJ SOL 10X0.3ML</t>
  </si>
  <si>
    <t>132059</t>
  </si>
  <si>
    <t>32059</t>
  </si>
  <si>
    <t>INJ SOL 10X0.4ML</t>
  </si>
  <si>
    <t>190959</t>
  </si>
  <si>
    <t>90959</t>
  </si>
  <si>
    <t>XANAX</t>
  </si>
  <si>
    <t>TBL 30X0.5MG</t>
  </si>
  <si>
    <t>50113006</t>
  </si>
  <si>
    <t>103414</t>
  </si>
  <si>
    <t>3414</t>
  </si>
  <si>
    <t>NUTRIFLEX PERI</t>
  </si>
  <si>
    <t>INF 5X2000ML</t>
  </si>
  <si>
    <t>103513</t>
  </si>
  <si>
    <t>3513</t>
  </si>
  <si>
    <t>NUTRIFLEX BASAL</t>
  </si>
  <si>
    <t>149415</t>
  </si>
  <si>
    <t>49415</t>
  </si>
  <si>
    <t>AMINOPLASMAL B.BRAUN 10%</t>
  </si>
  <si>
    <t>INF SOL 10X500ML</t>
  </si>
  <si>
    <t>149409</t>
  </si>
  <si>
    <t>49409</t>
  </si>
  <si>
    <t>AMINOPLASMAL B.BRAUN 5% E</t>
  </si>
  <si>
    <t>133331</t>
  </si>
  <si>
    <t>33331</t>
  </si>
  <si>
    <t>NUTRIDRINK BALÍČEK 5+1</t>
  </si>
  <si>
    <t>POR SOL 6X200ML</t>
  </si>
  <si>
    <t>133340</t>
  </si>
  <si>
    <t>33340</t>
  </si>
  <si>
    <t>DIASIP S PŘÍCHUTÍ VANILKOVOU (SOL)</t>
  </si>
  <si>
    <t>POR SOL 1X200ML</t>
  </si>
  <si>
    <t>133474</t>
  </si>
  <si>
    <t>33474</t>
  </si>
  <si>
    <t>NUTRIDRINK JUICE STYLE S PŘÍCHUTÍ JABLEČNOU</t>
  </si>
  <si>
    <t>50113013</t>
  </si>
  <si>
    <t>83050</t>
  </si>
  <si>
    <t>198192</t>
  </si>
  <si>
    <t>SEFOTAK 1 G</t>
  </si>
  <si>
    <t>INJ PLV SOL 1X1GM</t>
  </si>
  <si>
    <t>96414</t>
  </si>
  <si>
    <t>GENTAMICIN LEK 80 MG/2 ML</t>
  </si>
  <si>
    <t>INJ SOL 10X2ML/80MG</t>
  </si>
  <si>
    <t>101066</t>
  </si>
  <si>
    <t>1066</t>
  </si>
  <si>
    <t>FRAMYKOIN</t>
  </si>
  <si>
    <t>UNG 1X10GM</t>
  </si>
  <si>
    <t>106264</t>
  </si>
  <si>
    <t>6264</t>
  </si>
  <si>
    <t>SUMETROLIM</t>
  </si>
  <si>
    <t>TBL 20X480MG</t>
  </si>
  <si>
    <t>111592</t>
  </si>
  <si>
    <t>11592</t>
  </si>
  <si>
    <t>METRONIDAZOL 500MG BRAUN</t>
  </si>
  <si>
    <t>INJ 10X100ML(LDPE)</t>
  </si>
  <si>
    <t>117149</t>
  </si>
  <si>
    <t>17149</t>
  </si>
  <si>
    <t>UNASYN</t>
  </si>
  <si>
    <t>POR TBL FLM12X375MG</t>
  </si>
  <si>
    <t>117810</t>
  </si>
  <si>
    <t>17810</t>
  </si>
  <si>
    <t>TAZOCIN 4.5 G</t>
  </si>
  <si>
    <t>INJ PLV SOL12X4.5GM</t>
  </si>
  <si>
    <t>120605</t>
  </si>
  <si>
    <t>20605</t>
  </si>
  <si>
    <t>COLOMYCIN INJEKCE 1000000 IU</t>
  </si>
  <si>
    <t>INJ PLV SOL 10X1MU</t>
  </si>
  <si>
    <t>850012</t>
  </si>
  <si>
    <t>154748</t>
  </si>
  <si>
    <t>NITROFURANTOIN - RATIOPHARM 100 MG</t>
  </si>
  <si>
    <t>POR CPS PRO 50X100MG</t>
  </si>
  <si>
    <t>103952</t>
  </si>
  <si>
    <t>3952</t>
  </si>
  <si>
    <t>AMIKIN</t>
  </si>
  <si>
    <t>INJ 1X2ML/500MG</t>
  </si>
  <si>
    <t>111706</t>
  </si>
  <si>
    <t>11706</t>
  </si>
  <si>
    <t>BISEPTOL 480</t>
  </si>
  <si>
    <t>INJ 10X5ML</t>
  </si>
  <si>
    <t>162496</t>
  </si>
  <si>
    <t>TAZIP 4 G/0,5 G</t>
  </si>
  <si>
    <t>INJ+INF PLV SOL 10X4,5GM</t>
  </si>
  <si>
    <t>113453</t>
  </si>
  <si>
    <t>PIPERACILLIN/TAZOBACTAM KABI 4 G/0,5 G</t>
  </si>
  <si>
    <t>INF PLV SOL 10X4.5GM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</si>
  <si>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</si>
  <si>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</si>
  <si>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</si>
  <si>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</si>
  <si>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</si>
  <si>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</si>
  <si>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</si>
  <si>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</si>
  <si>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</si>
  <si>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</si>
  <si>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</si>
  <si>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</si>
  <si>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</si>
  <si>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</si>
  <si>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153853</t>
  </si>
  <si>
    <t>53853</t>
  </si>
  <si>
    <t>KLACID 500</t>
  </si>
  <si>
    <t>TBL OBD 14X500MG</t>
  </si>
  <si>
    <t>155636</t>
  </si>
  <si>
    <t>55636</t>
  </si>
  <si>
    <t>OFLOXIN 200</t>
  </si>
  <si>
    <t>TBL OBD 10X200MG</t>
  </si>
  <si>
    <t>172972</t>
  </si>
  <si>
    <t>72972</t>
  </si>
  <si>
    <t>AMOKSIKLAV 1.2GM</t>
  </si>
  <si>
    <t>INJ SIC 5X1.2GM</t>
  </si>
  <si>
    <t>176360</t>
  </si>
  <si>
    <t>76360</t>
  </si>
  <si>
    <t>ZINACEF AD INJ.</t>
  </si>
  <si>
    <t>INJ SIC 1X1.5GM</t>
  </si>
  <si>
    <t>185525</t>
  </si>
  <si>
    <t>85525</t>
  </si>
  <si>
    <t>AMOKSIKLAV</t>
  </si>
  <si>
    <t>TBL OBD 21X625MG</t>
  </si>
  <si>
    <t>129767</t>
  </si>
  <si>
    <t>IMIPENEM/CILASTATIN KABI 500 MG/500 MG</t>
  </si>
  <si>
    <t>INF PLV SOL 10LAH/20ML</t>
  </si>
  <si>
    <t>177044</t>
  </si>
  <si>
    <t>77044</t>
  </si>
  <si>
    <t>INJ SIC 1X750MG</t>
  </si>
  <si>
    <t>50113008</t>
  </si>
  <si>
    <t>0088336</t>
  </si>
  <si>
    <t>Haemate P 500 I.U.</t>
  </si>
  <si>
    <t>50113011</t>
  </si>
  <si>
    <t>87239</t>
  </si>
  <si>
    <t>Fanhdi 50 I.U./ml(500 I.U) GRIFOLS</t>
  </si>
  <si>
    <t>100362</t>
  </si>
  <si>
    <t>362</t>
  </si>
  <si>
    <t>ADRENALIN LECIVA</t>
  </si>
  <si>
    <t>INJ 5X1ML/1MG</t>
  </si>
  <si>
    <t>100502</t>
  </si>
  <si>
    <t>502</t>
  </si>
  <si>
    <t>INJ 10X10ML 1%</t>
  </si>
  <si>
    <t>114933</t>
  </si>
  <si>
    <t>14933</t>
  </si>
  <si>
    <t>INHIBACE PLUS</t>
  </si>
  <si>
    <t>POR TBL FLM 28</t>
  </si>
  <si>
    <t>132917</t>
  </si>
  <si>
    <t>32917</t>
  </si>
  <si>
    <t>PREDUCTAL MR</t>
  </si>
  <si>
    <t>POR TBL RET 60X35MG</t>
  </si>
  <si>
    <t>149012</t>
  </si>
  <si>
    <t>49012</t>
  </si>
  <si>
    <t>SOTAHEXAL 80</t>
  </si>
  <si>
    <t>POR TBL NOB 20X80MG</t>
  </si>
  <si>
    <t>162318</t>
  </si>
  <si>
    <t>62318</t>
  </si>
  <si>
    <t>BETADINE (CHIRURG.) - hnědá</t>
  </si>
  <si>
    <t>LIQ 1X120ML</t>
  </si>
  <si>
    <t>169654</t>
  </si>
  <si>
    <t>KAPIDIN 20 MG</t>
  </si>
  <si>
    <t>184284</t>
  </si>
  <si>
    <t>CONCOR COMBI 5 MG/5 MG</t>
  </si>
  <si>
    <t>186990</t>
  </si>
  <si>
    <t>86990</t>
  </si>
  <si>
    <t>ARDEAOSMOSOL MA 15 (Mannitol)</t>
  </si>
  <si>
    <t>INF 1X200ML</t>
  </si>
  <si>
    <t>395210</t>
  </si>
  <si>
    <t>Aqua Touch Jelly 25x6ml</t>
  </si>
  <si>
    <t>840169</t>
  </si>
  <si>
    <t>Indulona  Nechtíková 100g</t>
  </si>
  <si>
    <t>841059</t>
  </si>
  <si>
    <t>Indulona olivová ung.100g</t>
  </si>
  <si>
    <t>905098</t>
  </si>
  <si>
    <t>23989</t>
  </si>
  <si>
    <t>DZ OCTENISEPT 1 l</t>
  </si>
  <si>
    <t>DPH 15 %</t>
  </si>
  <si>
    <t>188708</t>
  </si>
  <si>
    <t>88708</t>
  </si>
  <si>
    <t>ALGIFEN</t>
  </si>
  <si>
    <t>TBL 20</t>
  </si>
  <si>
    <t>705608</t>
  </si>
  <si>
    <t>Indulona A/64 ung.100ml modrá</t>
  </si>
  <si>
    <t>900814</t>
  </si>
  <si>
    <t>KL SOL.FORMAL.K FIXACI TKANI,1000G</t>
  </si>
  <si>
    <t>102123</t>
  </si>
  <si>
    <t>2123</t>
  </si>
  <si>
    <t>PAMBA</t>
  </si>
  <si>
    <t>TBL 10X250MG</t>
  </si>
  <si>
    <t>394712</t>
  </si>
  <si>
    <t>IR  AQUA STERILE OPLACH.1x1000 ml ECOTAINER</t>
  </si>
  <si>
    <t>IR OPLACH</t>
  </si>
  <si>
    <t>500701</t>
  </si>
  <si>
    <t>IR  AQUA STERILE OPLACH 1000 ml Pour Bottle Prom.</t>
  </si>
  <si>
    <t>108499</t>
  </si>
  <si>
    <t>8499</t>
  </si>
  <si>
    <t>DIPIDOLOR</t>
  </si>
  <si>
    <t>INJ 5X2ML 7.5MG/ML</t>
  </si>
  <si>
    <t>930589</t>
  </si>
  <si>
    <t>KL ETHANOLUM BENZ.DENAT. 900 ml / 720g/</t>
  </si>
  <si>
    <t>UN 1170</t>
  </si>
  <si>
    <t>185812</t>
  </si>
  <si>
    <t>85812</t>
  </si>
  <si>
    <t>LIDOCAIN</t>
  </si>
  <si>
    <t>INJ 10X2ML 2%</t>
  </si>
  <si>
    <t>198880</t>
  </si>
  <si>
    <t>98880</t>
  </si>
  <si>
    <t>FYZIOLOGICKÝ ROZTOK VIAFLO</t>
  </si>
  <si>
    <t>155911</t>
  </si>
  <si>
    <t>PEROXID VODIKU 3%</t>
  </si>
  <si>
    <t>LIQ  1X100ML</t>
  </si>
  <si>
    <t>121393</t>
  </si>
  <si>
    <t>21393</t>
  </si>
  <si>
    <t>PATENTBLAU V</t>
  </si>
  <si>
    <t>INJ 5X2ML/50MG</t>
  </si>
  <si>
    <t>395211</t>
  </si>
  <si>
    <t>Aqua Touch Jelly 25x11ml</t>
  </si>
  <si>
    <t>840446</t>
  </si>
  <si>
    <t>IR  GLYCINE 1,5% 3000 ml</t>
  </si>
  <si>
    <t>IR 3000 ml</t>
  </si>
  <si>
    <t>106215</t>
  </si>
  <si>
    <t>6215</t>
  </si>
  <si>
    <t>DIPHERELINE S.R. 11.25 MG</t>
  </si>
  <si>
    <t>INJPSULQF 11.25MG+S</t>
  </si>
  <si>
    <t>125299</t>
  </si>
  <si>
    <t>ELIGARD 22,5 MG</t>
  </si>
  <si>
    <t>INJ PSO LQF 1X22.5MG VAN</t>
  </si>
  <si>
    <t>168721</t>
  </si>
  <si>
    <t>XGEVA 120 MG</t>
  </si>
  <si>
    <t>INJ SOL 1X1.7ML/120MG</t>
  </si>
  <si>
    <t>921538</t>
  </si>
  <si>
    <t>KL VASELINUM FLAVUM, 50G</t>
  </si>
  <si>
    <t>930217</t>
  </si>
  <si>
    <t>KL MESOCAIN GEL, 500G v kelímku 500ml</t>
  </si>
  <si>
    <t>NESTERILNÍ</t>
  </si>
  <si>
    <t>988667</t>
  </si>
  <si>
    <t>500646</t>
  </si>
  <si>
    <t>FIRMAGON 80 MG</t>
  </si>
  <si>
    <t>INJ PSO LQF 1X80MG+1X6ML</t>
  </si>
  <si>
    <t>989093</t>
  </si>
  <si>
    <t>500647</t>
  </si>
  <si>
    <t>FIRMAGON 120 MG</t>
  </si>
  <si>
    <t>INJ PSO LQF 2X120MG+2X6ML</t>
  </si>
  <si>
    <t>176954</t>
  </si>
  <si>
    <t>POR GTT SOL 1X50ML</t>
  </si>
  <si>
    <t>132090</t>
  </si>
  <si>
    <t>32090</t>
  </si>
  <si>
    <t>TRALGIT 50 INJ</t>
  </si>
  <si>
    <t>INJ SOL 5X1ML/50MG</t>
  </si>
  <si>
    <t>147144</t>
  </si>
  <si>
    <t>47144</t>
  </si>
  <si>
    <t>LETROX 100</t>
  </si>
  <si>
    <t>TBL 100X100RG</t>
  </si>
  <si>
    <t>147741</t>
  </si>
  <si>
    <t>47741</t>
  </si>
  <si>
    <t>RIVOCOR 10</t>
  </si>
  <si>
    <t>POR TBL FLM 30X10MG</t>
  </si>
  <si>
    <t>193013</t>
  </si>
  <si>
    <t>93013</t>
  </si>
  <si>
    <t>SORTIS 10MG</t>
  </si>
  <si>
    <t>TBL OBD 30X10MG</t>
  </si>
  <si>
    <t>849453</t>
  </si>
  <si>
    <t>163077</t>
  </si>
  <si>
    <t>AMARYL 2 MG</t>
  </si>
  <si>
    <t>POR TBL NOB 30X2MG</t>
  </si>
  <si>
    <t>850124</t>
  </si>
  <si>
    <t>125082</t>
  </si>
  <si>
    <t>APO-SIMVA 20</t>
  </si>
  <si>
    <t>128007</t>
  </si>
  <si>
    <t>28007</t>
  </si>
  <si>
    <t>ZOMETA 4 MG</t>
  </si>
  <si>
    <t>INF CNC SOL 1X4MG</t>
  </si>
  <si>
    <t>107860</t>
  </si>
  <si>
    <t>APO-GAB 100</t>
  </si>
  <si>
    <t>POR CPS DUR 50X100MG</t>
  </si>
  <si>
    <t>50113009</t>
  </si>
  <si>
    <t>177018</t>
  </si>
  <si>
    <t>77018</t>
  </si>
  <si>
    <t>ULTRAVIST-370</t>
  </si>
  <si>
    <t>INJ 10X50ML</t>
  </si>
  <si>
    <t>101076</t>
  </si>
  <si>
    <t>1076</t>
  </si>
  <si>
    <t>OPHTHALMO-FRAMYKOIN</t>
  </si>
  <si>
    <t>UNG OPH 1X5GM</t>
  </si>
  <si>
    <t>Urologická klinika, lůžkové oddělení</t>
  </si>
  <si>
    <t>Urologická klinika, ambulance</t>
  </si>
  <si>
    <t>Lékárna - léčiva</t>
  </si>
  <si>
    <t>Lékárna - enterární výživa</t>
  </si>
  <si>
    <t>Lékárna - antibiotika</t>
  </si>
  <si>
    <t>393 TO krevní deriváty IVLP (112 01 003)</t>
  </si>
  <si>
    <t>394 TO krevní deriváty hemofilici (112 01 003)</t>
  </si>
  <si>
    <t>Lékárna - RTG diagnostika</t>
  </si>
  <si>
    <t>1221 - Urologická klinika, ambulance</t>
  </si>
  <si>
    <t>1211 - Urologická klinika, lůžkové oddělení</t>
  </si>
  <si>
    <t>H03AA01 - Levothyroxin, sodná sůl</t>
  </si>
  <si>
    <t>J01CR02 - Amoxicilin a enzymový inhibitor</t>
  </si>
  <si>
    <t>N02AX02 - Tramadol</t>
  </si>
  <si>
    <t>J01MA01 - Ofloxacin</t>
  </si>
  <si>
    <t>A10BB12 - Glimepirid</t>
  </si>
  <si>
    <t>R06AE07 - Cetirizin</t>
  </si>
  <si>
    <t>B01AB06 - Nadroparin</t>
  </si>
  <si>
    <t>J01DH51 - Imipenem a enzymový inhibitor</t>
  </si>
  <si>
    <t>B01AC04 - Klopidogrel</t>
  </si>
  <si>
    <t>M01AX17 - Nimesulid</t>
  </si>
  <si>
    <t>C02AC05 - Moxonidin</t>
  </si>
  <si>
    <t>N03AX16 - Pregabalin</t>
  </si>
  <si>
    <t>C07AB05 - Betaxolol</t>
  </si>
  <si>
    <t>A06AD11 - Laktulóza</t>
  </si>
  <si>
    <t>C07AB07 - Bisoprolol</t>
  </si>
  <si>
    <t>J01DC02 - Cefuroxim</t>
  </si>
  <si>
    <t>C08CA01 - Amlodipin</t>
  </si>
  <si>
    <t>J01FA09 - Klarithromycin</t>
  </si>
  <si>
    <t>C09CA01 - Losartan</t>
  </si>
  <si>
    <t>J01MA02 - Ciprofloxacin</t>
  </si>
  <si>
    <t>C09DA01 - Losartan a diuretika</t>
  </si>
  <si>
    <t>M05BA08 - Kyselina zoledronová</t>
  </si>
  <si>
    <t>C10AA01 - Simvastatin</t>
  </si>
  <si>
    <t>N03AX12 - Gabapentin</t>
  </si>
  <si>
    <t>C10AA05 - Atorvastatin</t>
  </si>
  <si>
    <t>N05BA12 - Alprazolam</t>
  </si>
  <si>
    <t>H02AB04 - Methylprednisolon</t>
  </si>
  <si>
    <t>V06XX - Potraviny pro zvláštní lékařské účely (PZLÚ)</t>
  </si>
  <si>
    <t>V08AB05 - Jopromid</t>
  </si>
  <si>
    <t>A02BC02 - Pantoprazol</t>
  </si>
  <si>
    <t>J01CR01 - Ampicilin a enzymový inhibitor</t>
  </si>
  <si>
    <t>A02BC02</t>
  </si>
  <si>
    <t>A06AD11</t>
  </si>
  <si>
    <t>B01AB06</t>
  </si>
  <si>
    <t>INJ SOL 10X5ML/47.5KU</t>
  </si>
  <si>
    <t>C02AC05</t>
  </si>
  <si>
    <t>MOXOSTAD 0,2 MG</t>
  </si>
  <si>
    <t>POR TBL FLM 30X0.2MG</t>
  </si>
  <si>
    <t>C07AB05</t>
  </si>
  <si>
    <t>C07AB07</t>
  </si>
  <si>
    <t>C08CA01</t>
  </si>
  <si>
    <t>C09CA01</t>
  </si>
  <si>
    <t>C09DA01</t>
  </si>
  <si>
    <t>C10AA05</t>
  </si>
  <si>
    <t>H02AB04</t>
  </si>
  <si>
    <t>SOLU-MEDROL 40 MG/ML</t>
  </si>
  <si>
    <t>INJ PSO LQF 40MG+1ML</t>
  </si>
  <si>
    <t>H03AA01</t>
  </si>
  <si>
    <t>J01CR01</t>
  </si>
  <si>
    <t>J01CR02</t>
  </si>
  <si>
    <t>AMOKSIKLAV 1 G</t>
  </si>
  <si>
    <t>POR TBL FLM 14X1GM</t>
  </si>
  <si>
    <t>AMOKSIKLAV 1,2 G</t>
  </si>
  <si>
    <t>INJ PLV SOL 5X1.2GM</t>
  </si>
  <si>
    <t>AMOKSIKLAV 625 MG</t>
  </si>
  <si>
    <t>POR TBL FLM 21X625MG</t>
  </si>
  <si>
    <t>J01DC02</t>
  </si>
  <si>
    <t>POR TBL FLM 10X500MG</t>
  </si>
  <si>
    <t>ZINACEF 1,5 G</t>
  </si>
  <si>
    <t>ZINACEF 750 MG</t>
  </si>
  <si>
    <t>INJ PLV SOL 1X750MG</t>
  </si>
  <si>
    <t>J01DH51</t>
  </si>
  <si>
    <t>J01FA09</t>
  </si>
  <si>
    <t>POR TBL FLM 14X500MG</t>
  </si>
  <si>
    <t>J01MA01</t>
  </si>
  <si>
    <t>POR TBL FLM 10X200MG</t>
  </si>
  <si>
    <t>J01MA02</t>
  </si>
  <si>
    <t>M01AX17</t>
  </si>
  <si>
    <t>POR TBL NOB 15X100MG</t>
  </si>
  <si>
    <t>N03AX16</t>
  </si>
  <si>
    <t>POR CPS DUR 14X75MG</t>
  </si>
  <si>
    <t>N05BA12</t>
  </si>
  <si>
    <t>XANAX SR 0,5 MG</t>
  </si>
  <si>
    <t>POR TBL PRO 30X0.5MG</t>
  </si>
  <si>
    <t>XANAX 0,5 MG</t>
  </si>
  <si>
    <t>POR TBL NOB 30X0.5MG</t>
  </si>
  <si>
    <t>R06AE07</t>
  </si>
  <si>
    <t>POR TBL FLM 10X10MG</t>
  </si>
  <si>
    <t>V06XX</t>
  </si>
  <si>
    <t>DIASIP S PŘÍCHUTÍ VANILKOVOU</t>
  </si>
  <si>
    <t>A10BB12</t>
  </si>
  <si>
    <t>B01AC04</t>
  </si>
  <si>
    <t>C10AA01</t>
  </si>
  <si>
    <t>SORTIS 10 MG</t>
  </si>
  <si>
    <t>POR TBL NOB 100X100RG I</t>
  </si>
  <si>
    <t>M05BA08</t>
  </si>
  <si>
    <t>ZOMETA 4 MG/5 ML</t>
  </si>
  <si>
    <t>INF CNC SOL 1X5ML/4MG</t>
  </si>
  <si>
    <t>N02AX02</t>
  </si>
  <si>
    <t>N03AX12</t>
  </si>
  <si>
    <t>V08AB05</t>
  </si>
  <si>
    <t>ULTRAVIST 370</t>
  </si>
  <si>
    <t>INJ SOL 10X50ML</t>
  </si>
  <si>
    <t>Přehled plnění pozitivního listu - spotřeba léčivých přípravků - orientační přehled</t>
  </si>
  <si>
    <t>HVLP</t>
  </si>
  <si>
    <t>IPLP</t>
  </si>
  <si>
    <t>PZT</t>
  </si>
  <si>
    <t>89301121</t>
  </si>
  <si>
    <t>Standardní lůžková péče Celkem</t>
  </si>
  <si>
    <t>89301122</t>
  </si>
  <si>
    <t>Ambulance urologická Celkem</t>
  </si>
  <si>
    <t>89301124</t>
  </si>
  <si>
    <t>Uroradiologické centrum Celkem</t>
  </si>
  <si>
    <t>89301125</t>
  </si>
  <si>
    <t>Dětská urologie Celkem</t>
  </si>
  <si>
    <t>Brázda Břetislav</t>
  </si>
  <si>
    <t>Burešová Eva</t>
  </si>
  <si>
    <t>Grepl Michal</t>
  </si>
  <si>
    <t>Hartmann Igor</t>
  </si>
  <si>
    <t>Hluší Pavla</t>
  </si>
  <si>
    <t>Hradil David</t>
  </si>
  <si>
    <t>Hruška František</t>
  </si>
  <si>
    <t>Král Milan</t>
  </si>
  <si>
    <t>Kratochvíl Pavel</t>
  </si>
  <si>
    <t>Kudláčková Šárka</t>
  </si>
  <si>
    <t>Látalová Barbora</t>
  </si>
  <si>
    <t>Mucha Zdenek</t>
  </si>
  <si>
    <t>Pernička Jaroslav</t>
  </si>
  <si>
    <t>Rajmon Pavel</t>
  </si>
  <si>
    <t>Šarapatka Jan</t>
  </si>
  <si>
    <t>Šmakal Oldřich</t>
  </si>
  <si>
    <t>Študent Vladimír</t>
  </si>
  <si>
    <t>Vidlář Aleš</t>
  </si>
  <si>
    <t>Vrána Jan</t>
  </si>
  <si>
    <t>Záťura František</t>
  </si>
  <si>
    <t>Amoxicilin a enzymový inhibitor</t>
  </si>
  <si>
    <t>Cefuroxim</t>
  </si>
  <si>
    <t>Jiná antibiotika pro lokální aplikaci</t>
  </si>
  <si>
    <t>DRM UNG 1X10GM</t>
  </si>
  <si>
    <t>Nadroparin</t>
  </si>
  <si>
    <t>Nitrofurantoin</t>
  </si>
  <si>
    <t>Sulfamethoxazol a trimethoprim</t>
  </si>
  <si>
    <t>3377</t>
  </si>
  <si>
    <t>POR TBL NOB 20X480MG</t>
  </si>
  <si>
    <t>Tamsulosin a dutasterid</t>
  </si>
  <si>
    <t>145988</t>
  </si>
  <si>
    <t>DUODART 0,5 MG/0,4 MG</t>
  </si>
  <si>
    <t>POR CPS DUR 90</t>
  </si>
  <si>
    <t>Pomůcky ortopedickoprotetické</t>
  </si>
  <si>
    <t>5113</t>
  </si>
  <si>
    <t>PÁS BŘIŠNÍ VERBA 932 520 5</t>
  </si>
  <si>
    <t>OBDVOD TRUPU 95-105CM,VEL.4</t>
  </si>
  <si>
    <t>Prostředky pro inkontinenci,kondomy urinál.,sběrné sáčky urinál.</t>
  </si>
  <si>
    <t>3459</t>
  </si>
  <si>
    <t>SÁČEK URINÁLNÍ SBĚRNÝ NOČNÍ CONVEEN</t>
  </si>
  <si>
    <t>1500ML,SPOJOVACÍ HADICE 900MM,10KS</t>
  </si>
  <si>
    <t>Různé jiné kombinace železa</t>
  </si>
  <si>
    <t>97402</t>
  </si>
  <si>
    <t>POR TBL FLM 50X100MG</t>
  </si>
  <si>
    <t>87506</t>
  </si>
  <si>
    <t>VLOŽKY ABSORPČNÍ TENA MEN LEVEL 2</t>
  </si>
  <si>
    <t>450ML,20KS</t>
  </si>
  <si>
    <t>Rozpouštědla močových kamenů</t>
  </si>
  <si>
    <t>115527</t>
  </si>
  <si>
    <t>URALYT U</t>
  </si>
  <si>
    <t>POR GRA 1X280GM</t>
  </si>
  <si>
    <t>Sodná sůl metamizolu</t>
  </si>
  <si>
    <t>NOVALGIN TABLETY</t>
  </si>
  <si>
    <t>POR TBL FLM 20X500MG</t>
  </si>
  <si>
    <t>88130</t>
  </si>
  <si>
    <t>KALHOTKY ABSORPČNÍ NAVLÉKACÍ ABRI FLEX L1</t>
  </si>
  <si>
    <t>BOKY 100-140CM,1600ML,14KS</t>
  </si>
  <si>
    <t>Ciprofloxacin</t>
  </si>
  <si>
    <t>15658</t>
  </si>
  <si>
    <t>CIPLOX 500</t>
  </si>
  <si>
    <t>Cyproteron</t>
  </si>
  <si>
    <t>59354</t>
  </si>
  <si>
    <t>ANDROCUR 100</t>
  </si>
  <si>
    <t>POR TBL NOB 50X100MG</t>
  </si>
  <si>
    <t>Indometacin</t>
  </si>
  <si>
    <t>RCT SUP 10X100MG</t>
  </si>
  <si>
    <t>Jodovaný povidon</t>
  </si>
  <si>
    <t>62315</t>
  </si>
  <si>
    <t>DRM SOL 1X30ML</t>
  </si>
  <si>
    <t>62316</t>
  </si>
  <si>
    <t>DRM SOL 1X120ML</t>
  </si>
  <si>
    <t>Kyselina aminomethylbenzoová</t>
  </si>
  <si>
    <t>98168</t>
  </si>
  <si>
    <t>POR TBL NOB 20X250MG</t>
  </si>
  <si>
    <t>Metoprolol</t>
  </si>
  <si>
    <t>BETALOC ZOK 50 MG</t>
  </si>
  <si>
    <t>POR TBL PRO 30X50MG</t>
  </si>
  <si>
    <t>Pitofenon a analgetika</t>
  </si>
  <si>
    <t>Propiverin</t>
  </si>
  <si>
    <t>92254</t>
  </si>
  <si>
    <t>MICTONORM</t>
  </si>
  <si>
    <t>POR TBL OBD 30X15MG</t>
  </si>
  <si>
    <t>Sodná sůl dokusátu, včetně kombinací</t>
  </si>
  <si>
    <t>RCT SOL 2X67.5ML</t>
  </si>
  <si>
    <t>Alprazolam</t>
  </si>
  <si>
    <t>96977</t>
  </si>
  <si>
    <t>XANAX 1 MG</t>
  </si>
  <si>
    <t>POR TBL NOB 30X1MG</t>
  </si>
  <si>
    <t>5950</t>
  </si>
  <si>
    <t>POR TBL FLM 10X1GM</t>
  </si>
  <si>
    <t>Diklofenak</t>
  </si>
  <si>
    <t>Hydrokortison</t>
  </si>
  <si>
    <t>180826</t>
  </si>
  <si>
    <t>HYDROCORTISON 10 MG JENAPHARM</t>
  </si>
  <si>
    <t>POR TBL NOB 50X10MG</t>
  </si>
  <si>
    <t>Tamsulosin</t>
  </si>
  <si>
    <t>14439</t>
  </si>
  <si>
    <t>FOKUSIN</t>
  </si>
  <si>
    <t>POR CPS RDR 30X0.4MG</t>
  </si>
  <si>
    <t>Tramadol</t>
  </si>
  <si>
    <t>32083</t>
  </si>
  <si>
    <t>TRALGIT GTT.</t>
  </si>
  <si>
    <t>POR GTT SOL 1X10ML</t>
  </si>
  <si>
    <t>3462</t>
  </si>
  <si>
    <t>SÁČEK URINÁLNÍ SBĚRNÝ LÝTKOVÝ CONVEEN</t>
  </si>
  <si>
    <t>500ML,SPOJOVACÍ HADICE 400MM,10KS</t>
  </si>
  <si>
    <t>47725</t>
  </si>
  <si>
    <t>ZINNAT 250 MG</t>
  </si>
  <si>
    <t>POR TBL FLM 10X250MG</t>
  </si>
  <si>
    <t>32062</t>
  </si>
  <si>
    <t>INJ SOL 2X0.8ML</t>
  </si>
  <si>
    <t>Ofloxacin</t>
  </si>
  <si>
    <t>161522</t>
  </si>
  <si>
    <t>MICTONORM UNO 30 MG</t>
  </si>
  <si>
    <t>POR CPS RDR 28X30MG</t>
  </si>
  <si>
    <t>119653</t>
  </si>
  <si>
    <t>POR TBL FLM 60X100MG</t>
  </si>
  <si>
    <t>32056</t>
  </si>
  <si>
    <t>INJ SOL 10X0.2ML</t>
  </si>
  <si>
    <t>32057</t>
  </si>
  <si>
    <t>INJ SOL 2X0.3ML</t>
  </si>
  <si>
    <t>42776</t>
  </si>
  <si>
    <t>TRALGIT SR 150</t>
  </si>
  <si>
    <t>POR TBL PRO 30X150MG</t>
  </si>
  <si>
    <t>48260</t>
  </si>
  <si>
    <t>PLV ADS 1X2GM</t>
  </si>
  <si>
    <t>32060</t>
  </si>
  <si>
    <t>INJ SOL 2X0.6ML</t>
  </si>
  <si>
    <t>32064</t>
  </si>
  <si>
    <t>INJ SOL 10X1ML</t>
  </si>
  <si>
    <t>Bikalutamid</t>
  </si>
  <si>
    <t>128125</t>
  </si>
  <si>
    <t>BINABIC 150 MG</t>
  </si>
  <si>
    <t>POR TBL FLM 28X150MG</t>
  </si>
  <si>
    <t>58142</t>
  </si>
  <si>
    <t>DICLOFENAC AL 50</t>
  </si>
  <si>
    <t>Kyselina ursodeoxycholová</t>
  </si>
  <si>
    <t>97864</t>
  </si>
  <si>
    <t>URSOSAN</t>
  </si>
  <si>
    <t>POR CPS DUR 50X250MG</t>
  </si>
  <si>
    <t>Sultamicilin</t>
  </si>
  <si>
    <t>POR TBL FLM 12X375MG</t>
  </si>
  <si>
    <t>Alprostadil</t>
  </si>
  <si>
    <t>70426</t>
  </si>
  <si>
    <t>KARON</t>
  </si>
  <si>
    <t>INJ SOL 0.2ML/100RG+SOL</t>
  </si>
  <si>
    <t>Baklofen</t>
  </si>
  <si>
    <t>40274</t>
  </si>
  <si>
    <t>BACLOFEN-POLPHARMA 10 MG</t>
  </si>
  <si>
    <t>40275</t>
  </si>
  <si>
    <t>BACLOFEN-POLPHARMA 25 MG</t>
  </si>
  <si>
    <t>POR TBL NOB 50X25MG</t>
  </si>
  <si>
    <t>Desmopresin</t>
  </si>
  <si>
    <t>18563</t>
  </si>
  <si>
    <t>MINIRIN MELT 60 MCG</t>
  </si>
  <si>
    <t>POR LYO 30X60RG</t>
  </si>
  <si>
    <t>18566</t>
  </si>
  <si>
    <t>MINIRIN MELT 120 MCG</t>
  </si>
  <si>
    <t>POR LYO 30X120RG</t>
  </si>
  <si>
    <t>Diosmin, kombinace</t>
  </si>
  <si>
    <t>14075</t>
  </si>
  <si>
    <t>POR TBL FLM 60X500MG</t>
  </si>
  <si>
    <t>Fesoterodin</t>
  </si>
  <si>
    <t>500369</t>
  </si>
  <si>
    <t>TOVIAZ 8 MG</t>
  </si>
  <si>
    <t>POR TBL PRO 84X8MG</t>
  </si>
  <si>
    <t>500370</t>
  </si>
  <si>
    <t>TOVIAZ 4 MG</t>
  </si>
  <si>
    <t>POR TBL PRO 84X4MG</t>
  </si>
  <si>
    <t>Gentamicin</t>
  </si>
  <si>
    <t>112785</t>
  </si>
  <si>
    <t>GENTAMICIN B.BRAUN 1 MG/ML INFUZNÍ ROZTOK</t>
  </si>
  <si>
    <t>INF SOL 10X80ML</t>
  </si>
  <si>
    <t>Gestoden a ethinylestradiol</t>
  </si>
  <si>
    <t>46706</t>
  </si>
  <si>
    <t>LOGEST</t>
  </si>
  <si>
    <t>POR TBL OBD 1X21</t>
  </si>
  <si>
    <t>Hořčík (různé sole v kombinaci)</t>
  </si>
  <si>
    <t>66555</t>
  </si>
  <si>
    <t>MAGNOSOLV</t>
  </si>
  <si>
    <t>POR GRA SOL 30</t>
  </si>
  <si>
    <t>Hydroxyzin</t>
  </si>
  <si>
    <t>85060</t>
  </si>
  <si>
    <t>ATARAX</t>
  </si>
  <si>
    <t>POR TBL FLM 25X25MG</t>
  </si>
  <si>
    <t>Jiná imunostimulancia</t>
  </si>
  <si>
    <t>17805</t>
  </si>
  <si>
    <t>URO-VAXOM</t>
  </si>
  <si>
    <t>POR CPS DUR 30X6MG</t>
  </si>
  <si>
    <t>Makrogol, kombinace</t>
  </si>
  <si>
    <t>170243</t>
  </si>
  <si>
    <t>MOVIPREP</t>
  </si>
  <si>
    <t>POR PLV SOL 1+1</t>
  </si>
  <si>
    <t>Nifuratel</t>
  </si>
  <si>
    <t>70498</t>
  </si>
  <si>
    <t>MACMIROR</t>
  </si>
  <si>
    <t>POR TBL OBD 20X200MG</t>
  </si>
  <si>
    <t>Nimesulid</t>
  </si>
  <si>
    <t>12892</t>
  </si>
  <si>
    <t>POR TBL NOB 30X100MG</t>
  </si>
  <si>
    <t>Norfloxacin</t>
  </si>
  <si>
    <t>93465</t>
  </si>
  <si>
    <t>NOLICIN</t>
  </si>
  <si>
    <t>POR TBL FLM 20X400MG</t>
  </si>
  <si>
    <t>66817</t>
  </si>
  <si>
    <t>POR TBL OBD 50X15MG</t>
  </si>
  <si>
    <t>92255</t>
  </si>
  <si>
    <t>MICTONETTEN</t>
  </si>
  <si>
    <t>POR TBL OBD 30X5MG</t>
  </si>
  <si>
    <t>161523</t>
  </si>
  <si>
    <t>POR CPS RDR 30X30MG</t>
  </si>
  <si>
    <t>161537</t>
  </si>
  <si>
    <t>Pseudoefedrin, kombinace</t>
  </si>
  <si>
    <t>64934</t>
  </si>
  <si>
    <t>CLARINASE REPETABS</t>
  </si>
  <si>
    <t>POR TBL RET 7</t>
  </si>
  <si>
    <t>83059</t>
  </si>
  <si>
    <t>POR TBL RET 14</t>
  </si>
  <si>
    <t>Sildenafil</t>
  </si>
  <si>
    <t>26912</t>
  </si>
  <si>
    <t>VIAGRA 100 MG</t>
  </si>
  <si>
    <t>POR TBL FLM 4X100MG</t>
  </si>
  <si>
    <t>26914</t>
  </si>
  <si>
    <t>POR TBL FLM 12X100MG</t>
  </si>
  <si>
    <t>29751</t>
  </si>
  <si>
    <t>POR TBL FLM 2X100MG</t>
  </si>
  <si>
    <t>Solifenacin</t>
  </si>
  <si>
    <t>154031</t>
  </si>
  <si>
    <t>VESICARE 5 MG</t>
  </si>
  <si>
    <t>POR TBL FLM 100X5MG</t>
  </si>
  <si>
    <t>154032</t>
  </si>
  <si>
    <t>VESICARE 10 MG</t>
  </si>
  <si>
    <t>POR TBL FLM 100X10MG</t>
  </si>
  <si>
    <t>18279</t>
  </si>
  <si>
    <t>18287</t>
  </si>
  <si>
    <t>18282</t>
  </si>
  <si>
    <t>Tadalafil</t>
  </si>
  <si>
    <t>29259</t>
  </si>
  <si>
    <t>CIALIS 20 MG</t>
  </si>
  <si>
    <t>POR TBL FLM 4X20MG</t>
  </si>
  <si>
    <t>14498</t>
  </si>
  <si>
    <t>OMNIC TOCAS 0,4</t>
  </si>
  <si>
    <t>POR TBL PRO 100X0.4MG</t>
  </si>
  <si>
    <t>49195</t>
  </si>
  <si>
    <t>POR CPS RDR 90X0.4MG</t>
  </si>
  <si>
    <t>Tolterodin</t>
  </si>
  <si>
    <t>120484</t>
  </si>
  <si>
    <t>UROFLOW 2 MG</t>
  </si>
  <si>
    <t>POR TBL FLM 28X2MG</t>
  </si>
  <si>
    <t>Trospium</t>
  </si>
  <si>
    <t>124902</t>
  </si>
  <si>
    <t>SPASMED 30</t>
  </si>
  <si>
    <t>POR TBL FLM 30X30MG</t>
  </si>
  <si>
    <t>17162</t>
  </si>
  <si>
    <t>SPASMED 15</t>
  </si>
  <si>
    <t>POR TBL FLM 30X15MG</t>
  </si>
  <si>
    <t>17163</t>
  </si>
  <si>
    <t>POR TBL FLM 50X15MG</t>
  </si>
  <si>
    <t>Mirabegron</t>
  </si>
  <si>
    <t>193798</t>
  </si>
  <si>
    <t>BETMIGA 50 MG</t>
  </si>
  <si>
    <t>193800</t>
  </si>
  <si>
    <t>POR TBL PRO 90X50MG</t>
  </si>
  <si>
    <t>193802</t>
  </si>
  <si>
    <t>Pomůcky dále nespecifikované,paruky</t>
  </si>
  <si>
    <t>140690</t>
  </si>
  <si>
    <t>KATÉTR LUBRIKOVANÝ PRO INTERMITENTNÍ KATETRIZACI A</t>
  </si>
  <si>
    <t>STERILNÍ, IHNED K POUŽITÍ, PRO ŽENY, CH10,12,14, DÉLKA 9 CM, 30KS</t>
  </si>
  <si>
    <t>140693</t>
  </si>
  <si>
    <t>KATETR LUBR. ACTREEN GLYS SET S INTEGROVANÝM SÁČKE</t>
  </si>
  <si>
    <t>NELATON, STERIL., IHNED K POUŽITÍ, ANTIREFLUX. CHLOPEŇ,CH06-16, D.25 CM, 30KS</t>
  </si>
  <si>
    <t>93914</t>
  </si>
  <si>
    <t>KATÉTR POTAŽENÝ JEDNORÁZOVÝ SPEEDICATH NELATON</t>
  </si>
  <si>
    <t>CH 12,30 KS</t>
  </si>
  <si>
    <t>93919</t>
  </si>
  <si>
    <t>KATÉTR POTAŽENÝ JEDNORÁZOVÝ SPEEDICATH TIEMANN</t>
  </si>
  <si>
    <t>93944</t>
  </si>
  <si>
    <t>KATÉTR LUBRIKOVANÝ JEDNORÁZOVÝ ACTREEN LITE TIEMAN</t>
  </si>
  <si>
    <t>STERILNÍ MOČOVÝ PRO MUŽE, 228108 - 18, CH08 (2,7MM) - CH18 (6,0MM)</t>
  </si>
  <si>
    <t>93946</t>
  </si>
  <si>
    <t>KATÉTR LUBRIKOVANÝ JEDNORÁZOVÝ ACTREEN LITE NELATO</t>
  </si>
  <si>
    <t>STERILNÍ MOČOVÝ PRO ŽENY, 228306 - 16, CH06 (2,0MM) - CH16 (5,3MM)</t>
  </si>
  <si>
    <t>167006</t>
  </si>
  <si>
    <t>VLOŽKY ABSORPČNÍ TENA MEN LEVEL 3</t>
  </si>
  <si>
    <t>710ML,16KS</t>
  </si>
  <si>
    <t>19400</t>
  </si>
  <si>
    <t>VLOŽKY ABSORPČNÍ TENA LADY MINI</t>
  </si>
  <si>
    <t>178ML,20KS</t>
  </si>
  <si>
    <t>87469</t>
  </si>
  <si>
    <t>PLENY ABSORPČNÍ MOLIFORM PLUS</t>
  </si>
  <si>
    <t>1210 ML, BAL 30 KS</t>
  </si>
  <si>
    <t>87627</t>
  </si>
  <si>
    <t>VLOŽKY ABSORPČNÍ TENA LADY EXTRA</t>
  </si>
  <si>
    <t>522ML,20KS</t>
  </si>
  <si>
    <t>87628</t>
  </si>
  <si>
    <t>VLOŽKY ABSORPČNÍ TENA LADY MINI PLUS</t>
  </si>
  <si>
    <t>245ML,16KS</t>
  </si>
  <si>
    <t>88141</t>
  </si>
  <si>
    <t>VLOŽKY ABSORPČNÍ TENA LADY NORMAL</t>
  </si>
  <si>
    <t>300ML,24KS</t>
  </si>
  <si>
    <t>87463</t>
  </si>
  <si>
    <t>PLENY ABSORPČNÍ SENTINA INKO FORM TAG</t>
  </si>
  <si>
    <t>618ML,25KS</t>
  </si>
  <si>
    <t>129920</t>
  </si>
  <si>
    <t>APO-BICALUTAMID 150 MG</t>
  </si>
  <si>
    <t>POR TBL FLM 30X150MG</t>
  </si>
  <si>
    <t>28788</t>
  </si>
  <si>
    <t>POR TBL PRO 98X4MG</t>
  </si>
  <si>
    <t>46707</t>
  </si>
  <si>
    <t>POR TBL OBD 3X21</t>
  </si>
  <si>
    <t>Chlorid draselný</t>
  </si>
  <si>
    <t>POR TBL FLM 100X500MG</t>
  </si>
  <si>
    <t>Metoklopramid</t>
  </si>
  <si>
    <t>DEGAN 10 MG TABLETY</t>
  </si>
  <si>
    <t>POR TBL NOB 40X10MG</t>
  </si>
  <si>
    <t>Pantoprazol</t>
  </si>
  <si>
    <t>49114</t>
  </si>
  <si>
    <t>CONTROLOC 20 MG</t>
  </si>
  <si>
    <t>POR TBL ENT 56X20MG</t>
  </si>
  <si>
    <t>66818</t>
  </si>
  <si>
    <t>POR TBL OBD 100X15MG</t>
  </si>
  <si>
    <t>Tamoxifen</t>
  </si>
  <si>
    <t>44057</t>
  </si>
  <si>
    <t>TAMOXIFEN 'EBEWE' 20 MG</t>
  </si>
  <si>
    <t>POR TBL NOB 30X20MG</t>
  </si>
  <si>
    <t>49196</t>
  </si>
  <si>
    <t>POR CPS RDR 100X0.4MG</t>
  </si>
  <si>
    <t>Zolpidem</t>
  </si>
  <si>
    <t>94776</t>
  </si>
  <si>
    <t>ZOLPINOX</t>
  </si>
  <si>
    <t>POR TBL FLM 50X10MG</t>
  </si>
  <si>
    <t>Pomůcky stomické</t>
  </si>
  <si>
    <t>85655</t>
  </si>
  <si>
    <t>SÁČEK 1D UROSTOMICKÝ SENSURA</t>
  </si>
  <si>
    <t>BÉŽOVÝ, 10 -76 MAXI, FILTR, 20KS, 118020</t>
  </si>
  <si>
    <t>Amidy</t>
  </si>
  <si>
    <t>URT GEL 1X20GM/200MG</t>
  </si>
  <si>
    <t>128123</t>
  </si>
  <si>
    <t>BINABIC 50 MG</t>
  </si>
  <si>
    <t>POR TBL FLM 28X50MG</t>
  </si>
  <si>
    <t>28789</t>
  </si>
  <si>
    <t>POR TBL PRO 98X8MG</t>
  </si>
  <si>
    <t>500936</t>
  </si>
  <si>
    <t>POR TBL PRO 90X4MG</t>
  </si>
  <si>
    <t>Levocetirizin</t>
  </si>
  <si>
    <t>85142</t>
  </si>
  <si>
    <t>XYZAL</t>
  </si>
  <si>
    <t>POR TBL FLM 90X5MG</t>
  </si>
  <si>
    <t>Magnesium-laktát</t>
  </si>
  <si>
    <t>70535</t>
  </si>
  <si>
    <t>MAGNESII LACTICI 0,5 TBL. MEDICAMENTA</t>
  </si>
  <si>
    <t>POR TBL NOB 1000X0.5GM</t>
  </si>
  <si>
    <t>Prednison</t>
  </si>
  <si>
    <t>PREDNISON 5 LÉČIVA</t>
  </si>
  <si>
    <t>POR TBL NOB 20X5MG</t>
  </si>
  <si>
    <t>66820</t>
  </si>
  <si>
    <t>POR TBL OBD 100X5MG</t>
  </si>
  <si>
    <t>166799</t>
  </si>
  <si>
    <t>OLVION 100 MG</t>
  </si>
  <si>
    <t>166801</t>
  </si>
  <si>
    <t>POR TBL FLM 8X100MG</t>
  </si>
  <si>
    <t>29257</t>
  </si>
  <si>
    <t>POR TBL FLM 2X20MG</t>
  </si>
  <si>
    <t>29258</t>
  </si>
  <si>
    <t>CIALIS 5 MG</t>
  </si>
  <si>
    <t>POR TBL FLM 28X5MG</t>
  </si>
  <si>
    <t>Testosteron</t>
  </si>
  <si>
    <t>19373</t>
  </si>
  <si>
    <t>NEBIDO</t>
  </si>
  <si>
    <t>INJ SOL 1X4ML</t>
  </si>
  <si>
    <t>199683</t>
  </si>
  <si>
    <t>Triamcinolon</t>
  </si>
  <si>
    <t>2828</t>
  </si>
  <si>
    <t>TRIAMCINOLON LÉČIVA CRM</t>
  </si>
  <si>
    <t>DRM CRM 1X10GM/10MG</t>
  </si>
  <si>
    <t>3456</t>
  </si>
  <si>
    <t>KONDOM URINÁLNÍ SAMOLEPÍCÍ</t>
  </si>
  <si>
    <t>30MM,30KS</t>
  </si>
  <si>
    <t>Alopurinol</t>
  </si>
  <si>
    <t>107869</t>
  </si>
  <si>
    <t>APO-ALLOPURINOL</t>
  </si>
  <si>
    <t>POR TBL NOB 100X100MG</t>
  </si>
  <si>
    <t>Atorvastatin</t>
  </si>
  <si>
    <t>93015</t>
  </si>
  <si>
    <t>93021</t>
  </si>
  <si>
    <t>SORTIS 40 MG</t>
  </si>
  <si>
    <t>POR TBL FLM 100X40MG</t>
  </si>
  <si>
    <t>Betamethason</t>
  </si>
  <si>
    <t>19757</t>
  </si>
  <si>
    <t>BELODERM</t>
  </si>
  <si>
    <t>DRM UNG 1X30GM 0.05%</t>
  </si>
  <si>
    <t>Bisoprolol</t>
  </si>
  <si>
    <t>3822</t>
  </si>
  <si>
    <t>CONCOR COR 5 MG</t>
  </si>
  <si>
    <t>Bromazepam</t>
  </si>
  <si>
    <t>LEXAURIN 1,5</t>
  </si>
  <si>
    <t>POR TBL NOB 30X1.5MG</t>
  </si>
  <si>
    <t>Doxazosin</t>
  </si>
  <si>
    <t>107794</t>
  </si>
  <si>
    <t>ZOXON 4</t>
  </si>
  <si>
    <t>POR TBL NOB 90X4MG</t>
  </si>
  <si>
    <t>Furosemid</t>
  </si>
  <si>
    <t>56805</t>
  </si>
  <si>
    <t>FURORESE 40</t>
  </si>
  <si>
    <t>POR TBL NOB 100X40MG</t>
  </si>
  <si>
    <t>Hydrokortison-butyrát</t>
  </si>
  <si>
    <t>62047</t>
  </si>
  <si>
    <t>LOCOID LIPOCREAM 0,1%</t>
  </si>
  <si>
    <t>DRM CRM 1X30GM</t>
  </si>
  <si>
    <t>Klotrimazol</t>
  </si>
  <si>
    <t>58654</t>
  </si>
  <si>
    <t>CLOTRIMAZOL AL 200</t>
  </si>
  <si>
    <t>VAG TBL 3X200MG+APL</t>
  </si>
  <si>
    <t>Levothyroxin, sodná sůl</t>
  </si>
  <si>
    <t>97186</t>
  </si>
  <si>
    <t>EUTHYROX 100 MIKROGRAMŮ</t>
  </si>
  <si>
    <t>POR TBL NOB 100X100RG</t>
  </si>
  <si>
    <t>Měkký parafin a tukové produkty</t>
  </si>
  <si>
    <t>89997</t>
  </si>
  <si>
    <t>LINOLA-FETT ÖLBAD</t>
  </si>
  <si>
    <t>DRM BAL 1X400ML</t>
  </si>
  <si>
    <t>Mometason</t>
  </si>
  <si>
    <t>76978</t>
  </si>
  <si>
    <t>ELOCOM</t>
  </si>
  <si>
    <t>DRM UNG 1X100GM 0.1%</t>
  </si>
  <si>
    <t>47302</t>
  </si>
  <si>
    <t>DRM CRM 1X100GM 0.1%</t>
  </si>
  <si>
    <t>12895</t>
  </si>
  <si>
    <t>POR GRA SUS 30SÁČ I</t>
  </si>
  <si>
    <t>Rivaroxaban</t>
  </si>
  <si>
    <t>168904</t>
  </si>
  <si>
    <t>XARELTO 20 MG</t>
  </si>
  <si>
    <t>POR TBL FLM 98X20MG</t>
  </si>
  <si>
    <t>Telmisartan</t>
  </si>
  <si>
    <t>167670</t>
  </si>
  <si>
    <t>TOLURA 40 MG</t>
  </si>
  <si>
    <t>POR TBL NOB 90X40MG</t>
  </si>
  <si>
    <t>Urea</t>
  </si>
  <si>
    <t>16462</t>
  </si>
  <si>
    <t>EXCIPIAL U LIPOLOTIO</t>
  </si>
  <si>
    <t>DRM EML 1X200ML</t>
  </si>
  <si>
    <t>Warfarin</t>
  </si>
  <si>
    <t>94113</t>
  </si>
  <si>
    <t>WARFARIN ORION 3 MG</t>
  </si>
  <si>
    <t>POR TBL NOB 100X3MG</t>
  </si>
  <si>
    <t>165278</t>
  </si>
  <si>
    <t>ZOLPIDEM VITABALANS 10 MG POTAHOVANÉ TABLETY</t>
  </si>
  <si>
    <t>Dienogest a ethinylestradiol</t>
  </si>
  <si>
    <t>126920</t>
  </si>
  <si>
    <t>DIENILLE POTAHOVANÁ TABLETA</t>
  </si>
  <si>
    <t>POR TBL FLM 3X21</t>
  </si>
  <si>
    <t>Jiná</t>
  </si>
  <si>
    <t>*1005</t>
  </si>
  <si>
    <t>Jiný</t>
  </si>
  <si>
    <t>Obvazový materiál</t>
  </si>
  <si>
    <t>19681</t>
  </si>
  <si>
    <t>GÁZA SKLÁDANÁ KOMPRESY NESTERILNÍ STERILUX ES</t>
  </si>
  <si>
    <t>10X10CM,8 VRSTEV,100KS</t>
  </si>
  <si>
    <t>80578</t>
  </si>
  <si>
    <t>NÁPLAST HYPOALERGENNÍ CURAPOR STERILNÍ</t>
  </si>
  <si>
    <t>5X7CM,SAMOLEPÍCÍ,S POLŠTÁŘKEM,5KS</t>
  </si>
  <si>
    <t>80748</t>
  </si>
  <si>
    <t>VATA BUNIČITÁ PŘÍŘEZY</t>
  </si>
  <si>
    <t>20X30CM,500G</t>
  </si>
  <si>
    <t>169269</t>
  </si>
  <si>
    <t>FILM OCHRANNÝ BRAVA</t>
  </si>
  <si>
    <t>SPREJ, 50ML</t>
  </si>
  <si>
    <t>169272</t>
  </si>
  <si>
    <t>ODSTRAŇOVAČ MEDICÍNSKÝCH ADHEZIV BRAVA SPRAY</t>
  </si>
  <si>
    <t>50ML</t>
  </si>
  <si>
    <t>3337</t>
  </si>
  <si>
    <t>PÁS STOMICKÝ</t>
  </si>
  <si>
    <t>1KS</t>
  </si>
  <si>
    <t>3341</t>
  </si>
  <si>
    <t>PASTA ADHEZIVNÍ 2650</t>
  </si>
  <si>
    <t>3364</t>
  </si>
  <si>
    <t>KRÉM BARIÉROVÝ COLOPLAST 4720</t>
  </si>
  <si>
    <t>TUBA 60ML,1KS</t>
  </si>
  <si>
    <t>82587</t>
  </si>
  <si>
    <t>SPRAY OCHRANNÝ ASKINA BARRIER FILM SPRAY</t>
  </si>
  <si>
    <t>28ML, ROZPRAŠOVAČ, NA OŠETŘENÍ RAN</t>
  </si>
  <si>
    <t>82588</t>
  </si>
  <si>
    <t>PROSTŘEDEK ČISTÍCÍ B.BRAUN ADHEZIVE REMOVER</t>
  </si>
  <si>
    <t>50ML, SPRAY</t>
  </si>
  <si>
    <t>PŮLKROUŽKY HYDROKOLOIDNÍ VYROVÁVACÍ SHELTER SAFESE</t>
  </si>
  <si>
    <t>40KS</t>
  </si>
  <si>
    <t>85664</t>
  </si>
  <si>
    <t>SÁČEK 2D UROSTOMICKÝ SENSURA</t>
  </si>
  <si>
    <t>BÉŽOVÝ, 50MM, MAXI, FILTR, 30KS, 118450</t>
  </si>
  <si>
    <t>85670</t>
  </si>
  <si>
    <t>PODLOŽKA SENSURA X PRO CLICK</t>
  </si>
  <si>
    <t>PLOCHÁ S OUŠKY 50MM, 10 - 45MM, 5KS, 100250</t>
  </si>
  <si>
    <t>86050</t>
  </si>
  <si>
    <t>PASTA OCHRANNÁ</t>
  </si>
  <si>
    <t>86643</t>
  </si>
  <si>
    <t>SÁČEK 2D UROSTOMICKÝ ALMARYS TWIN PLUS 037960U</t>
  </si>
  <si>
    <t>PRŮHLEDNÝ,40MM,30KS, VÍCEKOMOROVÉ</t>
  </si>
  <si>
    <t>86819</t>
  </si>
  <si>
    <t>ROZTOK STOMICKÝ COLOPLAST 4710</t>
  </si>
  <si>
    <t>180ML,1KS</t>
  </si>
  <si>
    <t>86854</t>
  </si>
  <si>
    <t>POHLCOVAČ PACHU ALP</t>
  </si>
  <si>
    <t>200ML,1KS PP200</t>
  </si>
  <si>
    <t>86657</t>
  </si>
  <si>
    <t>PODLOŽKA ALMARYS TWIN PLUS CONVEX 036365U</t>
  </si>
  <si>
    <t>60MM K ÚPRAVĚ,OTVOR 17-40MM,5KS</t>
  </si>
  <si>
    <t>85575</t>
  </si>
  <si>
    <t>PUDR COLOPLAST</t>
  </si>
  <si>
    <t>25G</t>
  </si>
  <si>
    <t>3460</t>
  </si>
  <si>
    <t>DRŽÁK SÁČKU 5070</t>
  </si>
  <si>
    <t>103402</t>
  </si>
  <si>
    <t>CARDURA XL 4 MG</t>
  </si>
  <si>
    <t>POR TBL RET 100X4MG</t>
  </si>
  <si>
    <t>55760</t>
  </si>
  <si>
    <t>PAMYCON NA PŘÍPRAVU KAPEK</t>
  </si>
  <si>
    <t>DRM PLV SOL 1X10LAH</t>
  </si>
  <si>
    <t>POR TBL NOB 10X250MG</t>
  </si>
  <si>
    <t>Perindopril</t>
  </si>
  <si>
    <t>85158</t>
  </si>
  <si>
    <t>PRENESSA 4 MG</t>
  </si>
  <si>
    <t>POR TBL NOB 60X4MG</t>
  </si>
  <si>
    <t>18283</t>
  </si>
  <si>
    <t>18278</t>
  </si>
  <si>
    <t>29255</t>
  </si>
  <si>
    <t>CIALIS 10 MG</t>
  </si>
  <si>
    <t>POR TBL FLM 4X10MG</t>
  </si>
  <si>
    <t>2829</t>
  </si>
  <si>
    <t>TRIAMCINOLON LÉČIVA UNG</t>
  </si>
  <si>
    <t>*1021</t>
  </si>
  <si>
    <t>130029</t>
  </si>
  <si>
    <t>KRÉM ZKLIDŇUJÍCÍ SENSI-CARE</t>
  </si>
  <si>
    <t>85G,ZVLHČUJÍCÍ KRÉM V UMĚLOHMOTNÁ TUBĚ</t>
  </si>
  <si>
    <t>2702</t>
  </si>
  <si>
    <t>PÁSEK</t>
  </si>
  <si>
    <t>2707</t>
  </si>
  <si>
    <t>PUDR ZÁSYPOVÝ STOMAHESIVE</t>
  </si>
  <si>
    <t>2709</t>
  </si>
  <si>
    <t>PASTA VYROVNÁVACÍ STOMAHESIVE</t>
  </si>
  <si>
    <t>60G</t>
  </si>
  <si>
    <t>3140</t>
  </si>
  <si>
    <t>SÁČEK 2D UROSTOMICKÝ C2S NOČNÍ</t>
  </si>
  <si>
    <t>PRŮHLEDNÝ,5KS</t>
  </si>
  <si>
    <t>85643</t>
  </si>
  <si>
    <t>FILM OCHRANNÝ CONVATEC SILESSE UBROUSKY</t>
  </si>
  <si>
    <t>30KS</t>
  </si>
  <si>
    <t>85646</t>
  </si>
  <si>
    <t>PODLOŽKA 2D NATURA PLOCHÁ TVAROVATELNÁ</t>
  </si>
  <si>
    <t>57/33-48MM, 10KS</t>
  </si>
  <si>
    <t>85676</t>
  </si>
  <si>
    <t>ODSTRAŇOVAČ MEDICÍNSKÝCH ADHEZIV CONVATEC NILTAC S</t>
  </si>
  <si>
    <t>86812</t>
  </si>
  <si>
    <t>SÁČEK 2D UROSTOMICKÝ NATURA</t>
  </si>
  <si>
    <t>PRŮHLEDNÝ,57 MM,10KS,STANDARD</t>
  </si>
  <si>
    <t>45214</t>
  </si>
  <si>
    <t>ZOXON 2</t>
  </si>
  <si>
    <t>84895</t>
  </si>
  <si>
    <t>ZINNAT 125 MG</t>
  </si>
  <si>
    <t>POR TBL FLM 10X125MG</t>
  </si>
  <si>
    <t>Finasterid</t>
  </si>
  <si>
    <t>107595</t>
  </si>
  <si>
    <t>PENESTER</t>
  </si>
  <si>
    <t>POR TBL FLM 90X5MG BLIP</t>
  </si>
  <si>
    <t>16895</t>
  </si>
  <si>
    <t>IMAZOL KRÉMPASTA</t>
  </si>
  <si>
    <t>DRM PST 1X30GM</t>
  </si>
  <si>
    <t>Oxybutynin</t>
  </si>
  <si>
    <t>59104</t>
  </si>
  <si>
    <t>UROXAL 5 MG</t>
  </si>
  <si>
    <t>POR TBL NOB 60X5MG</t>
  </si>
  <si>
    <t>161528</t>
  </si>
  <si>
    <t>POR CPS RDR 84X30MG</t>
  </si>
  <si>
    <t>Triamcinolon a antiseptika</t>
  </si>
  <si>
    <t>4178</t>
  </si>
  <si>
    <t>TRIAMCINOLON E LÉČIVA</t>
  </si>
  <si>
    <t>DRM UNG 1X20GM</t>
  </si>
  <si>
    <t>Vápník, kombinace s vitaminem D a/nebo jinými léčivy</t>
  </si>
  <si>
    <t>189079</t>
  </si>
  <si>
    <t>CALCICHEW D3 LEMON 400 IU</t>
  </si>
  <si>
    <t>POR TBL MND 60</t>
  </si>
  <si>
    <t>132603</t>
  </si>
  <si>
    <t>STILNOX</t>
  </si>
  <si>
    <t>*1019</t>
  </si>
  <si>
    <t>3453</t>
  </si>
  <si>
    <t>KONDOM URINÁLNÍ S PROUŽKEM CONVEEN</t>
  </si>
  <si>
    <t>35MM,30KS</t>
  </si>
  <si>
    <t>3458</t>
  </si>
  <si>
    <t>ZIP SUCHÝ PŘIPEVŇOVACÍ 5050</t>
  </si>
  <si>
    <t>1 SADA</t>
  </si>
  <si>
    <t>3463</t>
  </si>
  <si>
    <t>SÁČEK URINÁLNÍ SBĚRNÝ LÝTKOVÝ DISKRÉTNÍ CONVEEN</t>
  </si>
  <si>
    <t>600ML,SPOJOVACÍ HADICE 450MM,10KS</t>
  </si>
  <si>
    <t>Aciklovir</t>
  </si>
  <si>
    <t>84128</t>
  </si>
  <si>
    <t>HERPESIN 400</t>
  </si>
  <si>
    <t>POR TBL NOB 25X400MG</t>
  </si>
  <si>
    <t>2146</t>
  </si>
  <si>
    <t>DICLOFENAC AL RETARD</t>
  </si>
  <si>
    <t>POR TBL RET 30X100MG</t>
  </si>
  <si>
    <t>89024</t>
  </si>
  <si>
    <t>POR TBL FLM 20X50MG</t>
  </si>
  <si>
    <t>157992</t>
  </si>
  <si>
    <t>DICUNO 50 MG POTAHOVANÉ TABLETY</t>
  </si>
  <si>
    <t>Distigmin</t>
  </si>
  <si>
    <t>2130</t>
  </si>
  <si>
    <t>UBRETID 5 MG</t>
  </si>
  <si>
    <t>POR TBL NOB 50X5MG</t>
  </si>
  <si>
    <t>2360</t>
  </si>
  <si>
    <t>Doxycyklin</t>
  </si>
  <si>
    <t>4013</t>
  </si>
  <si>
    <t>DOXYBENE 200 MG TABLETY</t>
  </si>
  <si>
    <t>POR TBL NOB 10X200MG</t>
  </si>
  <si>
    <t>12737</t>
  </si>
  <si>
    <t>DOXYHEXAL 200 TABS</t>
  </si>
  <si>
    <t>28791</t>
  </si>
  <si>
    <t>POR TBL PRO 28X8MG</t>
  </si>
  <si>
    <t>98218</t>
  </si>
  <si>
    <t>FURON 40 MG</t>
  </si>
  <si>
    <t>POR TBL NOB 20X40MG</t>
  </si>
  <si>
    <t>98219</t>
  </si>
  <si>
    <t>POR TBL NOB 50X40MG</t>
  </si>
  <si>
    <t>INJ+INF SOL 10X2ML/80MG</t>
  </si>
  <si>
    <t>97557</t>
  </si>
  <si>
    <t>LINDYNETTE 20</t>
  </si>
  <si>
    <t>Kyselina alendronová</t>
  </si>
  <si>
    <t>41671</t>
  </si>
  <si>
    <t>ALENDRONATE-TEVA 70 MG</t>
  </si>
  <si>
    <t>POR TBL NOB 12X70MG</t>
  </si>
  <si>
    <t>137177</t>
  </si>
  <si>
    <t>CEZERA 5 MG</t>
  </si>
  <si>
    <t>Levonorgestrel a ethinylestradiol</t>
  </si>
  <si>
    <t>164312</t>
  </si>
  <si>
    <t>LOETTE POTAHOVANÉ TABLETY</t>
  </si>
  <si>
    <t>POR TBL FLM 3X28</t>
  </si>
  <si>
    <t>PREDNISON 20 LÉČIVA</t>
  </si>
  <si>
    <t>POR TBL NOB 20X20MG</t>
  </si>
  <si>
    <t>161529</t>
  </si>
  <si>
    <t>POR CPS RDR 98X30MG</t>
  </si>
  <si>
    <t>167666</t>
  </si>
  <si>
    <t>POR TBL NOB 28X40MG</t>
  </si>
  <si>
    <t>Thiokolchikosid</t>
  </si>
  <si>
    <t>107943</t>
  </si>
  <si>
    <t>MUSCORIL CPS</t>
  </si>
  <si>
    <t>POR CPS DUR 20X4MG</t>
  </si>
  <si>
    <t>93920</t>
  </si>
  <si>
    <t>CH 14,30 KS</t>
  </si>
  <si>
    <t>3358</t>
  </si>
  <si>
    <t>DESTIČKA STOMICKÁ COLOPLAST 3250</t>
  </si>
  <si>
    <t>PÁS 200CMX10CM,1KS</t>
  </si>
  <si>
    <t>85576</t>
  </si>
  <si>
    <t>FILM OCHRANNÝ PREP COLOPLAST</t>
  </si>
  <si>
    <t>ROUŠKY,30KS</t>
  </si>
  <si>
    <t>85656</t>
  </si>
  <si>
    <t>PRŮHLEDNÝ, 10 -76 MAXI, FILTR, 20KS, 118040</t>
  </si>
  <si>
    <t>86725</t>
  </si>
  <si>
    <t>PODLOŽKA 2D ALTERNA EXTRA 2832</t>
  </si>
  <si>
    <t>50MM,5KS</t>
  </si>
  <si>
    <t>Ciklopirox</t>
  </si>
  <si>
    <t>58260</t>
  </si>
  <si>
    <t>DAFNEGIN</t>
  </si>
  <si>
    <t>VAG CRM 1X78GM+APL.</t>
  </si>
  <si>
    <t>47718</t>
  </si>
  <si>
    <t>DOXYCYCLIN AL 100</t>
  </si>
  <si>
    <t>POR TBL NOB 10X100MG</t>
  </si>
  <si>
    <t>149381</t>
  </si>
  <si>
    <t>POR TBL PRO 100X8MG</t>
  </si>
  <si>
    <t>6247</t>
  </si>
  <si>
    <t>LUNAFEM</t>
  </si>
  <si>
    <t>Klindamycin</t>
  </si>
  <si>
    <t>100339</t>
  </si>
  <si>
    <t>DALACIN C 300 MG</t>
  </si>
  <si>
    <t>POR CPS DUR 16X300MG</t>
  </si>
  <si>
    <t>Kombinace různých antibiotik</t>
  </si>
  <si>
    <t>OPH UNG 1X5GM</t>
  </si>
  <si>
    <t>Mefenoxalon</t>
  </si>
  <si>
    <t>DORSIFLEX 200 MG</t>
  </si>
  <si>
    <t>POR TBL NOB 30X200MG</t>
  </si>
  <si>
    <t>12893</t>
  </si>
  <si>
    <t>POR TBL NOB 60X100MG</t>
  </si>
  <si>
    <t>Nystatin, kombinace</t>
  </si>
  <si>
    <t>41146</t>
  </si>
  <si>
    <t>MACMIROR COMPLEX 500</t>
  </si>
  <si>
    <t>VAG GLB 12</t>
  </si>
  <si>
    <t>Omeprazol</t>
  </si>
  <si>
    <t>132531</t>
  </si>
  <si>
    <t>HELICID 20</t>
  </si>
  <si>
    <t>85156</t>
  </si>
  <si>
    <t>POR TBL NOB 30X4MG</t>
  </si>
  <si>
    <t>52757</t>
  </si>
  <si>
    <t>KATÉTR MOČOVÝ-TIEMANN</t>
  </si>
  <si>
    <t>2 BOČ.OTVORY,DÉLKA 360MM,VELIKOST CH 08,10,12,14,16,18,20,KAT.Č.030.(XX).182</t>
  </si>
  <si>
    <t>63767</t>
  </si>
  <si>
    <t>PÁS STOMICKÝ OR 14B</t>
  </si>
  <si>
    <t>VELIKOST L,XL,XXL,XXXL</t>
  </si>
  <si>
    <t>85641</t>
  </si>
  <si>
    <t>ODSTRAŇOVAČ MEDICÍNSKÝCH ADHEZIV CONVATEC NILTAC U</t>
  </si>
  <si>
    <t>86054</t>
  </si>
  <si>
    <t>PÁSEK BIOTROL F00780</t>
  </si>
  <si>
    <t>DÉLKA 120CM,1KS</t>
  </si>
  <si>
    <t>86642</t>
  </si>
  <si>
    <t>SÁČEK 2D UROSTOMICKÝ ALMARYS TWIN PLUS 037950U</t>
  </si>
  <si>
    <t>86660</t>
  </si>
  <si>
    <t>PODLOŽKA ALMARYS TWIN PLUS 036050U</t>
  </si>
  <si>
    <t>KOMBINOVANÁ 50MM,10KS</t>
  </si>
  <si>
    <t>Amlodipin</t>
  </si>
  <si>
    <t>125052</t>
  </si>
  <si>
    <t>APO-AMLO 10</t>
  </si>
  <si>
    <t>POR TBL NOB 100X10MG</t>
  </si>
  <si>
    <t>Betaxolol</t>
  </si>
  <si>
    <t>49910</t>
  </si>
  <si>
    <t>Dexamethason a antiinfektiva</t>
  </si>
  <si>
    <t>2546</t>
  </si>
  <si>
    <t>MAXITROL</t>
  </si>
  <si>
    <t>OPH GTT SUS 1X5ML</t>
  </si>
  <si>
    <t>97655</t>
  </si>
  <si>
    <t>DOXYBENE 100 MG</t>
  </si>
  <si>
    <t>POR CPS MOL 20X100MG</t>
  </si>
  <si>
    <t>28787</t>
  </si>
  <si>
    <t>POR TBL PRO 56X4MG</t>
  </si>
  <si>
    <t>9305</t>
  </si>
  <si>
    <t>LOCOID 0,1%</t>
  </si>
  <si>
    <t>17806</t>
  </si>
  <si>
    <t>POR CPS DUR 90X6MG</t>
  </si>
  <si>
    <t>47301</t>
  </si>
  <si>
    <t>DRM CRM 1X50GM 0.1%</t>
  </si>
  <si>
    <t>Multienzymové přípravky (lipáza, proteáza apod.)</t>
  </si>
  <si>
    <t>14813</t>
  </si>
  <si>
    <t>KREON 10 000</t>
  </si>
  <si>
    <t>POR CPS ETD 20</t>
  </si>
  <si>
    <t>93420</t>
  </si>
  <si>
    <t>DITROPAN</t>
  </si>
  <si>
    <t>Ramipril</t>
  </si>
  <si>
    <t>56981</t>
  </si>
  <si>
    <t>TRITACE 5 MG</t>
  </si>
  <si>
    <t>145987</t>
  </si>
  <si>
    <t>POR CPS DUR 30</t>
  </si>
  <si>
    <t>85837</t>
  </si>
  <si>
    <t>VLOŽKY ABSORPČNÍ TENA MEN LEVEL 1</t>
  </si>
  <si>
    <t>275ML,24KS</t>
  </si>
  <si>
    <t>87095</t>
  </si>
  <si>
    <t>KALHOTKY ABSORPČNÍ TENA PANTS PLUS MEDIUM</t>
  </si>
  <si>
    <t>BOKY 80-110CM,1440ML,14KS</t>
  </si>
  <si>
    <t>85857</t>
  </si>
  <si>
    <t>KALHOTKY FIXAČNÍ TENA FIX MEDIUM</t>
  </si>
  <si>
    <t>BOKY 70-100CM,5KS</t>
  </si>
  <si>
    <t>93018</t>
  </si>
  <si>
    <t>SORTIS 20 MG</t>
  </si>
  <si>
    <t>POR TBL FLM 100X20MG</t>
  </si>
  <si>
    <t>17166</t>
  </si>
  <si>
    <t>BELOSALIC</t>
  </si>
  <si>
    <t>DRM UNG 1X30GM</t>
  </si>
  <si>
    <t>17169</t>
  </si>
  <si>
    <t>DRM SOL 1X100ML</t>
  </si>
  <si>
    <t>3802</t>
  </si>
  <si>
    <t>CONCOR COR 2,5 MG</t>
  </si>
  <si>
    <t>POR TBL FLM 56X2.5MG</t>
  </si>
  <si>
    <t>Cetirizin</t>
  </si>
  <si>
    <t>66030</t>
  </si>
  <si>
    <t>53201</t>
  </si>
  <si>
    <t>CIPHIN 250</t>
  </si>
  <si>
    <t>18564</t>
  </si>
  <si>
    <t>POR LYO 100X60RG</t>
  </si>
  <si>
    <t>Diazepam</t>
  </si>
  <si>
    <t>DIAZEPAM SLOVAKOFARMA 10 MG</t>
  </si>
  <si>
    <t>POR TBL NOB 20X10MG</t>
  </si>
  <si>
    <t>Estriol</t>
  </si>
  <si>
    <t>98182</t>
  </si>
  <si>
    <t>OVESTIN</t>
  </si>
  <si>
    <t>VAG CRM 1X15GM+APL.</t>
  </si>
  <si>
    <t>18702</t>
  </si>
  <si>
    <t>111258</t>
  </si>
  <si>
    <t>FINAJELF 5 MG POTAHOVANÉ TABLETY</t>
  </si>
  <si>
    <t>Hydrochlorothiazid a kalium šetřící diuretika</t>
  </si>
  <si>
    <t>125524</t>
  </si>
  <si>
    <t>APO-AMILZIDE 5/50 MG</t>
  </si>
  <si>
    <t>POR TBL NOB 100X5MG/50MG</t>
  </si>
  <si>
    <t>Kodein</t>
  </si>
  <si>
    <t>90</t>
  </si>
  <si>
    <t>CODEIN SLOVAKOFARMA 30 MG</t>
  </si>
  <si>
    <t>POR TBL NOB 10X30MG</t>
  </si>
  <si>
    <t>Kodein, kombinace kromě psycholeptik</t>
  </si>
  <si>
    <t>87906</t>
  </si>
  <si>
    <t>KORYLAN</t>
  </si>
  <si>
    <t>POR TBL NOB 10</t>
  </si>
  <si>
    <t>30021</t>
  </si>
  <si>
    <t>LETROX 125</t>
  </si>
  <si>
    <t>POR TBL NOB 100X125MCG</t>
  </si>
  <si>
    <t>46694</t>
  </si>
  <si>
    <t>EUTHYROX 125 MIKROGRAMŮ</t>
  </si>
  <si>
    <t>POR TBL NOB 100X125RG</t>
  </si>
  <si>
    <t>Lisinopril</t>
  </si>
  <si>
    <t>11006</t>
  </si>
  <si>
    <t>DIROTON 10 MG</t>
  </si>
  <si>
    <t>Losartan</t>
  </si>
  <si>
    <t>13894</t>
  </si>
  <si>
    <t>POR TBL FLM 90X50MG</t>
  </si>
  <si>
    <t>Metformin</t>
  </si>
  <si>
    <t>144460</t>
  </si>
  <si>
    <t>METFORMIN 1000 MG ZENTIVA</t>
  </si>
  <si>
    <t>POR TBL FLM 60X1000 MG</t>
  </si>
  <si>
    <t>18630</t>
  </si>
  <si>
    <t>SIOFOR 1000</t>
  </si>
  <si>
    <t>POR TBL FLM 60X1000MG</t>
  </si>
  <si>
    <t>49941</t>
  </si>
  <si>
    <t>BETALOC ZOK 100 MG</t>
  </si>
  <si>
    <t>POR TBL PRO 100X100MG</t>
  </si>
  <si>
    <t>Naftidrofuryl</t>
  </si>
  <si>
    <t>66015</t>
  </si>
  <si>
    <t>ENELBIN 100 RETARD</t>
  </si>
  <si>
    <t>Oxikonazol</t>
  </si>
  <si>
    <t>99248</t>
  </si>
  <si>
    <t>MYFUNGAR</t>
  </si>
  <si>
    <t>66791</t>
  </si>
  <si>
    <t>49113</t>
  </si>
  <si>
    <t>POR TBL ENT 28X20MG I</t>
  </si>
  <si>
    <t>Pentoxifylin</t>
  </si>
  <si>
    <t>53480</t>
  </si>
  <si>
    <t>TRENTAL 400</t>
  </si>
  <si>
    <t>POR TBL RET 100X400MG</t>
  </si>
  <si>
    <t>Pregabalin</t>
  </si>
  <si>
    <t>28223</t>
  </si>
  <si>
    <t>LYRICA 150 MG</t>
  </si>
  <si>
    <t>POR CPS DUR 56X150MG</t>
  </si>
  <si>
    <t>161527</t>
  </si>
  <si>
    <t>POR CPS RDR 60X30MG</t>
  </si>
  <si>
    <t>161525</t>
  </si>
  <si>
    <t>POR CPS RDR 50X30MG</t>
  </si>
  <si>
    <t>15864</t>
  </si>
  <si>
    <t>TRITACE 10 MG</t>
  </si>
  <si>
    <t>POR TBL NOB 30X10MG</t>
  </si>
  <si>
    <t>Rilmenidin</t>
  </si>
  <si>
    <t>166424</t>
  </si>
  <si>
    <t>RILMENIDIN TEVA 1 MG TABLETY</t>
  </si>
  <si>
    <t>POR TBL NOB 100X1MG</t>
  </si>
  <si>
    <t>Rutosid, kombinace</t>
  </si>
  <si>
    <t>ASCORUTIN</t>
  </si>
  <si>
    <t>POR TBL FLM 50</t>
  </si>
  <si>
    <t>Serenový plod</t>
  </si>
  <si>
    <t>7431</t>
  </si>
  <si>
    <t>PROSTAKAN FORTE</t>
  </si>
  <si>
    <t>POR CPS MOL 120</t>
  </si>
  <si>
    <t>Silodosin</t>
  </si>
  <si>
    <t>167438</t>
  </si>
  <si>
    <t>UROREC 4 MG</t>
  </si>
  <si>
    <t>POR CPS DUR 30X4MG</t>
  </si>
  <si>
    <t>167448</t>
  </si>
  <si>
    <t>UROREC 8 MG</t>
  </si>
  <si>
    <t>POR CPS DUR 100X8MG</t>
  </si>
  <si>
    <t>Sitagliptin</t>
  </si>
  <si>
    <t>28743</t>
  </si>
  <si>
    <t>JANUVIA 100 MG</t>
  </si>
  <si>
    <t>POR TBL FLM 98X100MG</t>
  </si>
  <si>
    <t>18286</t>
  </si>
  <si>
    <t>POR TBL FLM 90X10MG</t>
  </si>
  <si>
    <t>Spironolakton</t>
  </si>
  <si>
    <t>30434</t>
  </si>
  <si>
    <t>VEROSPIRON</t>
  </si>
  <si>
    <t>POR TBL NOB 100X25MG</t>
  </si>
  <si>
    <t>75023</t>
  </si>
  <si>
    <t>COTRIMOXAZOL AL FORTE</t>
  </si>
  <si>
    <t>POR TBL NOB 20X960MG</t>
  </si>
  <si>
    <t>58701</t>
  </si>
  <si>
    <t>TAMOXIFEN 'EBEWE' 10 MG</t>
  </si>
  <si>
    <t>58702</t>
  </si>
  <si>
    <t>POR TBL NOB 100X20MG</t>
  </si>
  <si>
    <t>Terazosin</t>
  </si>
  <si>
    <t>44312</t>
  </si>
  <si>
    <t>KORNAM 5 MG</t>
  </si>
  <si>
    <t>Tiaprid</t>
  </si>
  <si>
    <t>48578</t>
  </si>
  <si>
    <t>TIAPRIDAL</t>
  </si>
  <si>
    <t>120482</t>
  </si>
  <si>
    <t>UROFLOW 1 MG</t>
  </si>
  <si>
    <t>POR TBL FLM 28X1MG</t>
  </si>
  <si>
    <t>59672</t>
  </si>
  <si>
    <t>TRALGIT SR 100</t>
  </si>
  <si>
    <t>POR TBL PRO 30X100MG</t>
  </si>
  <si>
    <t>59673</t>
  </si>
  <si>
    <t>POR TBL PRO 50X100MG</t>
  </si>
  <si>
    <t>Trimethoprim</t>
  </si>
  <si>
    <t>89812</t>
  </si>
  <si>
    <t>TRIPRIM 100 MG</t>
  </si>
  <si>
    <t>89813</t>
  </si>
  <si>
    <t>POR TBL NOB 20X100MG</t>
  </si>
  <si>
    <t>89816</t>
  </si>
  <si>
    <t>TRIPRIM 200 MG</t>
  </si>
  <si>
    <t>POR TBL NOB 20X200MG</t>
  </si>
  <si>
    <t>124903</t>
  </si>
  <si>
    <t>POR TBL FLM 50X30MG</t>
  </si>
  <si>
    <t>155777</t>
  </si>
  <si>
    <t>POR TBL FLM 100X15MG</t>
  </si>
  <si>
    <t>80108</t>
  </si>
  <si>
    <t>FIXACE HYPOALERGENNÍ PRO STOMIKY OMNIFIX ELASTIC</t>
  </si>
  <si>
    <t>5CMX10M,1KS</t>
  </si>
  <si>
    <t>52383</t>
  </si>
  <si>
    <t>KATÉTR MOČOVÝ-NELATON MUŽSKÝ</t>
  </si>
  <si>
    <t>2 BOČ.OTVORY,DÉLKA 360MM,VEL.CH 06,08,10,12,14,16,18,20,22,24,KAT.Č.010.(XX).182</t>
  </si>
  <si>
    <t>93945</t>
  </si>
  <si>
    <t>STERILNÍ MOČOVÝ PRO MUŽE, 228208 - 18, CH08 (2,7MM) - CH18 (6,0MM)</t>
  </si>
  <si>
    <t>130062</t>
  </si>
  <si>
    <t>PODLOŽKA 2D STOMOCUR CFLPE 5715</t>
  </si>
  <si>
    <t>FLEXIBILNÍ,DĚLÍCÍ PRSTENEC 57MM,15-40MM,5KS</t>
  </si>
  <si>
    <t>130085</t>
  </si>
  <si>
    <t>SÁČEK 2D UROSTOMICKÝ ALTERNA MULTIKOMOROVÝ 14225</t>
  </si>
  <si>
    <t>BÍLÝ,50MM,MAXI,30KS</t>
  </si>
  <si>
    <t>3357</t>
  </si>
  <si>
    <t>DESTIČKA STOMICKÁ COLOPLAST 3220</t>
  </si>
  <si>
    <t>20X20CM,5KS</t>
  </si>
  <si>
    <t>85642</t>
  </si>
  <si>
    <t>FILM OCHRANNÝ CONVATEC SILESSE SPREJ</t>
  </si>
  <si>
    <t>85645</t>
  </si>
  <si>
    <t>45/22-36MM, 10KS</t>
  </si>
  <si>
    <t>85663</t>
  </si>
  <si>
    <t>BÉŽOVÝ, 40MM, MAXI, FILTR, 30KS, 118440</t>
  </si>
  <si>
    <t>85665</t>
  </si>
  <si>
    <t>BÉŽOVÝ, 60MM, MAXI, FILTR, 30KS, 118460</t>
  </si>
  <si>
    <t>85669</t>
  </si>
  <si>
    <t>PLOCHÁ S OUŠKY 40MM, 10 - 35MM, 5KS, 100150</t>
  </si>
  <si>
    <t>85675</t>
  </si>
  <si>
    <t>SÁČEK NOČNÍ URO 2D COLOPLAST,2L</t>
  </si>
  <si>
    <t>213650, 10KS</t>
  </si>
  <si>
    <t>86093</t>
  </si>
  <si>
    <t>PODLOŽKA 2D ALTERNA 1775</t>
  </si>
  <si>
    <t>86094</t>
  </si>
  <si>
    <t>PODLOŽKA 2D ALTERNA 1780</t>
  </si>
  <si>
    <t>60MM,5KS</t>
  </si>
  <si>
    <t>86770</t>
  </si>
  <si>
    <t>PODLOŽKA 2D NATURA STOMAHESIVE</t>
  </si>
  <si>
    <t>45 MM,10 KS</t>
  </si>
  <si>
    <t>86811</t>
  </si>
  <si>
    <t>PRŮHLEDNÝ,45 MM,10KS,STANDARD</t>
  </si>
  <si>
    <t>86817</t>
  </si>
  <si>
    <t>PRŮHLEDNÝ,45 MM,10KS,MALÝ</t>
  </si>
  <si>
    <t>130049</t>
  </si>
  <si>
    <t>PASTA VYROVNÁVACÍ STOMOCUR CP 2050</t>
  </si>
  <si>
    <t>56G</t>
  </si>
  <si>
    <t>86775</t>
  </si>
  <si>
    <t>PODLOŽKA 2D NATURA CONVEX TVAROVATELNÁ</t>
  </si>
  <si>
    <t>45(22-33)MM,10KS</t>
  </si>
  <si>
    <t>85695</t>
  </si>
  <si>
    <t>SÁČEK 2D UROSTOMICKÝ STOMOCUR CLIC URO UD 5757 CW</t>
  </si>
  <si>
    <t>BÉŽOVÝ S OKÉNKEM,57MM, 20KS</t>
  </si>
  <si>
    <t>86645</t>
  </si>
  <si>
    <t>PODLOŽKA ALMARYS TWIN PLUS STANDARD 036250U</t>
  </si>
  <si>
    <t>50MM,10KS</t>
  </si>
  <si>
    <t>167011</t>
  </si>
  <si>
    <t xml:space="preserve">KALHOTKY ABSORPČNÍ TENA LADY PROTECTIVE UNDERWEAR </t>
  </si>
  <si>
    <t>BOKY 75-100CM,1450ML,12KS</t>
  </si>
  <si>
    <t>82696</t>
  </si>
  <si>
    <t>KALHOTKY ABSORPČNÍ TENA SLIP SUPER MEDIUM</t>
  </si>
  <si>
    <t>BOKY 73-122, 2570ML, 30KS, 710145</t>
  </si>
  <si>
    <t>88190</t>
  </si>
  <si>
    <t>PODLOŽKY ABSORPČNÍ MOLINEA PLUS</t>
  </si>
  <si>
    <t>60X90CM,1700ML,30KS</t>
  </si>
  <si>
    <t>87165</t>
  </si>
  <si>
    <t>SÁČEK URINÁLNÍ SU 20 V2</t>
  </si>
  <si>
    <t>2000ML,DOLNÍ VÝPUST-T,1KS</t>
  </si>
  <si>
    <t>87474</t>
  </si>
  <si>
    <t>KALHOTKY ABSORPČNÍ MOLICARE LARGE</t>
  </si>
  <si>
    <t>BOKY 120-150CM,2180ML,30KS</t>
  </si>
  <si>
    <t>1711</t>
  </si>
  <si>
    <t>MILURIT 300</t>
  </si>
  <si>
    <t>POR TBL NOB 100X300MG</t>
  </si>
  <si>
    <t>Antiagregancia kromě heparinu, kombinace</t>
  </si>
  <si>
    <t>57364</t>
  </si>
  <si>
    <t>AGGRENOX</t>
  </si>
  <si>
    <t>POR CPS RDR 60</t>
  </si>
  <si>
    <t>132600</t>
  </si>
  <si>
    <t>47728</t>
  </si>
  <si>
    <t>107922</t>
  </si>
  <si>
    <t>APO-DICLO 50 MG</t>
  </si>
  <si>
    <t>POR TBL ENT 30X50MG</t>
  </si>
  <si>
    <t>Flukonazol</t>
  </si>
  <si>
    <t>64942</t>
  </si>
  <si>
    <t>DIFLUCAN 100 MG</t>
  </si>
  <si>
    <t>POR CPS DUR 28X100MG I</t>
  </si>
  <si>
    <t>Ibuprofen</t>
  </si>
  <si>
    <t>11063</t>
  </si>
  <si>
    <t>IBALGIN 600</t>
  </si>
  <si>
    <t>POR TBL FLM 30X600MG</t>
  </si>
  <si>
    <t>Jiná střevní antiinfektiva</t>
  </si>
  <si>
    <t>2818</t>
  </si>
  <si>
    <t>ENDIARON</t>
  </si>
  <si>
    <t>POR TBL FLM 20X250MG</t>
  </si>
  <si>
    <t>18631</t>
  </si>
  <si>
    <t>POR TBL FLM 90X1000MG</t>
  </si>
  <si>
    <t>56973</t>
  </si>
  <si>
    <t>TRITACE 1,25 MG</t>
  </si>
  <si>
    <t>POR TBL NOB 30X1.25MG</t>
  </si>
  <si>
    <t>26908</t>
  </si>
  <si>
    <t>VIAGRA 50 MG</t>
  </si>
  <si>
    <t>POR TBL FLM 4X50MG</t>
  </si>
  <si>
    <t>18276</t>
  </si>
  <si>
    <t>POR TBL FLM 50X5MG</t>
  </si>
  <si>
    <t>32639</t>
  </si>
  <si>
    <t>DETRUSITOL SR 4 MG</t>
  </si>
  <si>
    <t>POR CPS PRO 90X4MG</t>
  </si>
  <si>
    <t>32641</t>
  </si>
  <si>
    <t>POR CPS PRO 28X4MG</t>
  </si>
  <si>
    <t>Tramadol, kombinace</t>
  </si>
  <si>
    <t>Vinpocetin</t>
  </si>
  <si>
    <t>4063</t>
  </si>
  <si>
    <t>CAVINTON</t>
  </si>
  <si>
    <t>163149</t>
  </si>
  <si>
    <t>HYPNOGEN</t>
  </si>
  <si>
    <t>3455</t>
  </si>
  <si>
    <t>25MM,30KS</t>
  </si>
  <si>
    <t>3461</t>
  </si>
  <si>
    <t>SÁČEK URINÁLNÍ SBĚRNÝ STEHENNÍ CONVEEN</t>
  </si>
  <si>
    <t>500ML,SPOJOVACÍ HADICE 250MM,10KS</t>
  </si>
  <si>
    <t>88324</t>
  </si>
  <si>
    <t>VLOŽKY ABSORPČNÍ TENA LADY MAXI</t>
  </si>
  <si>
    <t>915ML,12KS</t>
  </si>
  <si>
    <t>85854</t>
  </si>
  <si>
    <t>KALHOTKY ABSORPČNÍ TENA PANTS MAXI LARGE</t>
  </si>
  <si>
    <t>BOKY 100-135CM,2550ML,10KS</t>
  </si>
  <si>
    <t>Desloratadin</t>
  </si>
  <si>
    <t>26329</t>
  </si>
  <si>
    <t>AERIUS 5 MG</t>
  </si>
  <si>
    <t>119672</t>
  </si>
  <si>
    <t>DICLOFENAC DUO PHARMASWISS 75 MG</t>
  </si>
  <si>
    <t>POR CPS RDR 30X75MG</t>
  </si>
  <si>
    <t>103395</t>
  </si>
  <si>
    <t>POR TBL RET 30X4MG PA</t>
  </si>
  <si>
    <t>103403</t>
  </si>
  <si>
    <t>POR TBL RET 100X4MG PA</t>
  </si>
  <si>
    <t>64797</t>
  </si>
  <si>
    <t>KAMIREN 4</t>
  </si>
  <si>
    <t>146376</t>
  </si>
  <si>
    <t>DOXAZOSIN MYLAN 4 MG</t>
  </si>
  <si>
    <t>POR TBL PRO 100X4MG</t>
  </si>
  <si>
    <t>Drospirenon a ethinylestradiol</t>
  </si>
  <si>
    <t>88277</t>
  </si>
  <si>
    <t>BELANETTE 0,02 MG/3 MG POTAHOVANÉ TABLETY</t>
  </si>
  <si>
    <t>65988</t>
  </si>
  <si>
    <t>Chondroitin-sulfát</t>
  </si>
  <si>
    <t>14821</t>
  </si>
  <si>
    <t>CONDROSULF 800</t>
  </si>
  <si>
    <t>POR TBL OBD 30X800MG</t>
  </si>
  <si>
    <t>65484</t>
  </si>
  <si>
    <t>CLOTRIMAZOL AL 1%</t>
  </si>
  <si>
    <t>DRM CRM 1X20GM 1%</t>
  </si>
  <si>
    <t>16457</t>
  </si>
  <si>
    <t>NASONEX</t>
  </si>
  <si>
    <t>NAS SPR SUS 140X50RG</t>
  </si>
  <si>
    <t>57860</t>
  </si>
  <si>
    <t>Retinol</t>
  </si>
  <si>
    <t>347</t>
  </si>
  <si>
    <t>VITAMIN A-SLOVAKOFARMA</t>
  </si>
  <si>
    <t>POR CPS MOL 50X30KU</t>
  </si>
  <si>
    <t>143431</t>
  </si>
  <si>
    <t>SILDENAFIL SANDOZ 100 MG</t>
  </si>
  <si>
    <t>POR TBL NOB 16X100MG</t>
  </si>
  <si>
    <t>159591</t>
  </si>
  <si>
    <t>AMFIDOR 100 MG</t>
  </si>
  <si>
    <t>26913</t>
  </si>
  <si>
    <t>Silikony</t>
  </si>
  <si>
    <t>13388</t>
  </si>
  <si>
    <t>POR CPS MOL 25X40MG</t>
  </si>
  <si>
    <t>167445</t>
  </si>
  <si>
    <t>POR CPS DUR 30X8MG</t>
  </si>
  <si>
    <t>Formoterol a budesonid</t>
  </si>
  <si>
    <t>180087</t>
  </si>
  <si>
    <t>SYMBICORT TURBUHALER 200 MIKROGRAMŮ/ 6 MIKROGRAMŮ/ INHALACE</t>
  </si>
  <si>
    <t>INH PLV 1X120DÁV</t>
  </si>
  <si>
    <t>*1014</t>
  </si>
  <si>
    <t>11410</t>
  </si>
  <si>
    <t>KATÉTR POTAŽENÝ JEDNORÁZOVÝ EASICATH ŽENSKÝ</t>
  </si>
  <si>
    <t>CH 8,10,12,14,16  BALENÍ PO 25 KS</t>
  </si>
  <si>
    <t>52384</t>
  </si>
  <si>
    <t>KATÉTR MOČOVÝ-NELATON ŽENSKÝ</t>
  </si>
  <si>
    <t>2 BOČ.OTVORY,DÉLKA 147MM,VELIKOST CH 06,08,10,12,14,16,18,KAT.Č.020.(XX).182</t>
  </si>
  <si>
    <t>140692</t>
  </si>
  <si>
    <t>KATÉTR LUBR. ACTREEN GLYS SET S INTEGROVANÝM SÁČKE</t>
  </si>
  <si>
    <t>NELATON, STERIL., IHNED K POUŽITÍ, ANTIREFLUX. CHLOPEŇ,CH08-18, D.50 CM, 30KS</t>
  </si>
  <si>
    <t>130059</t>
  </si>
  <si>
    <t>PODLOŽKA 2D STOMOCUR CLIC CD 5720</t>
  </si>
  <si>
    <t>HYDROKOLOIDNÍ,DĚLÍCÍ PRSTENEC 57MM,20-50MM,5KS</t>
  </si>
  <si>
    <t>ODSTRAŇOVAČ ADHEZIV BRAVA</t>
  </si>
  <si>
    <t>82343</t>
  </si>
  <si>
    <t>PÁSEK VYROVNÁVACÍ HYDROKOLOIDNÍ SECUPLAST S ALOE V</t>
  </si>
  <si>
    <t>30 KS</t>
  </si>
  <si>
    <t>85524</t>
  </si>
  <si>
    <t>PROUŽKY ADHEZIVNÍ 102X50MM OCHRANNÉ</t>
  </si>
  <si>
    <t>102X50MM, 100KS</t>
  </si>
  <si>
    <t>85671</t>
  </si>
  <si>
    <t>PLOCHÁ S OUŠKY 60MM, 10 - 55MM, 5KS, 100350</t>
  </si>
  <si>
    <t>85696</t>
  </si>
  <si>
    <t>ODSTRAŇOVAČ NÁPLASTI STOMOCUR EMPLASECTAL SPRAY</t>
  </si>
  <si>
    <t>86518</t>
  </si>
  <si>
    <t>PASTA DANSAC SOFT PASTE 77550-0</t>
  </si>
  <si>
    <t>50G,1KS</t>
  </si>
  <si>
    <t>86656</t>
  </si>
  <si>
    <t>PODLOŽKA ALMARYS TWIN PLUS CONVEX 036355U</t>
  </si>
  <si>
    <t>50MM K ÚPRAVĚ,OTVOR 17-30MM,5KS</t>
  </si>
  <si>
    <t>86855</t>
  </si>
  <si>
    <t>POHLCOVAČ PACHU ALP OIL</t>
  </si>
  <si>
    <t>30ML,1KS  PP030</t>
  </si>
  <si>
    <t>85674</t>
  </si>
  <si>
    <t>MÍRNĚ KONVEXNÍ, S OUŠKY, 60MM, 15 - 43MM, 5KS, 110350</t>
  </si>
  <si>
    <t>27899</t>
  </si>
  <si>
    <t>129842</t>
  </si>
  <si>
    <t>YAZ 0,02 MG/3 MG POTAHOVANÉ TABLETY</t>
  </si>
  <si>
    <t>Klarithromycin</t>
  </si>
  <si>
    <t>Fenoterol a ipratropium-bromid</t>
  </si>
  <si>
    <t>2679</t>
  </si>
  <si>
    <t>BERODUAL N</t>
  </si>
  <si>
    <t>INH SOL PSS 200DÁV</t>
  </si>
  <si>
    <t>Erdostein</t>
  </si>
  <si>
    <t>199680</t>
  </si>
  <si>
    <t>ERDOMED</t>
  </si>
  <si>
    <t>POR CPS DUR 60X300MG</t>
  </si>
  <si>
    <t>10081</t>
  </si>
  <si>
    <t>80218</t>
  </si>
  <si>
    <t>UNDESTOR</t>
  </si>
  <si>
    <t>POR CPS MOL 60X40MG</t>
  </si>
  <si>
    <t>Theofylin</t>
  </si>
  <si>
    <t>61238</t>
  </si>
  <si>
    <t>THEOPLUS 300</t>
  </si>
  <si>
    <t>POR TBL PRO 30X300MG</t>
  </si>
  <si>
    <t>Trimetazidin</t>
  </si>
  <si>
    <t>18567</t>
  </si>
  <si>
    <t>POR LYO 100X120RG</t>
  </si>
  <si>
    <t>EUTHYROX 75 MIKROGRAMŮ</t>
  </si>
  <si>
    <t>POR TBL NOB 100X75RG</t>
  </si>
  <si>
    <t>Mupirocin</t>
  </si>
  <si>
    <t>90778</t>
  </si>
  <si>
    <t>BACTROBAN</t>
  </si>
  <si>
    <t>DRM UNG 1X15GM</t>
  </si>
  <si>
    <t>44056</t>
  </si>
  <si>
    <t>16285</t>
  </si>
  <si>
    <t>Dapoxetin</t>
  </si>
  <si>
    <t>171652</t>
  </si>
  <si>
    <t>PRILIGY 30 MG POTAHOVANÉ TABLETY</t>
  </si>
  <si>
    <t>POR TBL FLM 2X30MG</t>
  </si>
  <si>
    <t>Azithromycin</t>
  </si>
  <si>
    <t>45010</t>
  </si>
  <si>
    <t>AZITROMYCIN SANDOZ 500 MG</t>
  </si>
  <si>
    <t>POR TBL FLM 3X500MG</t>
  </si>
  <si>
    <t>41633</t>
  </si>
  <si>
    <t>MIRELLE</t>
  </si>
  <si>
    <t>55759</t>
  </si>
  <si>
    <t>DRM PLV SOL 1X1LAH</t>
  </si>
  <si>
    <t>18275</t>
  </si>
  <si>
    <t>163146</t>
  </si>
  <si>
    <t>*1012</t>
  </si>
  <si>
    <t>KATETR LUBRIKOVANÝ PRO INTERMITENTNÍ KATETRIZACI A</t>
  </si>
  <si>
    <t>275ML, 24KS</t>
  </si>
  <si>
    <t>87097</t>
  </si>
  <si>
    <t>KALHOTKY ABSORPČNÍ TENA PANTS PLUS LARGE</t>
  </si>
  <si>
    <t>BOKY 100-135CM,1440ML,14KS</t>
  </si>
  <si>
    <t>169668</t>
  </si>
  <si>
    <t>VLOŽKY ABSORPČNÍ TENA LADY EXTRA PLUS INSTADRY</t>
  </si>
  <si>
    <t>580ML,16KS</t>
  </si>
  <si>
    <t>87316</t>
  </si>
  <si>
    <t>KALHOTKY ABSORPČNÍ NAVLÉKACÍ MOLICARE MOBIL LARGE</t>
  </si>
  <si>
    <t>BOKY 100-150CM,1713ML,14KS</t>
  </si>
  <si>
    <t>87516</t>
  </si>
  <si>
    <t>VLOŽKY ABSORPČNÍ MOLIMED FOR MEN ACTIVE</t>
  </si>
  <si>
    <t>366ML,14KS</t>
  </si>
  <si>
    <t>149380</t>
  </si>
  <si>
    <t>Fluocinolon-acetonid</t>
  </si>
  <si>
    <t>3388</t>
  </si>
  <si>
    <t>FLUCINAR</t>
  </si>
  <si>
    <t>DRM UNG 1X15GM 0.025%</t>
  </si>
  <si>
    <t>Imidazolové a triazolové deriváty, kombinace</t>
  </si>
  <si>
    <t>16896</t>
  </si>
  <si>
    <t>IMAZOL PLUS</t>
  </si>
  <si>
    <t>Imipramin</t>
  </si>
  <si>
    <t>176807</t>
  </si>
  <si>
    <t>MELIPRAMIN</t>
  </si>
  <si>
    <t>POR TBL FLM 50X25MG</t>
  </si>
  <si>
    <t>RCT SUP 10X50MG</t>
  </si>
  <si>
    <t>86397</t>
  </si>
  <si>
    <t>DRM CRM 1X50GM 1%</t>
  </si>
  <si>
    <t>12894</t>
  </si>
  <si>
    <t>POR GRA SUS 15SÁČ I</t>
  </si>
  <si>
    <t>Penicilamin</t>
  </si>
  <si>
    <t>66755</t>
  </si>
  <si>
    <t>METALCAPTASE 150</t>
  </si>
  <si>
    <t>POR TBL FLM 50X150MG</t>
  </si>
  <si>
    <t>66819</t>
  </si>
  <si>
    <t>POR TBL OBD 50X5MG</t>
  </si>
  <si>
    <t>88019</t>
  </si>
  <si>
    <t>VLOŽKY ABSORPČNÍ DEPEND MINI</t>
  </si>
  <si>
    <t>170ML,20KS</t>
  </si>
  <si>
    <t>Amiodaron</t>
  </si>
  <si>
    <t>13767</t>
  </si>
  <si>
    <t>CORDARONE</t>
  </si>
  <si>
    <t>114067</t>
  </si>
  <si>
    <t>11123</t>
  </si>
  <si>
    <t>METFORMIN-TEVA 850 MG</t>
  </si>
  <si>
    <t>POR TBL FLM 90X850MG</t>
  </si>
  <si>
    <t>161542</t>
  </si>
  <si>
    <t>85159</t>
  </si>
  <si>
    <t>POR CPS ETD 90X20MG SKLO</t>
  </si>
  <si>
    <t>Prokinetika</t>
  </si>
  <si>
    <t>166760</t>
  </si>
  <si>
    <t>KINITO 50 MG, POTAHOVANÉ TABLETY</t>
  </si>
  <si>
    <t>POR TBL FLM 100X50MG</t>
  </si>
  <si>
    <t>10246</t>
  </si>
  <si>
    <t>OMEPRAZOL AL 20</t>
  </si>
  <si>
    <t>POR CPS ETD 100X20MG</t>
  </si>
  <si>
    <t>Repaglinid</t>
  </si>
  <si>
    <t>26777</t>
  </si>
  <si>
    <t>NOVONORM 1 MG</t>
  </si>
  <si>
    <t>POR TBL NOB 90X1MG</t>
  </si>
  <si>
    <t>26782</t>
  </si>
  <si>
    <t>NOVONORM 2 MG</t>
  </si>
  <si>
    <t>POR TBL NOB 90X2MG</t>
  </si>
  <si>
    <t>Sulodexid</t>
  </si>
  <si>
    <t>96118</t>
  </si>
  <si>
    <t>VESSEL DUE F</t>
  </si>
  <si>
    <t>POR CPS MOL 50X250LSU</t>
  </si>
  <si>
    <t>124343</t>
  </si>
  <si>
    <t>POR TBL NOB 20</t>
  </si>
  <si>
    <t>91291</t>
  </si>
  <si>
    <t>POR SIR 100ML 240MG/5ML</t>
  </si>
  <si>
    <t>DIAZEPAM SLOVAKOFARMA 5 MG</t>
  </si>
  <si>
    <t>200</t>
  </si>
  <si>
    <t>POR TBL OBD 50X25MG</t>
  </si>
  <si>
    <t>Jiná antihistaminika pro systémovou aplikaci</t>
  </si>
  <si>
    <t>POR TBL NOB 20X2MG</t>
  </si>
  <si>
    <t>Jiná léčiva podporující tvorbu jizev</t>
  </si>
  <si>
    <t>128658</t>
  </si>
  <si>
    <t>INFADOLAN</t>
  </si>
  <si>
    <t>DRM UNG 1X100GM I</t>
  </si>
  <si>
    <t>52266</t>
  </si>
  <si>
    <t>DRM UNG 1X30GM I</t>
  </si>
  <si>
    <t>15880</t>
  </si>
  <si>
    <t>BRAUNOL</t>
  </si>
  <si>
    <t>DRM SOL 1X500ML</t>
  </si>
  <si>
    <t>DRM UNG 1X20GM 10%</t>
  </si>
  <si>
    <t>Laktulóza</t>
  </si>
  <si>
    <t>Makrogol</t>
  </si>
  <si>
    <t>58827</t>
  </si>
  <si>
    <t>FORTRANS</t>
  </si>
  <si>
    <t>POR PLV SOL 1X4(SÁČKY)</t>
  </si>
  <si>
    <t>115318</t>
  </si>
  <si>
    <t>POR CPS ETD 90X20MG HDPE</t>
  </si>
  <si>
    <t>167016</t>
  </si>
  <si>
    <t>SILDENAFIL TEVA 100 MG</t>
  </si>
  <si>
    <t>10295</t>
  </si>
  <si>
    <t>CÉVKA NELATON</t>
  </si>
  <si>
    <t>2 BOČ.OTVORY,DÉLKA 400MM,VELIKOST CH 8,10,12,14,16,18,20,22,25</t>
  </si>
  <si>
    <t>11722</t>
  </si>
  <si>
    <t>KATÉTR PRO INTERMITENTNÍ KATETRIZACI NEPOTAHOVANÝ</t>
  </si>
  <si>
    <t>ŽENSKÝ 4340086,108124,140,167,183, CH 8,10,12,14,16,18</t>
  </si>
  <si>
    <t>140348</t>
  </si>
  <si>
    <t>SYSTÉM PROPLACH.PRO MOČOVÉ KATETRY (KYS.CITR. 3,23</t>
  </si>
  <si>
    <t>10X100ML KAT.C. FB99839</t>
  </si>
  <si>
    <t>Standardní lůžková péče</t>
  </si>
  <si>
    <t>Ambulance urologická</t>
  </si>
  <si>
    <t>Uroradiologické centrum</t>
  </si>
  <si>
    <t>Dětská urologie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</si>
  <si>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</si>
  <si>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</si>
  <si>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</si>
  <si>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L02BB03 - Bikalutamid</t>
  </si>
  <si>
    <t>G04CB01 - Finasterid</t>
  </si>
  <si>
    <t>R06AE09 - Levocetirizin</t>
  </si>
  <si>
    <t>C09CA07 - Telmisartan</t>
  </si>
  <si>
    <t>C02CA04 - Doxazosin</t>
  </si>
  <si>
    <t>C09AA04 - Perindopril</t>
  </si>
  <si>
    <t>A10BA02 - Metformin</t>
  </si>
  <si>
    <t>C03EA01 - Hydrochlorothiazid a kalium šetřící diuretika</t>
  </si>
  <si>
    <t>J01FA10 - Azithromycin</t>
  </si>
  <si>
    <t>C09AA03 - Lisinopril</t>
  </si>
  <si>
    <t>M05BA04 - Kyselina alendronová</t>
  </si>
  <si>
    <t>C01BD01 - Amiodaron</t>
  </si>
  <si>
    <t>N06BX18 - Vinpocetin</t>
  </si>
  <si>
    <t>C09AA05 - Ramipril</t>
  </si>
  <si>
    <t>J01FF01 - Klindamycin</t>
  </si>
  <si>
    <t>J02AC01 - Flukonazol</t>
  </si>
  <si>
    <t>L02BA01 - Tamoxifen</t>
  </si>
  <si>
    <t>M04AA01 - Alopurinol</t>
  </si>
  <si>
    <t>G04BD07 - Tolterodin</t>
  </si>
  <si>
    <t>A03FA - Prokinetika</t>
  </si>
  <si>
    <t>B01AA03 - Warfarin</t>
  </si>
  <si>
    <t>J01AA02 - Doxycyklin</t>
  </si>
  <si>
    <t>G04BD07</t>
  </si>
  <si>
    <t>G04CA02</t>
  </si>
  <si>
    <t>L02BA01</t>
  </si>
  <si>
    <t>L02BB03</t>
  </si>
  <si>
    <t>R06AE09</t>
  </si>
  <si>
    <t>B01AA03</t>
  </si>
  <si>
    <t>C02CA04</t>
  </si>
  <si>
    <t>C09CA07</t>
  </si>
  <si>
    <t>J01FF01</t>
  </si>
  <si>
    <t>M04AA01</t>
  </si>
  <si>
    <t>C09AA04</t>
  </si>
  <si>
    <t>G04CB01</t>
  </si>
  <si>
    <t>A03FA</t>
  </si>
  <si>
    <t>M05BA04</t>
  </si>
  <si>
    <t>J01AA02</t>
  </si>
  <si>
    <t>C09AA05</t>
  </si>
  <si>
    <t>A10BA02</t>
  </si>
  <si>
    <t>C03EA01</t>
  </si>
  <si>
    <t>C09AA03</t>
  </si>
  <si>
    <t>J02AC01</t>
  </si>
  <si>
    <t>N06BX18</t>
  </si>
  <si>
    <t>J01FA10</t>
  </si>
  <si>
    <t>C01BD01</t>
  </si>
  <si>
    <t>Přehled plnění PL - Preskripce léčivých přípravků - orientační přehled</t>
  </si>
  <si>
    <t>50115006     implant.umělé těl.náhr.-neuromod.-DBS(s.Z_508)</t>
  </si>
  <si>
    <t>1262</t>
  </si>
  <si>
    <t>operační sál - lokální</t>
  </si>
  <si>
    <t>operační sál - lokální Celkem</t>
  </si>
  <si>
    <t>1266</t>
  </si>
  <si>
    <t>pracoviště DK COS</t>
  </si>
  <si>
    <t>pracoviště DK COS Celkem</t>
  </si>
  <si>
    <t>ZA339</t>
  </si>
  <si>
    <t>Obinadlo hydrofilní   8 cm x   5 m 13006</t>
  </si>
  <si>
    <t>ZA410</t>
  </si>
  <si>
    <t>Gáza v pásu 7 cm x 40 m, 17 nití 12002</t>
  </si>
  <si>
    <t>ZA423</t>
  </si>
  <si>
    <t>Obinadlo elastické idealtex 12 cm x 5 m 9310633</t>
  </si>
  <si>
    <t>ZA435</t>
  </si>
  <si>
    <t>Polštářek vatový v gáze 10 x 15 cm 15002</t>
  </si>
  <si>
    <t>ZA444</t>
  </si>
  <si>
    <t>Tampon nesterilní stáčený 20 x 19 cm 1320300404</t>
  </si>
  <si>
    <t>ZA446</t>
  </si>
  <si>
    <t>Vata buničitá přířezy 20 x 30 cm 1230200129</t>
  </si>
  <si>
    <t>ZA451</t>
  </si>
  <si>
    <t>Náplast omniplast 5 cm x 9,2 m 9004540 (900429)</t>
  </si>
  <si>
    <t>ZA463</t>
  </si>
  <si>
    <t>Kompresa NT 10 x 20 cm / 2 ks sterilní 26620</t>
  </si>
  <si>
    <t>ZA562</t>
  </si>
  <si>
    <t>Náplast cosmopor i. v. 6 x 8 cm 9008054</t>
  </si>
  <si>
    <t>ZB084</t>
  </si>
  <si>
    <t>Náplast transpore 2,50 cm x 9,14 m 1527-1</t>
  </si>
  <si>
    <t>ZC100</t>
  </si>
  <si>
    <t>Vata buničitá dělená 2 role / 500 ks 40 x 50 mm 1230200310</t>
  </si>
  <si>
    <t>ZC702</t>
  </si>
  <si>
    <t>Náplast tegaderm 6,0 cm x 7,0 cm bal. á 100 ks 1624W</t>
  </si>
  <si>
    <t>ZD109</t>
  </si>
  <si>
    <t>Tampon menstruační bal. á 16 ks 7091164</t>
  </si>
  <si>
    <t>ZI558</t>
  </si>
  <si>
    <t>Náplast curapor   7 x   5 cm 22 120 ( náhrada za cosmopor )</t>
  </si>
  <si>
    <t>ZD168</t>
  </si>
  <si>
    <t>Gáza skládaná nesterilní   8 x 17 cm, 12 vrstev karton á 1700 ks 11010</t>
  </si>
  <si>
    <t>ZA473</t>
  </si>
  <si>
    <t>Krytí melgisorb pro dutiny 3 x 32 cm bal. á 5 ks 253000</t>
  </si>
  <si>
    <t>ZA713</t>
  </si>
  <si>
    <t>Měřič žilního tlaku 01 646992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</si>
  <si>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</si>
  <si>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</si>
  <si>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</si>
  <si>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</si>
  <si>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</si>
  <si>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</si>
  <si>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ZA790</t>
  </si>
  <si>
    <t>Stříkačka injekční   5 ml 4606051V</t>
  </si>
  <si>
    <t>ZA791</t>
  </si>
  <si>
    <t>Stříkačka janett 140-160 ml JNP1543(MED114408)</t>
  </si>
  <si>
    <t>ZA812</t>
  </si>
  <si>
    <t>Uzávěr do katetrů 4435001</t>
  </si>
  <si>
    <t>ZA883</t>
  </si>
  <si>
    <t>Rourka rektální CH18 délka 40 cm 19-18.100</t>
  </si>
  <si>
    <t>ZA964</t>
  </si>
  <si>
    <t>Stříkačka janett 60 ml vyplachovací MRG564</t>
  </si>
  <si>
    <t>ZB117</t>
  </si>
  <si>
    <t>Lanceta haemolance modrá, á 150 ks, DIS7575</t>
  </si>
  <si>
    <t>ZB249</t>
  </si>
  <si>
    <t>Sáček močový s křížovou výpustí sterilní 2000 ml ZAR-TNU201601</t>
  </si>
  <si>
    <t>ZB553</t>
  </si>
  <si>
    <t>Láhev redon hi-vac 400 ml-kompletní 05.000.22.803</t>
  </si>
  <si>
    <t>ZB756</t>
  </si>
  <si>
    <t>Zkumavka 3 ml K3 edta fialová 454086</t>
  </si>
  <si>
    <t>ZB761</t>
  </si>
  <si>
    <t>Zkumavka červená 4 ml 454092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</si>
  <si>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</si>
  <si>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</si>
  <si>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</si>
  <si>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</si>
  <si>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</si>
  <si>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</si>
  <si>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ZB893</t>
  </si>
  <si>
    <t>Stříkačka inzulinová omnican 0,5 ml 100j s jehlou 30 G 9151125S</t>
  </si>
  <si>
    <t>ZC498</t>
  </si>
  <si>
    <t>Držák močových sáčků UH 800800100</t>
  </si>
  <si>
    <t>ZC648</t>
  </si>
  <si>
    <t>Elektroda EKG s gelem ovál 51 x 33 mm pro dospělé H-108006</t>
  </si>
  <si>
    <t>ZC769</t>
  </si>
  <si>
    <t>Hadička spojovací HS 1,8 x 450LL 606301</t>
  </si>
  <si>
    <t>ZC770</t>
  </si>
  <si>
    <t>Hadička spojovací HS 3,0 x 2500LL 606347</t>
  </si>
  <si>
    <t>ZC863</t>
  </si>
  <si>
    <t>Hadička spojovací HS 1,8 x 1800LL 606304</t>
  </si>
  <si>
    <t>ZD809</t>
  </si>
  <si>
    <t>Kanyla vasofix 20G růžová safety 4269110S-01</t>
  </si>
  <si>
    <t>ZD980</t>
  </si>
  <si>
    <t>Kanyla vasofix 18G zelená safety 4269136S-01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</si>
  <si>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</si>
  <si>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</si>
  <si>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</si>
  <si>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</si>
  <si>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</si>
  <si>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</si>
  <si>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ZH168</t>
  </si>
  <si>
    <t>Stříkačka tuberkulin 1 ml KD-JECT III 831786</t>
  </si>
  <si>
    <t>ZH491</t>
  </si>
  <si>
    <t>Stříkačka 50 - 60 ml LL MRG00711</t>
  </si>
  <si>
    <t>ZI182</t>
  </si>
  <si>
    <t>Zkumavka + aplikátor s chem.stabilizátorem UriSwab žlutá 802CE.A</t>
  </si>
  <si>
    <t>ZI436</t>
  </si>
  <si>
    <t>Brýle kyslíkové americký typ upevnění svorkou SOFT H-103106</t>
  </si>
  <si>
    <t>ZJ696</t>
  </si>
  <si>
    <t>Sonda žaludeční CH18 1200 mm s RTG linkou bal. á 30 ks 412018</t>
  </si>
  <si>
    <t>ZK799</t>
  </si>
  <si>
    <t>Zátka combi červená 4495101</t>
  </si>
  <si>
    <t>ZB947</t>
  </si>
  <si>
    <t>Manžeta TK dospělá 27 - 35 cm M1574A</t>
  </si>
  <si>
    <t>ZL688</t>
  </si>
  <si>
    <t>Proužky Accu-Check Inform IIStrip 50 EU1 á 50 ks 05942861</t>
  </si>
  <si>
    <t>ZL781</t>
  </si>
  <si>
    <t>Konektor bezjehlový K-NECT 7 denní M79400845</t>
  </si>
  <si>
    <t>ZA893</t>
  </si>
  <si>
    <t>Astrup li-heparin 05.1147.020</t>
  </si>
  <si>
    <t>ZA715</t>
  </si>
  <si>
    <t>Set infuzní intrafix 4062957</t>
  </si>
  <si>
    <t>ZE079</t>
  </si>
  <si>
    <t>Set transfúzní non PVC s odvzdušněním a bakteriálním filtrem ZAR-I-TS</t>
  </si>
  <si>
    <t>ZA999</t>
  </si>
  <si>
    <t>Jehla injekční 0,5 x   16 mm oranžová 4657853</t>
  </si>
  <si>
    <t>ZB556</t>
  </si>
  <si>
    <t>Jehla injekční 1,2 x   40 mm růžová 4665120</t>
  </si>
  <si>
    <t>ZB768</t>
  </si>
  <si>
    <t>Jehla vakuová 216/38 mm zelená 450076</t>
  </si>
  <si>
    <t>ZL072</t>
  </si>
  <si>
    <t>Rukavice operační gammex bez pudru PF EnLite vel. 7,0 353384</t>
  </si>
  <si>
    <t>ZL073</t>
  </si>
  <si>
    <t>Rukavice operační gammex bez pudru PF EnLite vel. 7,5 353385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</si>
  <si>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</si>
  <si>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</si>
  <si>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</si>
  <si>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</si>
  <si>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</si>
  <si>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</si>
  <si>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</si>
  <si>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</si>
  <si>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ZA593</t>
  </si>
  <si>
    <t>Tampon stáčený sterilní 20 x 20 cm / 5 ks 28003</t>
  </si>
  <si>
    <t>ZH012</t>
  </si>
  <si>
    <t>Náplast micropore 2,50 cm x 5,00 m 840W</t>
  </si>
  <si>
    <t>ZI599</t>
  </si>
  <si>
    <t>Náplast curapor 10 x   8 cm 22121 ( náhrada za cosmopor )</t>
  </si>
  <si>
    <t>ZL684</t>
  </si>
  <si>
    <t>Náplast santiband standard poinjekční jednotl. baleno 19 mm x 72 mm 652</t>
  </si>
  <si>
    <t>KD754</t>
  </si>
  <si>
    <t>drát guadewire-coated 035/150 OPT 1106-0125</t>
  </si>
  <si>
    <t>KE273</t>
  </si>
  <si>
    <t>jehla bioptická deltacut 18G/20 cm PAJ:315S120200</t>
  </si>
  <si>
    <t>ZA756</t>
  </si>
  <si>
    <t>Prst vyšetřovací s manžetou 9031</t>
  </si>
  <si>
    <t>ZA762</t>
  </si>
  <si>
    <t>Pohár na moč 100 ml UH 712252</t>
  </si>
  <si>
    <t>ZB757</t>
  </si>
  <si>
    <t>Zkumavka 6 ml K3 edta fialová 456036</t>
  </si>
  <si>
    <t>ZB762</t>
  </si>
  <si>
    <t>Zkumavka červená 6 ml 456092</t>
  </si>
  <si>
    <t>ZB767</t>
  </si>
  <si>
    <t>Jehla vakuová 226/38 mm černá 450075</t>
  </si>
  <si>
    <t>ZB772</t>
  </si>
  <si>
    <t>Přechodka adaptér luer 450070</t>
  </si>
  <si>
    <t>ZB780</t>
  </si>
  <si>
    <t>Kontejner 120 ml sterilní 331690250350</t>
  </si>
  <si>
    <t>ZB891</t>
  </si>
  <si>
    <t>Katetr močový tiemann 18CH s balonkem bal. á 12 ks 9818-02</t>
  </si>
  <si>
    <t>ZC744</t>
  </si>
  <si>
    <t>Katetr močový tiemann CH16 s balonkem bal. á 12 ks K02-9816-02</t>
  </si>
  <si>
    <t>ZC768</t>
  </si>
  <si>
    <t>Zkumavka 10 ml sterilní bal. á 1250 ks 1009/TE/SG</t>
  </si>
  <si>
    <t>ZC906</t>
  </si>
  <si>
    <t>Škrtidlo se sponou KVS25500</t>
  </si>
  <si>
    <t>ZD616</t>
  </si>
  <si>
    <t>Mediset pro močovou katetriz.+ aqua 4753881</t>
  </si>
  <si>
    <t>ZD808</t>
  </si>
  <si>
    <t>Kanyla vasofix 22G modrá safety 4269098S-01</t>
  </si>
  <si>
    <t>ZD873</t>
  </si>
  <si>
    <t>Katetr cystometrický 2 cestný 395 751</t>
  </si>
  <si>
    <t>ZH493</t>
  </si>
  <si>
    <t>Katetr močový foley CH16 180605-000160</t>
  </si>
  <si>
    <t>ZH817</t>
  </si>
  <si>
    <t>Katetr močový foley CH18 180605-000180</t>
  </si>
  <si>
    <t>ZI180</t>
  </si>
  <si>
    <t>Zkumavka s mediem+ flovakovaný tampon eSwab minitip oranžový 491CE.A</t>
  </si>
  <si>
    <t>ZK457</t>
  </si>
  <si>
    <t>Set promývací dvoucestný pro urologii M060770S</t>
  </si>
  <si>
    <t>ZC803</t>
  </si>
  <si>
    <t>Drén nefrostom CH18 KNEF18F45PI</t>
  </si>
  <si>
    <t>ZK640</t>
  </si>
  <si>
    <t>Těsnění bal. á 10 ks 8801</t>
  </si>
  <si>
    <t>ZA709</t>
  </si>
  <si>
    <t>Katetr močový foley 22CH bal. á 12 ks 1575-02</t>
  </si>
  <si>
    <t>KC451</t>
  </si>
  <si>
    <t>drát 0,035 150J D00RE420780</t>
  </si>
  <si>
    <t>ZA899</t>
  </si>
  <si>
    <t>Drát roadrunner PC Wire Guide RPC 038145-0-5</t>
  </si>
  <si>
    <t>KD842</t>
  </si>
  <si>
    <t>jehla punkční Renodrain D00RE440720</t>
  </si>
  <si>
    <t>ZB585</t>
  </si>
  <si>
    <t>Vzduchovod nosní PVC 6/8 579208</t>
  </si>
  <si>
    <t>ZB584</t>
  </si>
  <si>
    <t>Vzduchovod nosní PVC 5/7 579207</t>
  </si>
  <si>
    <t>ZA889</t>
  </si>
  <si>
    <t>Souprava urodynamická malá 606481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</si>
  <si>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</si>
  <si>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</si>
  <si>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</si>
  <si>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</si>
  <si>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</si>
  <si>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</si>
  <si>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KD594</t>
  </si>
  <si>
    <t>cévka nelaton Ch14 MPI:110014</t>
  </si>
  <si>
    <t>KD600</t>
  </si>
  <si>
    <t>cévka tiemann Ch  8 MPI:120008</t>
  </si>
  <si>
    <t>KD601</t>
  </si>
  <si>
    <t>cévka tiemann CH10 MPI:120010</t>
  </si>
  <si>
    <t>KD602</t>
  </si>
  <si>
    <t>cévka tiemann Ch12 MPI:120012</t>
  </si>
  <si>
    <t>KD603</t>
  </si>
  <si>
    <t>cévka tiemann Ch14/40 MPI:120014</t>
  </si>
  <si>
    <t>KD604</t>
  </si>
  <si>
    <t>cévka tiemann Ch16/40 MPI:120016</t>
  </si>
  <si>
    <t>KD605</t>
  </si>
  <si>
    <t>cévka tiemann Ch18/40 MPI:120018</t>
  </si>
  <si>
    <t>ZC633</t>
  </si>
  <si>
    <t>Katetr pollack open - end bal. á 10 ks 021305</t>
  </si>
  <si>
    <t>KB692</t>
  </si>
  <si>
    <t>dufour 22ch 30/50 vypl.AB3722</t>
  </si>
  <si>
    <t>KB718</t>
  </si>
  <si>
    <t>katetr UD 6ch 2cestný AH5106</t>
  </si>
  <si>
    <t>KB755</t>
  </si>
  <si>
    <t>cévka k sigmoid.5ch AC4105</t>
  </si>
  <si>
    <t>KB759</t>
  </si>
  <si>
    <t>nd   8,0 ch výměnný D00RP410850</t>
  </si>
  <si>
    <t>KB765</t>
  </si>
  <si>
    <t>adaptér univ. ND D00RE450106</t>
  </si>
  <si>
    <t>KB775</t>
  </si>
  <si>
    <t>nd 9 set D00RP400950</t>
  </si>
  <si>
    <t>KD589</t>
  </si>
  <si>
    <t>cévka močová pro ženy 100Ch.16/18 MPI:100016</t>
  </si>
  <si>
    <t>KD606</t>
  </si>
  <si>
    <t>cévka tiemann Ch20/40 MPI:120020</t>
  </si>
  <si>
    <t>KH799</t>
  </si>
  <si>
    <t>stent D-J 6/26 EN-360626</t>
  </si>
  <si>
    <t>KB688</t>
  </si>
  <si>
    <t>katetr N   6ch 1,5 ml AA6106</t>
  </si>
  <si>
    <t>KH800</t>
  </si>
  <si>
    <t>stent D-J 6/28 EN-360628</t>
  </si>
  <si>
    <t>KB708</t>
  </si>
  <si>
    <t>cévka 5N AC5005</t>
  </si>
  <si>
    <t>KH808</t>
  </si>
  <si>
    <t>sada punkční EPI 14 Ch SU-121640</t>
  </si>
  <si>
    <t>ZM109</t>
  </si>
  <si>
    <t>Stent ureterální SOT-628-G</t>
  </si>
  <si>
    <t>KH807</t>
  </si>
  <si>
    <t>sada punkční EPI 12 Ch SU-101240</t>
  </si>
  <si>
    <t>KB706</t>
  </si>
  <si>
    <t>cévka 4N AC5004</t>
  </si>
  <si>
    <t>KB711</t>
  </si>
  <si>
    <t>cévka 7F AC5207</t>
  </si>
  <si>
    <t>KB722</t>
  </si>
  <si>
    <t>cévka k sigm. 6ch/155 AC4106</t>
  </si>
  <si>
    <t>KD595</t>
  </si>
  <si>
    <t>cévka nelaton Ch16 MPI:110016</t>
  </si>
  <si>
    <t>KD597</t>
  </si>
  <si>
    <t>cévka nelaton Ch20 MPI:110020</t>
  </si>
  <si>
    <t>KD596</t>
  </si>
  <si>
    <t>cévka nelaton Ch18 MPI:110018</t>
  </si>
  <si>
    <t>KD586</t>
  </si>
  <si>
    <t>cévka močová pro ženy 100Ch.10/18 MPI:100010</t>
  </si>
  <si>
    <t>KB756</t>
  </si>
  <si>
    <t>nd   9,0 ch výměnný RP410950 D00RP410950</t>
  </si>
  <si>
    <t>KH802</t>
  </si>
  <si>
    <t>stent D-J 7/28 EN-300728</t>
  </si>
  <si>
    <t>KD761</t>
  </si>
  <si>
    <t>stent optisoft open 6,0CH/26 OPT 3004-1300</t>
  </si>
  <si>
    <t>KB760</t>
  </si>
  <si>
    <t>nd 10,5 ch výměnný RE411050</t>
  </si>
  <si>
    <t>ZB839</t>
  </si>
  <si>
    <t>Šití merslen zelený 1 bal. á 36 ks EH6416H</t>
  </si>
  <si>
    <t>ZA833</t>
  </si>
  <si>
    <t>Jehla injekční 0,8 x   40 mm zelená 4657527</t>
  </si>
  <si>
    <t>ZA834</t>
  </si>
  <si>
    <t>Jehla injekční 0,7 x   40 mm černá 4660021</t>
  </si>
  <si>
    <t>ZF238</t>
  </si>
  <si>
    <t xml:space="preserve">Jehla bioptická VVG18G délka 20 cm bal. á 20 ks 04001545 </t>
  </si>
  <si>
    <t>ZK478</t>
  </si>
  <si>
    <t>Rukavice operační latexové s pudrem ansell medigrip plus vel. 8,5 302927</t>
  </si>
  <si>
    <t>ZL074</t>
  </si>
  <si>
    <t>Rukavice operační gammex bez pudru PF EnLite vel. 8,0 353386</t>
  </si>
  <si>
    <t>ZL075</t>
  </si>
  <si>
    <t>Rukavice operační gammex bez pudru PF EnLite vel. 8,5 353387</t>
  </si>
  <si>
    <t>ZL949</t>
  </si>
  <si>
    <t>Rukavice nitril promedica bez p. L bílé 6N á 100 ks 9399W4</t>
  </si>
  <si>
    <t>ZA687</t>
  </si>
  <si>
    <t>Sáček močový curity s hod.diurézou 200 ml hadička 150 cm 6502</t>
  </si>
  <si>
    <t>ZI764</t>
  </si>
  <si>
    <t>Špičky eppendorf Standard bal. 2x500 2ul-200ul 330030000870</t>
  </si>
  <si>
    <t>ZG464</t>
  </si>
  <si>
    <t>Sáček laparoskopický 210 ml EJ022SU</t>
  </si>
  <si>
    <t>KD959</t>
  </si>
  <si>
    <t>páska tiloop á 3 ks PSM 6000477</t>
  </si>
  <si>
    <t>ZA523</t>
  </si>
  <si>
    <t>Klip hem-o-lok L WK544240</t>
  </si>
  <si>
    <t>ZK870</t>
  </si>
  <si>
    <t>Trokar s ostřím a fixačním balonkem 12 x 100 mm CFB73</t>
  </si>
  <si>
    <t>ZK872</t>
  </si>
  <si>
    <t>Trokar s ostřím vroubkovaný rukávec 11 x 100 mm CTB33</t>
  </si>
  <si>
    <t>ZF644</t>
  </si>
  <si>
    <t>Klip titanový + bombička bal. á 12 ks PL574T</t>
  </si>
  <si>
    <t>ZK871</t>
  </si>
  <si>
    <t>Trokar s ostřím a fixačním balonkem 12 x 150 mm CFB71</t>
  </si>
  <si>
    <t>ZK869</t>
  </si>
  <si>
    <t>Jehla insuflační 120 mm C2201</t>
  </si>
  <si>
    <t>KB769</t>
  </si>
  <si>
    <t>endo D-J 5,0-12 D00EN320512</t>
  </si>
  <si>
    <t>KB772</t>
  </si>
  <si>
    <t>endo D-J 6,0-12 D00EN320612</t>
  </si>
  <si>
    <t>KB773</t>
  </si>
  <si>
    <t>endo D-J 6,0-15 D00EN320615</t>
  </si>
  <si>
    <t>KH803</t>
  </si>
  <si>
    <t>stent D-J 7/28 EN-330728</t>
  </si>
  <si>
    <t>KH804</t>
  </si>
  <si>
    <t>stent D-J 7/30 EN-330730</t>
  </si>
  <si>
    <t>KB695</t>
  </si>
  <si>
    <t>dufour 20ch 50-80ml AB3A20</t>
  </si>
  <si>
    <t>KE305</t>
  </si>
  <si>
    <t>nůžky harmonické laparoskopické ACE36E-X</t>
  </si>
  <si>
    <t>KI351</t>
  </si>
  <si>
    <t>kleště bipolární ENSEAL G2 s flexí 35mm NSLG2C35A-X</t>
  </si>
  <si>
    <t>KG986</t>
  </si>
  <si>
    <t>kleště na otevřenou operativu jednorázové NSEAL X 22L-X</t>
  </si>
  <si>
    <t>ZI400</t>
  </si>
  <si>
    <t>Šití V-LOC délka stehu 15 cm bal. á 12 ks VLOCM0604</t>
  </si>
  <si>
    <t>ZJ032</t>
  </si>
  <si>
    <t>Páska ATOMS ATS5011</t>
  </si>
  <si>
    <t>ZF161</t>
  </si>
  <si>
    <t>Síťka Permacol 6 x 3 x 1.50 x 1 5063-150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</si>
  <si>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</si>
  <si>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</si>
  <si>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</si>
  <si>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</si>
  <si>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</si>
  <si>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</si>
  <si>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</si>
  <si>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</si>
  <si>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</si>
  <si>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</si>
  <si>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</si>
  <si>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(132 03 001)</t>
  </si>
  <si>
    <t>50115070</t>
  </si>
  <si>
    <t>513 SZM katetry, stenty, porty (112 02 101)</t>
  </si>
  <si>
    <t>50115064</t>
  </si>
  <si>
    <t>529 SZM šicí materiál (112 02 106)</t>
  </si>
  <si>
    <t>Urologická klinika, operační sál - lokální</t>
  </si>
  <si>
    <t>Urologická klinika, pracoviště COS</t>
  </si>
  <si>
    <t>50115061</t>
  </si>
  <si>
    <t>512 SZM robotické centrum (112 02 103)</t>
  </si>
  <si>
    <t>50115080</t>
  </si>
  <si>
    <t>523 SZM staplery, endosk., optika, extraktory (112 02 102)</t>
  </si>
  <si>
    <t>50115066</t>
  </si>
  <si>
    <t>531 SZM šicí materiál - robot (112 02 112)</t>
  </si>
  <si>
    <t>50115011</t>
  </si>
  <si>
    <t>515 SZM umělé tělní náhrady ostatní (112 02 030)</t>
  </si>
  <si>
    <t>Spotřeba zdravotnického materiálu - orientační přehled</t>
  </si>
  <si>
    <t>ON Data</t>
  </si>
  <si>
    <t>706 - Pracoviště urologie</t>
  </si>
  <si>
    <t>707 - Pracoviště dětské urologie</t>
  </si>
  <si>
    <t>7F6 - Pracov. standardní ústavní lůžkové péče urologické</t>
  </si>
  <si>
    <t>7F7 - Prac. standard. ústav. lůžkové péče dětské urologi</t>
  </si>
  <si>
    <t>809 - Pracoviště radiodiagnostiky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</si>
  <si>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</si>
  <si>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</si>
  <si>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</si>
  <si>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</si>
  <si>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706</t>
  </si>
  <si>
    <t>0000502</t>
  </si>
  <si>
    <t>MESOCAIN 1%</t>
  </si>
  <si>
    <t>0006215</t>
  </si>
  <si>
    <t>DIPHERELINE S.R. 11,25 MG</t>
  </si>
  <si>
    <t>0008499</t>
  </si>
  <si>
    <t>0017241</t>
  </si>
  <si>
    <t>0028007</t>
  </si>
  <si>
    <t>0077018</t>
  </si>
  <si>
    <t>0103394</t>
  </si>
  <si>
    <t>IMMUCYST</t>
  </si>
  <si>
    <t>0168721</t>
  </si>
  <si>
    <t>0500646</t>
  </si>
  <si>
    <t>3</t>
  </si>
  <si>
    <t>0028338</t>
  </si>
  <si>
    <t>SET RENÁLNÍ A NEFROSTOMICKÝ RE400740,400840,400940</t>
  </si>
  <si>
    <t>0028347</t>
  </si>
  <si>
    <t>KATETR RENODRAIN SAAMOSTATNÝ PIGTAIL, TYP YELLOW</t>
  </si>
  <si>
    <t>0028370</t>
  </si>
  <si>
    <t>SET RENÁLNÍ A NEFROSTOMICKÝ RE 421112</t>
  </si>
  <si>
    <t>0028411</t>
  </si>
  <si>
    <t>SET RENÁLNÍ A NEFROSTOMICKÝ RE 450105..106..110</t>
  </si>
  <si>
    <t>0046612</t>
  </si>
  <si>
    <t>DRÁT VODÍCÍ LUNDERQUIST RE-420780..180..380</t>
  </si>
  <si>
    <t>0051334</t>
  </si>
  <si>
    <t>KATETR URETERÁLNÍ,POLLACK,FLEXI-TIP U-021305</t>
  </si>
  <si>
    <t>0051990</t>
  </si>
  <si>
    <t>KATETR URETER.PŘÍMÉ OLIV.,FLÉT.,CYL. ZAK.- AC50..5</t>
  </si>
  <si>
    <t>0052477</t>
  </si>
  <si>
    <t>KATETR PRO URODYNAMICKÉ VYŠ.,TROJC. - AH53..AH56..</t>
  </si>
  <si>
    <t>0052832</t>
  </si>
  <si>
    <t>STENT PERIFERNÍ URETERÁLNÍ OPTIPUR,POLYURETAN</t>
  </si>
  <si>
    <t>0052834</t>
  </si>
  <si>
    <t>STENT PERIFERNÍ URETERÁLNÍ OPTIMED,POLYURETAN</t>
  </si>
  <si>
    <t>0054525</t>
  </si>
  <si>
    <t>DRÁT VODÍCÍ</t>
  </si>
  <si>
    <t>0058624</t>
  </si>
  <si>
    <t>SET NEFROSTOMICKÝ PUNKČNÍ RENODRAIN TYP YELLOW</t>
  </si>
  <si>
    <t>0058756</t>
  </si>
  <si>
    <t>VODIČ DRÁTĚNÝ ROADRUNNER</t>
  </si>
  <si>
    <t>0028353</t>
  </si>
  <si>
    <t>SET RENÁLNÍ A NEFROSTOMICKÝ RE 410640..50..740..50</t>
  </si>
  <si>
    <t>V</t>
  </si>
  <si>
    <t>09137</t>
  </si>
  <si>
    <t>UZ VYŠETŘENÍ DVOU ORGÁNŮ V NĚKOLIKA ROVINÁCH</t>
  </si>
  <si>
    <t>09216</t>
  </si>
  <si>
    <t>INJEKCE DO MĚKKÝCH TKÁNÍ NEBO INTRADERMÁLNÍ PUPENY</t>
  </si>
  <si>
    <t>09237</t>
  </si>
  <si>
    <t>OŠETŘENÍ A PŘEVAZ RÁNY VČETNĚ OŠETŘENÍ KOŽNÍCH A P</t>
  </si>
  <si>
    <t>09241</t>
  </si>
  <si>
    <t>OŠETŘENÍ A PŘEVAZ RÁNY, KOŽNÍCH A PODKOŽNÍCH AFEKC</t>
  </si>
  <si>
    <t>09511</t>
  </si>
  <si>
    <t>MINIMÁLNÍ KONTAKT LÉKAŘE S PACIENTEM</t>
  </si>
  <si>
    <t>09532</t>
  </si>
  <si>
    <t>PROHLÍDKA OSOBY DISPENZARIZOVANÉ</t>
  </si>
  <si>
    <t>76012</t>
  </si>
  <si>
    <t>76022</t>
  </si>
  <si>
    <t>CÍLENÉ VYŠETŘENÍ UROLOGEM</t>
  </si>
  <si>
    <t>76023</t>
  </si>
  <si>
    <t>KONTROLNÍ VYŠETŘENÍ UROLOGEM</t>
  </si>
  <si>
    <t>76123</t>
  </si>
  <si>
    <t>URETROCYSTOGRAFIE (JEN KLINICKÝ VÝKON BEZ RTG)</t>
  </si>
  <si>
    <t>76127</t>
  </si>
  <si>
    <t>CYSTOMETRIE PLNÍCÍ</t>
  </si>
  <si>
    <t>76129</t>
  </si>
  <si>
    <t>SYNCHRONNÍ URODYNAMICKÝ ZÁZNAM</t>
  </si>
  <si>
    <t>76133</t>
  </si>
  <si>
    <t>KALIBRACE URETRY ŽENY</t>
  </si>
  <si>
    <t>76213</t>
  </si>
  <si>
    <t>KATETRIZACE MOČOVÉHO MĚCHÝŘE PERMANENTNÍ CÉVKOU DL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</si>
  <si>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</si>
  <si>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</si>
  <si>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</si>
  <si>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</si>
  <si>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</si>
  <si>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</si>
  <si>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76317</t>
  </si>
  <si>
    <t>VÝMĚNA EPICYSTOSTOMIE</t>
  </si>
  <si>
    <t>76319</t>
  </si>
  <si>
    <t>FRENULOPLASTIKA JAKO SAMOSTATNÝ VÝKON</t>
  </si>
  <si>
    <t>76497</t>
  </si>
  <si>
    <t>VÝMĚNA NEFROSTOMIE</t>
  </si>
  <si>
    <t>77022</t>
  </si>
  <si>
    <t>CÍLENÉ VYŠETŘENÍ DĚTSKÝM UROLOGEM</t>
  </si>
  <si>
    <t>77023</t>
  </si>
  <si>
    <t>KONTROLNÍ VYŠETŘENÍ DĚTSKÝM UROLOGEM</t>
  </si>
  <si>
    <t>89143</t>
  </si>
  <si>
    <t>RTG BŘICHA</t>
  </si>
  <si>
    <t>89163</t>
  </si>
  <si>
    <t>VYLUČOVACÍ UROGRAFIE</t>
  </si>
  <si>
    <t>89167</t>
  </si>
  <si>
    <t>CYSTOGRAFIE</t>
  </si>
  <si>
    <t>89173</t>
  </si>
  <si>
    <t>ANTEGRÁDNÍ PYELOGRAFIE JEDNOSTRANNÁ</t>
  </si>
  <si>
    <t>89198</t>
  </si>
  <si>
    <t>SKIASKOPIE</t>
  </si>
  <si>
    <t>89517</t>
  </si>
  <si>
    <t>UZ DUPLEXNÍ VYŠETŘENÍ DVOU A VÍCE CÉV, T. J. MORFO</t>
  </si>
  <si>
    <t>09547</t>
  </si>
  <si>
    <t>REGULAČNÍ POPLATEK -- POJIŠTĚNEC OD ÚHRADY POPLATK</t>
  </si>
  <si>
    <t>09543</t>
  </si>
  <si>
    <t>REGULAČNÍ POPLATEK ZA NÁVŠTĚVU -- POPLATEK UHRAZEN</t>
  </si>
  <si>
    <t>09139</t>
  </si>
  <si>
    <t>UZ VYŠETŘENÍ TŘÍ A VÍCE ORGÁNŮ V NĚKOLIKA ROVINÁCH</t>
  </si>
  <si>
    <t>76121</t>
  </si>
  <si>
    <t>NEFROSTOMOGRAM (JEN KLINICKÝ VÝKON)</t>
  </si>
  <si>
    <t>09233</t>
  </si>
  <si>
    <t>INJEKČNÍ OKRSKOVÁ ANESTÉZIE</t>
  </si>
  <si>
    <t>09135</t>
  </si>
  <si>
    <t>UZ VYŠETŘENÍ POUZE JEDNOHO ORGÁNU V NĚKOLIKA ROVIN</t>
  </si>
  <si>
    <t>09215</t>
  </si>
  <si>
    <t>INJEKCE I. M., S. C., I. D.</t>
  </si>
  <si>
    <t>89515</t>
  </si>
  <si>
    <t>UZ DUPLEXNÍ VYŠETŘENÍ POUZE JEDNÉ CÉVY, T. J. MORF</t>
  </si>
  <si>
    <t>77021</t>
  </si>
  <si>
    <t>KOMPLEXNÍ VYŠETŘENÍ DĚTSKÝM UROLOGEM</t>
  </si>
  <si>
    <t>09223</t>
  </si>
  <si>
    <t>INTRAVENÓZNÍ INFÚZE U DOSPĚLÉHO NEBO DÍTĚTE NAD 10</t>
  </si>
  <si>
    <t>89169</t>
  </si>
  <si>
    <t>CYSTOURETROGRAFIE</t>
  </si>
  <si>
    <t>09513</t>
  </si>
  <si>
    <t>TELEFONICKÁ KONZULTACE OŠETŘUJÍCÍHO LÉKAŘE PACIENT</t>
  </si>
  <si>
    <t>76255</t>
  </si>
  <si>
    <t>PUNKČNÍ BIOPSIE PROSTATY</t>
  </si>
  <si>
    <t>76555</t>
  </si>
  <si>
    <t>KOAGULACE V MĚCHÝŘI NEBO URETŘE, DISCIZE URETER. Ú</t>
  </si>
  <si>
    <t>09219</t>
  </si>
  <si>
    <t xml:space="preserve">INTRAVENÓZNÍ INJEKCE U DOSPĚLÉHO ČI DÍTĚTE NAD 10 </t>
  </si>
  <si>
    <t>76531</t>
  </si>
  <si>
    <t>CYSTOURETROSKOPIE</t>
  </si>
  <si>
    <t>76215</t>
  </si>
  <si>
    <t>KATETRIZACE URETERU, NEBO EXTRAKCE KONKREMENTU Z M</t>
  </si>
  <si>
    <t>89455</t>
  </si>
  <si>
    <t>PERKUTÁNNÍ NEFROSTOMIE JEDNOSTRANNÁ</t>
  </si>
  <si>
    <t>76235</t>
  </si>
  <si>
    <t>EXTRAKORPORÁLNÍ LITOTRYPSE SOLITÁRNÍHO KONKREMENTU</t>
  </si>
  <si>
    <t>76125</t>
  </si>
  <si>
    <t>UROFLOWMETRIE</t>
  </si>
  <si>
    <t>89511</t>
  </si>
  <si>
    <t>UZ INTRAKAVITÁLNÍ VYŠETŘENÍ</t>
  </si>
  <si>
    <t>09249</t>
  </si>
  <si>
    <t>KATETRIZACE MOČOVÉHO MĚCHÝŘE U MUŽE JEDNORÁZOVÁ</t>
  </si>
  <si>
    <t>76021</t>
  </si>
  <si>
    <t>KOMPLEXNÍ VYŠETŘENÍ UROLOGEM</t>
  </si>
  <si>
    <t>76511</t>
  </si>
  <si>
    <t>VÝKON FLEXIBILNÍM CYSTOSKOPEM</t>
  </si>
  <si>
    <t>76565</t>
  </si>
  <si>
    <t>BIOPSIE EV. EXTRAKCE Z MĚCHÝŘE - CIZÍ TĚLESO, KONK</t>
  </si>
  <si>
    <t>89165</t>
  </si>
  <si>
    <t>RETROGRÁDNÍ PYELOGRAFIE JEDNOSTRANNÁ</t>
  </si>
  <si>
    <t>76131</t>
  </si>
  <si>
    <t>URETRÁLNÍ TLAKOVÝ PROFIL</t>
  </si>
  <si>
    <t>76211</t>
  </si>
  <si>
    <t>KATETRIZACE MOČOVÉHO MĚCHÝŘE PERMANENTNÍ CÉVKOU</t>
  </si>
  <si>
    <t>89189</t>
  </si>
  <si>
    <t>FISTULOGRAFIE</t>
  </si>
  <si>
    <t>89171</t>
  </si>
  <si>
    <t>URETROGRAFIE RETROGRÁDNÍ</t>
  </si>
  <si>
    <t>09213</t>
  </si>
  <si>
    <t>NEODKLADNÁ KARDIOPULMONÁLNÍ RESUSCITACE ZÁKLADNÍ Á</t>
  </si>
  <si>
    <t>76551</t>
  </si>
  <si>
    <t>PERKUTÁNNÍ PUNKCE A EV. SKLEROTIZACE CYSTY LEDVINY</t>
  </si>
  <si>
    <t>707</t>
  </si>
  <si>
    <t>09253</t>
  </si>
  <si>
    <t>UVOLNĚNÍ PREPUCIA, VČETNĚ NEOPERAČNÍ REPOZICE PARA</t>
  </si>
  <si>
    <t>09555</t>
  </si>
  <si>
    <t>OŠETŘENÍ DÍTĚTE DO 6 LET</t>
  </si>
  <si>
    <t>7F6</t>
  </si>
  <si>
    <t>76561</t>
  </si>
  <si>
    <t>FOTOKOAGULACE TUMORU LASEREM - (PŘIČTI K CYSTOSKOP</t>
  </si>
  <si>
    <t>7F7</t>
  </si>
  <si>
    <t>809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</si>
  <si>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</si>
  <si>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</si>
  <si>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</si>
  <si>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</si>
  <si>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</si>
  <si>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</si>
  <si>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</si>
  <si>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</si>
  <si>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</si>
  <si>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</si>
  <si>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</si>
  <si>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</si>
  <si>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</si>
  <si>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16 - KLINIKA PLICNÍCH NEMOCÍ A TUBERKULÓZY</t>
  </si>
  <si>
    <t>17 - NEUROLOGICKÁ KLINIKA</t>
  </si>
  <si>
    <t>18 - KLINIKA PSYCHIATRIE</t>
  </si>
  <si>
    <t>19 - KLINIKA PRACOVNÍHO LÉKAŘSTVÍ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</si>
  <si>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</si>
  <si>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</si>
  <si>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</si>
  <si>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</si>
  <si>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</si>
  <si>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</si>
  <si>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</si>
  <si>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</si>
  <si>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</si>
  <si>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</si>
  <si>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</si>
  <si>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02</t>
  </si>
  <si>
    <t>03</t>
  </si>
  <si>
    <t>04</t>
  </si>
  <si>
    <t>05</t>
  </si>
  <si>
    <t>76345</t>
  </si>
  <si>
    <t>REIMPLANTACE URETERU (UCNA)</t>
  </si>
  <si>
    <t>06</t>
  </si>
  <si>
    <t>07</t>
  </si>
  <si>
    <t>08</t>
  </si>
  <si>
    <t>09</t>
  </si>
  <si>
    <t>10</t>
  </si>
  <si>
    <t>11</t>
  </si>
  <si>
    <t>501</t>
  </si>
  <si>
    <t>51371</t>
  </si>
  <si>
    <t>CHOLECYSTEKTOMIE</t>
  </si>
  <si>
    <t>5F1</t>
  </si>
  <si>
    <t>51353</t>
  </si>
  <si>
    <t>PUNKCE, ODSÁTÍ TENKÉHO STŘEVA, MANIPULACE SE STŘEV</t>
  </si>
  <si>
    <t>51369</t>
  </si>
  <si>
    <t>APENDEKTOMIE PŘI PERFORAČNÍ APENDICITIDĚ S PERITON</t>
  </si>
  <si>
    <t>51519</t>
  </si>
  <si>
    <t>OPERACE RECIDIVUJÍCÍ KÝLY</t>
  </si>
  <si>
    <t>07546</t>
  </si>
  <si>
    <t>(DRG) OTEVŘENÝ PŘÍSTUP</t>
  </si>
  <si>
    <t>07510</t>
  </si>
  <si>
    <t>(VZP) OPERACE NA V. CAVA INFERIOR OTEVŘENÁ PŘÍSTUP</t>
  </si>
  <si>
    <t>07543</t>
  </si>
  <si>
    <t>(DRG) PRIMOOPERACE</t>
  </si>
  <si>
    <t>54190</t>
  </si>
  <si>
    <t>OSTATNÍ REKONSTRUKCE TEPEN A BY-PASSY</t>
  </si>
  <si>
    <t>07562</t>
  </si>
  <si>
    <t>(DRG) PLÁNOVANÁ OPERACE KVCH</t>
  </si>
  <si>
    <t>07552</t>
  </si>
  <si>
    <t>(DRG) OPERAČNÍ VÝKON BEZ MIMOTĚLNÍHO OBĚHU</t>
  </si>
  <si>
    <t>51517</t>
  </si>
  <si>
    <t>OPERACE KÝLY S POUŽITÍM ŠTĚPU ČI IMPLANTÁTU, OPERA</t>
  </si>
  <si>
    <t>51355</t>
  </si>
  <si>
    <t>DVOJ - A VÍCENÁSOBNÁ RESEKCE A (NEBO) ANASTOMÓZA T</t>
  </si>
  <si>
    <t>NÁHRADA KOLENNÍHO KLOUBU SEARCH EVOLUTION,FEMOR.KO</t>
  </si>
  <si>
    <t>0003952</t>
  </si>
  <si>
    <t>AMIKIN 500 MG</t>
  </si>
  <si>
    <t>0011785</t>
  </si>
  <si>
    <t>AMIKIN 1 G</t>
  </si>
  <si>
    <t>0014583</t>
  </si>
  <si>
    <t>TIENAM 500 MG/500 MG I.V.</t>
  </si>
  <si>
    <t>0016600</t>
  </si>
  <si>
    <t>0020605</t>
  </si>
  <si>
    <t>0052545</t>
  </si>
  <si>
    <t>0052547</t>
  </si>
  <si>
    <t>0053922</t>
  </si>
  <si>
    <t>CIPHIN PRO INFUSIONE 200 MG/100 ML</t>
  </si>
  <si>
    <t>0065989</t>
  </si>
  <si>
    <t>MYCOMAX INF</t>
  </si>
  <si>
    <t>0068998</t>
  </si>
  <si>
    <t>AMPICILIN 1,0 BIOTIKA</t>
  </si>
  <si>
    <t>0072972</t>
  </si>
  <si>
    <t>0076353</t>
  </si>
  <si>
    <t>FORTUM 1 G</t>
  </si>
  <si>
    <t>0076360</t>
  </si>
  <si>
    <t>0077044</t>
  </si>
  <si>
    <t>0083417</t>
  </si>
  <si>
    <t>MERONEM 1 G</t>
  </si>
  <si>
    <t>0083487</t>
  </si>
  <si>
    <t>MERONEM 500 MG</t>
  </si>
  <si>
    <t>0087239</t>
  </si>
  <si>
    <t>FANHDI 50 I.U./ML</t>
  </si>
  <si>
    <t>0092290</t>
  </si>
  <si>
    <t>EDICIN 1 G</t>
  </si>
  <si>
    <t>0094155</t>
  </si>
  <si>
    <t>ABAKTAL 400 MG/5 ML</t>
  </si>
  <si>
    <t>0096413</t>
  </si>
  <si>
    <t>GENTAMICIN LEK 40 MG/2 ML</t>
  </si>
  <si>
    <t>0096414</t>
  </si>
  <si>
    <t>0097000</t>
  </si>
  <si>
    <t>METRONIDAZOLE 0.5%-POLPHARMA</t>
  </si>
  <si>
    <t>0097687</t>
  </si>
  <si>
    <t>0142077</t>
  </si>
  <si>
    <t>0164350</t>
  </si>
  <si>
    <t>TAZOCIN 4 G/0,5 G</t>
  </si>
  <si>
    <t>0136083</t>
  </si>
  <si>
    <t>AMPICILLIN AND SULBACTAM IBI 1 G + 500 MG PRÁŠEK P</t>
  </si>
  <si>
    <t>0058984</t>
  </si>
  <si>
    <t>EPIRUBICIN EBEWE 2 MG/ML</t>
  </si>
  <si>
    <t>2</t>
  </si>
  <si>
    <t>0007917</t>
  </si>
  <si>
    <t>0207921</t>
  </si>
  <si>
    <t>0012886</t>
  </si>
  <si>
    <t>JEHLA ULTRA VERESSIHO                  (PN 150)</t>
  </si>
  <si>
    <t>0012892</t>
  </si>
  <si>
    <t>APLIKÁTOR KLIPŮ ENDOSKOPIC.ROTAČNÍ ER 220.320.420</t>
  </si>
  <si>
    <t>0027930</t>
  </si>
  <si>
    <t>STENT PERIFERNÍ URETERÁLNÍ WHITE STAR INTRAOPERATI</t>
  </si>
  <si>
    <t>0028382</t>
  </si>
  <si>
    <t>SET RENÁLNÍ A NEFROSTOMICKÝ RE 440720</t>
  </si>
  <si>
    <t>0029181</t>
  </si>
  <si>
    <t>SET NEFROSTOMICKÝ PUNKČNÍ, 340012,.13,.14;341200</t>
  </si>
  <si>
    <t>0029254</t>
  </si>
  <si>
    <t>KATETR TAMPONÁŽNÍ BALÓNKOVÝ, 202201..202600</t>
  </si>
  <si>
    <t>0034333</t>
  </si>
  <si>
    <t>JEHLA PUNKČNÍ, MITTY-POLACKOVA,ECHOTIP</t>
  </si>
  <si>
    <t>0034907</t>
  </si>
  <si>
    <t>KATETR DVOUCESTNÝ VČETNĚ ZAVÁDĚCÍHO SETU    K 43/2</t>
  </si>
  <si>
    <t>0047574</t>
  </si>
  <si>
    <t>DRÁT DIAGNOST.ZAVÁDĚCÍ ST J1.5, J3.0, J6.0, DE</t>
  </si>
  <si>
    <t>0047666</t>
  </si>
  <si>
    <t>STENT URETERÁLNÍ ECO,POLYURETHAN</t>
  </si>
  <si>
    <t>0051181</t>
  </si>
  <si>
    <t>TROKAR S OSTŘÍM XCEL, PRŮMĚR 11,12MM, DÉLKA 100MM</t>
  </si>
  <si>
    <t>0051795</t>
  </si>
  <si>
    <t>KATETR DOUBLE LOOP ŘID.VODIČ S FIX.PL.-ACB1..ACB9</t>
  </si>
  <si>
    <t>0056344</t>
  </si>
  <si>
    <t>SADA PUNKČNÍ SUPRAPUBICKÁ - EASYCYST, 170718..1707</t>
  </si>
  <si>
    <t>0058383</t>
  </si>
  <si>
    <t>VARIKOKÉLA DRG 90837</t>
  </si>
  <si>
    <t>0058396</t>
  </si>
  <si>
    <t>ADRENALEKTOMIE DRG 90857</t>
  </si>
  <si>
    <t>0058401</t>
  </si>
  <si>
    <t>NEFREKTOMIE DRG 90866</t>
  </si>
  <si>
    <t>0058423</t>
  </si>
  <si>
    <t>ENUKLEACE JEDNODUCHÉ CYSTY DRG 90805</t>
  </si>
  <si>
    <t>0058622</t>
  </si>
  <si>
    <t>STENT PERIFERNÍ URETERÁLNÍ WHITE STAR STENOSIS</t>
  </si>
  <si>
    <t>0067171</t>
  </si>
  <si>
    <t>IMPLANTÁT UROLOGICKÝ ZÁVĚS.TVT PÁSKA</t>
  </si>
  <si>
    <t>0083529</t>
  </si>
  <si>
    <t>SÍŤKA ULTRAPRO KÝLNÍ</t>
  </si>
  <si>
    <t>SYSTÉM HYDROCEPHALNÍ DRENÁŽNÍ - SHUNT CSF-NEPROGRA</t>
  </si>
  <si>
    <t>0151180</t>
  </si>
  <si>
    <t>KAUTER MONOPOLÁRNÍ - 8MM - ZAHNUTÉ NŮŽKY</t>
  </si>
  <si>
    <t>0151183</t>
  </si>
  <si>
    <t>KAUTER BIPOLÁRNÍ - 8MM - KLEŠTĚ MARYLAND</t>
  </si>
  <si>
    <t>0151189</t>
  </si>
  <si>
    <t>JEHELEC - 8MM - VELKÝ</t>
  </si>
  <si>
    <t>0151193</t>
  </si>
  <si>
    <t>KLEŠTĚ - 8MM</t>
  </si>
  <si>
    <t>0151210</t>
  </si>
  <si>
    <t>PŘÍSLUŠENSTVÍ - KRYTKA NA MONOPOLÁRNÍ NŮŽKY (PRO P</t>
  </si>
  <si>
    <t>0151218</t>
  </si>
  <si>
    <t>PŘÍSLUŠENSTVÍ - ROUŠKY STERILNÍ ROBOTICKÉ - NÁSTRO</t>
  </si>
  <si>
    <t>0151220</t>
  </si>
  <si>
    <t>PŘÍSLUŠENSTVÍ - ROUŠKY STERILNÍ ROBOTICKÉ - KAMERO</t>
  </si>
  <si>
    <t>0151221</t>
  </si>
  <si>
    <t>PŘÍSLUŠENSTVÍ - ROUŠKY STERILNÍ ROBOTICKÉ - KAMERA</t>
  </si>
  <si>
    <t>0027901</t>
  </si>
  <si>
    <t>STENT PERIFERNÍ URETERÁLNÍ WHITE STAR DOUBLE-J</t>
  </si>
  <si>
    <t>0069986</t>
  </si>
  <si>
    <t>IMPLANTÁT UROLOGICKÝ ZÁVĚS. BULBOURETRÁLNÍ BIO-SLI</t>
  </si>
  <si>
    <t>0058361</t>
  </si>
  <si>
    <t>VÝKON NA LYMFATICKÉM SYSTÉMU DRG 90794</t>
  </si>
  <si>
    <t>0051991</t>
  </si>
  <si>
    <t>ENDOŠITÍ JK10G</t>
  </si>
  <si>
    <t>09227</t>
  </si>
  <si>
    <t>I. V. APLIKACE KRVE NEBO KREVNÍCH DERIVÁTŮ</t>
  </si>
  <si>
    <t>51359</t>
  </si>
  <si>
    <t>RESEKCE A ANASTOMÓZA TLUSTÉHO STŘEVA NEBO REKTOSIG</t>
  </si>
  <si>
    <t>51392</t>
  </si>
  <si>
    <t>RELAPAROTOMIE PRO POOPERAČNÍ KRVÁCENÍ, PERITONITID</t>
  </si>
  <si>
    <t>76253</t>
  </si>
  <si>
    <t>BIOPSIE Z PENISU</t>
  </si>
  <si>
    <t>76323</t>
  </si>
  <si>
    <t>SPONGIOKAVERNÓZNÍ ZKRAT</t>
  </si>
  <si>
    <t>76337</t>
  </si>
  <si>
    <t>PYELOPLASTIKA</t>
  </si>
  <si>
    <t>76363</t>
  </si>
  <si>
    <t xml:space="preserve">CYSTOTOMIE EV. CYSTOSTOMIE (EXTRAKCE KONKREMENTU, </t>
  </si>
  <si>
    <t>76373</t>
  </si>
  <si>
    <t>CYSTEKTOMIE KOMPLETNÍ (BEZ NÁHRADY MĚCHÝŘE)</t>
  </si>
  <si>
    <t>76387</t>
  </si>
  <si>
    <t>UZAVŘENÍ VEZIKOVAGINÁLNÍ PÍŠTĚLE VAGINÁLNÍ CESTOU</t>
  </si>
  <si>
    <t>76389</t>
  </si>
  <si>
    <t>UZAVŘENÍ VEZIKOVAGINÁLNÍ PÍŠTĚLE CESTOU TRANSVEZIK</t>
  </si>
  <si>
    <t>76413</t>
  </si>
  <si>
    <t>URETREKTOMIE RADIKÁLNÍ</t>
  </si>
  <si>
    <t>76417</t>
  </si>
  <si>
    <t>URETROPLASTIKA - I. DOBA MARSUPIALIZACE URETRY</t>
  </si>
  <si>
    <t>76419</t>
  </si>
  <si>
    <t>IMPLANTACE ARTEFICIÁLNÍHO SFINKTERU (EPICYSTOSTOMI</t>
  </si>
  <si>
    <t>76427</t>
  </si>
  <si>
    <t>CIRKUMCIZE, DĚTI OD 3 LET A DOSPĚLÍ</t>
  </si>
  <si>
    <t>76429</t>
  </si>
  <si>
    <t>PARCIÁLNÍ AMPUTACE PENISU</t>
  </si>
  <si>
    <t>76439</t>
  </si>
  <si>
    <t>ORCHIECTOMIE JEDNOSTRANNÁ</t>
  </si>
  <si>
    <t>76453</t>
  </si>
  <si>
    <t>EPIDIDYMEKTOMIE JEDNOSTRANNÁ</t>
  </si>
  <si>
    <t>76459</t>
  </si>
  <si>
    <t>LIGATURA VAS DEFERENS (VAZEKTOMIE) JEDNOSTRANNÁ</t>
  </si>
  <si>
    <t>76467</t>
  </si>
  <si>
    <t>PROSTATEKTOMIE SUPRAPUBICKÁ</t>
  </si>
  <si>
    <t>76469</t>
  </si>
  <si>
    <t>PROSTATEKTOMIE RETROPUBICKÁ RADIKÁLNÍ S  VEZIKULEK</t>
  </si>
  <si>
    <t>76473</t>
  </si>
  <si>
    <t>ADRENALEKTOMIE JEDNOSTRANNÁ (JAKO SAMOSTATNÝ VÝKON</t>
  </si>
  <si>
    <t>76477</t>
  </si>
  <si>
    <t>NEFREKTOMIE LUMBÁLNÍ JEDNOSTRANNÁ</t>
  </si>
  <si>
    <t>76479</t>
  </si>
  <si>
    <t>NEFREKTOMIE TRANSPERITONEÁLNÍ</t>
  </si>
  <si>
    <t>76483</t>
  </si>
  <si>
    <t>RESEKCE LEDVINY NEBO HEMINEFREKTOMIE JEDNOSTRANNÁ</t>
  </si>
  <si>
    <t>76513</t>
  </si>
  <si>
    <t>VÝKON FLEXIBILNÍM URETERORENOSKOPEM</t>
  </si>
  <si>
    <t>76527</t>
  </si>
  <si>
    <t>URETERORENOSKOPIE</t>
  </si>
  <si>
    <t>76529</t>
  </si>
  <si>
    <t>URETEROSKOPIE S TRIPSÍ KONKREMENTU NEBO EXTRAKCÍ V</t>
  </si>
  <si>
    <t>76533</t>
  </si>
  <si>
    <t>TRANSURETRÁLNÍ PROSTATEKTOMIE</t>
  </si>
  <si>
    <t>76543</t>
  </si>
  <si>
    <t>NEFROSKOPIE PERKUTÁNNÍ JEDNOSTRANNÁ (BEZ CYSTOSKOP</t>
  </si>
  <si>
    <t>76547</t>
  </si>
  <si>
    <t>PERKUTÁNNÍ EXTRAKCE KONKREMENTU JEDNOSTRANNÁ S TRI</t>
  </si>
  <si>
    <t>76553</t>
  </si>
  <si>
    <t>DILATACE URETERU JEDNOSTRANNÁ (PŘIČTI K ZÁKLADNÍMU</t>
  </si>
  <si>
    <t>76557</t>
  </si>
  <si>
    <t xml:space="preserve">TRANSURETRÁLNÍ RESEKCE TUMORU MOČOVÉHO MĚCHÝŘE DO </t>
  </si>
  <si>
    <t>76559</t>
  </si>
  <si>
    <t>TRANSURETRÁLNÍ RESEKCE TUMORU MOČOVÉHO MĚCHÝŘE NAD</t>
  </si>
  <si>
    <t>76563</t>
  </si>
  <si>
    <t>TRANSURETRÁLNÍ RESEKCE NEBO DISCIZE HRDLA MĚCHÝŘE,</t>
  </si>
  <si>
    <t>76569</t>
  </si>
  <si>
    <t>TRIPSE KONKREMENTU V MOČOVÉM MĚCHÝŘI S EXTRAKCÍ FR</t>
  </si>
  <si>
    <t>76573</t>
  </si>
  <si>
    <t>VNITŘNÍ URETROTOMIE (OTIS)</t>
  </si>
  <si>
    <t>77129</t>
  </si>
  <si>
    <t>JEDNODOBÁ URETROPLASTIKA BEZ CHORDEKTOMIE NEBO II.</t>
  </si>
  <si>
    <t>89313</t>
  </si>
  <si>
    <t xml:space="preserve">PERKUTÁNNÍ PUNKCE NEBO BIOPSIE ŘÍZENÁ RDG METODOU </t>
  </si>
  <si>
    <t>89327</t>
  </si>
  <si>
    <t>KONTROLNÍ NÁSTŘIK DRENÁŽNÍHO KATÉTRU</t>
  </si>
  <si>
    <t>00880</t>
  </si>
  <si>
    <t>ROZLIŠENÍ VYKÁZANÉ HOSPITALIZACE JAKO: = NOVÁ HOSP</t>
  </si>
  <si>
    <t>00881</t>
  </si>
  <si>
    <t>ROZLIŠENÍ VYKÁZANÉ HOSPITALIZACE JAKO: = POKRAČOVÁ</t>
  </si>
  <si>
    <t>90857</t>
  </si>
  <si>
    <t>(DRG) ADRENALEKTOMIE LAPAROSKOPICKY</t>
  </si>
  <si>
    <t>90936</t>
  </si>
  <si>
    <t>(VZP) PYELOPLASTIKA LAPAROSKOPICKY</t>
  </si>
  <si>
    <t>90837</t>
  </si>
  <si>
    <t>(DRG) LAPAROSKOPICKÁ OPERACE VARIKOKÉLY</t>
  </si>
  <si>
    <t>90935</t>
  </si>
  <si>
    <t>(VZP) PROSTATEKTOMIE LAPAROSKOPICKY</t>
  </si>
  <si>
    <t>90780</t>
  </si>
  <si>
    <t>(DRG) CÍLENÁ PUNKCE ORGÁNU NEBO LOŽISKA LAPAROSKOP</t>
  </si>
  <si>
    <t>90866</t>
  </si>
  <si>
    <t>(DRG) NEFREKTOMIE LAPAROSKOPICKY</t>
  </si>
  <si>
    <t>90937</t>
  </si>
  <si>
    <t>(VZP) RESEKCE LEDVINY LAPAROSKOPICKY</t>
  </si>
  <si>
    <t>89311</t>
  </si>
  <si>
    <t xml:space="preserve">INTERVENČNÍ VÝKON ŘÍZENÝ RDG METODOU (SKIASKOPIE, </t>
  </si>
  <si>
    <t>09225</t>
  </si>
  <si>
    <t>KANYLACE CENTRÁLNÍ ŽÍLY ZA KONTROLY CELKOVÉHO STAV</t>
  </si>
  <si>
    <t>09544</t>
  </si>
  <si>
    <t>REGULAČNÍ POPLATEK ZA KAŽDÝ DEN LŮŽKOVÉ PÉČE -- PO</t>
  </si>
  <si>
    <t>00602</t>
  </si>
  <si>
    <t>OD TYPU 02 - PRO NEMOCNICE TYPU 3, (KATEGORIE 6)</t>
  </si>
  <si>
    <t>99999</t>
  </si>
  <si>
    <t>Nespecifikovany vykon</t>
  </si>
  <si>
    <t>51825</t>
  </si>
  <si>
    <t>SEKUNDÁRNÍ SUTURA RÁNY</t>
  </si>
  <si>
    <t>51711</t>
  </si>
  <si>
    <t>VÝKON LAPAROSKOPICKÝ A TORAKOSKOPICKÝ</t>
  </si>
  <si>
    <t>76365</t>
  </si>
  <si>
    <t>PUNKČNÍ EPICYSTOSTOMIE</t>
  </si>
  <si>
    <t>76571</t>
  </si>
  <si>
    <t>OPTICKÁ URETROTOMIE</t>
  </si>
  <si>
    <t>76441</t>
  </si>
  <si>
    <t>LYMFADENEKTOMIE RETROPERITONEÁLNÍ</t>
  </si>
  <si>
    <t>76440</t>
  </si>
  <si>
    <t>ORCHIEKTOMIE RADIKÁLNÍ JEDNOSTRANNÁ</t>
  </si>
  <si>
    <t>76601</t>
  </si>
  <si>
    <t>MINIMÁLNĚ INVAZIVNÍ URETROPEXE K LÉČBĚ STRESSOVÉ I</t>
  </si>
  <si>
    <t>76471</t>
  </si>
  <si>
    <t>LYMFADENEKTOMIE PÁNEVNÍ</t>
  </si>
  <si>
    <t>76451</t>
  </si>
  <si>
    <t>EXCIZE SPERMATOKÉLY NEBO OPERACE HYDROKÉLY JEDNOST</t>
  </si>
  <si>
    <t>51391</t>
  </si>
  <si>
    <t>LAPAROTOMIE A OŠETŘENÍ VÍCEČETNÉHO VISCERÁLNÍHO PO</t>
  </si>
  <si>
    <t>76481</t>
  </si>
  <si>
    <t>NEFREKTOMIE TORAKOABDOMINÁLNÍ RADIKÁLNÍ NEBO NEFRO</t>
  </si>
  <si>
    <t>76221</t>
  </si>
  <si>
    <t>DILATACE STRIKTURY URETRY ŽENY</t>
  </si>
  <si>
    <t>77131</t>
  </si>
  <si>
    <t>JEDNODOBÁ URETROPLASTIKA S ŽIVÝM LALOKEM NEBO SLIZ</t>
  </si>
  <si>
    <t>76375</t>
  </si>
  <si>
    <t>CYSTEKTOMIE KOMPLETNÍ S URETEROILEÁLNÍM KONDUITEM</t>
  </si>
  <si>
    <t>76395</t>
  </si>
  <si>
    <t>MEATOTOMIE A REKONSTRUKCE</t>
  </si>
  <si>
    <t>76651</t>
  </si>
  <si>
    <t>(VZP) roboticky asistovana radikalni prostatektomi</t>
  </si>
  <si>
    <t>76399</t>
  </si>
  <si>
    <t>OPERACE KARUNKULY NEBO PROLAPSU URETRY (VČETNĚ ZAV</t>
  </si>
  <si>
    <t>76311</t>
  </si>
  <si>
    <t>CYSTEKTOMIE KOMPLETNÍ S KONTINENTNÍM STŘEVNÍM KOND</t>
  </si>
  <si>
    <t>76385</t>
  </si>
  <si>
    <t>UZAVŘENÍ PÍŠTĚLE VEZIKOREKTÁLNÍ NEBO VEZIKOSIGMOID</t>
  </si>
  <si>
    <t>76411</t>
  </si>
  <si>
    <t>EXTIRPACE DIVERTIKLU URETRY</t>
  </si>
  <si>
    <t>76445</t>
  </si>
  <si>
    <t>KOREKCE TORZE VARLETE VČETNĚ FIXACE DRUHÉHO, POKUD</t>
  </si>
  <si>
    <t>90794</t>
  </si>
  <si>
    <t xml:space="preserve">(DRG) VÝKON NA LYMFATICKÉM SYSTÉMU LAPAROSKOPICKY </t>
  </si>
  <si>
    <t>76415</t>
  </si>
  <si>
    <t>RETROPUBICKÁ URETROPEXE</t>
  </si>
  <si>
    <t>76425</t>
  </si>
  <si>
    <t>REPOZICE PARAFIMOZY NEBO UVOLNĚNÍ PREPUCIA, DĚTI O</t>
  </si>
  <si>
    <t>76355</t>
  </si>
  <si>
    <t>URETERO - URETEROSTOMIE JEDNOSTRANNÁ</t>
  </si>
  <si>
    <t>76251</t>
  </si>
  <si>
    <t>BIOPSIE VARLETE OBOUSTRANNÁ</t>
  </si>
  <si>
    <t>89113</t>
  </si>
  <si>
    <t>RTG LEBKY, CÍLENÉ SNÍMKY</t>
  </si>
  <si>
    <t>89121</t>
  </si>
  <si>
    <t>RTG KŘÍŽOVÉ KOSTI A SI KLOUBŮ</t>
  </si>
  <si>
    <t>16</t>
  </si>
  <si>
    <t>17</t>
  </si>
  <si>
    <t>18</t>
  </si>
  <si>
    <t>19</t>
  </si>
  <si>
    <t>20</t>
  </si>
  <si>
    <t>21</t>
  </si>
  <si>
    <t>22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</si>
  <si>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</si>
  <si>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</si>
  <si>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</si>
  <si>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</si>
  <si>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</si>
  <si>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</si>
  <si>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</si>
  <si>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</si>
  <si>
    <t>00133</t>
  </si>
  <si>
    <t>A</t>
  </si>
  <si>
    <t xml:space="preserve">DLOUHODOBÁ MECHANICKÁ VENTILACE &gt; 96 HODIN (5-10 DNÍ) S EKONOMICKY NÁROČNÝM VÝKONEM S MCC           </t>
  </si>
  <si>
    <t>01462</t>
  </si>
  <si>
    <t xml:space="preserve">JINÉ PORUCHY NERVOVÉHO SYSTÉMU S CC                                                                 </t>
  </si>
  <si>
    <t>06302</t>
  </si>
  <si>
    <t xml:space="preserve">MALIGNÍ ONEMOCNĚNÍ TRÁVICÍHO SYSTÉMU S CC                                                           </t>
  </si>
  <si>
    <t>06381</t>
  </si>
  <si>
    <t xml:space="preserve">JINÉ PORUCHY TRÁVICÍHO SYSTÉMU BEZ CC                                                               </t>
  </si>
  <si>
    <t>06383</t>
  </si>
  <si>
    <t xml:space="preserve">JINÉ PORUCHY TRÁVICÍHO SYSTÉMU S MCC                                                                </t>
  </si>
  <si>
    <t>09322</t>
  </si>
  <si>
    <t xml:space="preserve">FLEGMÓNA S CC                                                                                       </t>
  </si>
  <si>
    <t>10011</t>
  </si>
  <si>
    <t xml:space="preserve">VÝKONY NA NADLEDVINKÁCH A PODVĚSKU MOZKOVÉM BEZ CC                                                  </t>
  </si>
  <si>
    <t>10012</t>
  </si>
  <si>
    <t xml:space="preserve">VÝKONY NA NADLEDVINKÁCH A PODVĚSKU MOZKOVÉM S CC                                                    </t>
  </si>
  <si>
    <t>10013</t>
  </si>
  <si>
    <t xml:space="preserve">VÝKONY NA NADLEDVINKÁCH A PODVĚSKU MOZKOVÉM S MCC                                                   </t>
  </si>
  <si>
    <t>10331</t>
  </si>
  <si>
    <t xml:space="preserve">JINÉ ENDOKRINNÍ PORUCHY BEZ CC                                                                      </t>
  </si>
  <si>
    <t>11021</t>
  </si>
  <si>
    <t xml:space="preserve">VELKÉ VÝKONY NA MOČOVÉM MĚCHÝŘI BEZ CC                                                              </t>
  </si>
  <si>
    <t>11022</t>
  </si>
  <si>
    <t xml:space="preserve">VELKÉ VÝKONY NA MOČOVÉM MĚCHÝŘI S CC                                                                </t>
  </si>
  <si>
    <t>11023</t>
  </si>
  <si>
    <t xml:space="preserve">VELKÉ VÝKONY NA MOČOVÉM MĚCHÝŘI S MCC                                                               </t>
  </si>
  <si>
    <t>11031</t>
  </si>
  <si>
    <t xml:space="preserve">VELKÉ VÝKONY NA LEDVINÁCH A MOČOVÝCH CESTÁCH BEZ CC                                                 </t>
  </si>
  <si>
    <t>11032</t>
  </si>
  <si>
    <t xml:space="preserve">VELKÉ VÝKONY NA LEDVINÁCH A MOČOVÝCH CESTÁCH S CC                                                   </t>
  </si>
  <si>
    <t>11033</t>
  </si>
  <si>
    <t xml:space="preserve">VELKÉ VÝKONY NA LEDVINÁCH A MOČOVÝCH CESTÁCH S MCC                                                  </t>
  </si>
  <si>
    <t>11041</t>
  </si>
  <si>
    <t xml:space="preserve">DIALÝZA A ELIMINAČNÍ METODY BEZ CC                                                                  </t>
  </si>
  <si>
    <t>11051</t>
  </si>
  <si>
    <t xml:space="preserve">MENŠÍ VÝKONY NA LEDVINÁCH. MOČOVÝCH CESTÁCH A MOČOVÉM MĚCHÝŘI BEZ CC                                </t>
  </si>
  <si>
    <t>11052</t>
  </si>
  <si>
    <t xml:space="preserve">MENŠÍ VÝKONY NA LEDVINÁCH. MOČOVÝCH CESTÁCH A MOČOVÉM MĚCHÝŘI S CC                                  </t>
  </si>
  <si>
    <t>11053</t>
  </si>
  <si>
    <t xml:space="preserve">MENŠÍ VÝKONY NA LEDVINÁCH. MOČOVÝCH CESTÁCH A MOČOVÉM MĚCHÝŘI S MCC                                 </t>
  </si>
  <si>
    <t>11061</t>
  </si>
  <si>
    <t xml:space="preserve">PROSTATEKTOMIE BEZ CC                                                                               </t>
  </si>
  <si>
    <t>11071</t>
  </si>
  <si>
    <t xml:space="preserve">URETRÁLNÍ A TRANSURETRÁLNÍ VÝKONY BEZ CC                                                            </t>
  </si>
  <si>
    <t>11072</t>
  </si>
  <si>
    <t xml:space="preserve">URETRÁLNÍ A TRANSURETRÁLNÍ VÝKONY S CC                                                              </t>
  </si>
  <si>
    <t>11073</t>
  </si>
  <si>
    <t xml:space="preserve">URETRÁLNÍ A TRANSURETRÁLNÍ VÝKONY S MCC                                                             </t>
  </si>
  <si>
    <t>11081</t>
  </si>
  <si>
    <t xml:space="preserve">JINÉ VÝKONY PŘI PORUCHÁCH A ONEMOCNĚNÍCH LEDVIN A MOČOVÝCH CEST BEZ CC                              </t>
  </si>
  <si>
    <t>11082</t>
  </si>
  <si>
    <t xml:space="preserve">JINÉ VÝKONY PŘI PORUCHÁCH A ONEMOCNĚNÍCH LEDVIN A MOČOVÝCH CEST S CC                                </t>
  </si>
  <si>
    <t>11301</t>
  </si>
  <si>
    <t xml:space="preserve">MALIGNÍ ONEMOCNĚNÍ LEDVIN A MOČOVÝCH CEST A LEDVINOVÉ SELHÁNÍ BEZ CC                                </t>
  </si>
  <si>
    <t>11302</t>
  </si>
  <si>
    <t xml:space="preserve">MALIGNÍ ONEMOCNĚNÍ LEDVIN A MOČOVÝCH CEST A LEDVINOVÉ SELHÁNÍ S CC                                  </t>
  </si>
  <si>
    <t>11303</t>
  </si>
  <si>
    <t xml:space="preserve">MALIGNÍ ONEMOCNĚNÍ LEDVIN A MOČOVÝCH CEST A LEDVINOVÉ SELHÁNÍ S MCC                                 </t>
  </si>
  <si>
    <t>11321</t>
  </si>
  <si>
    <t xml:space="preserve">INFEKCE LEDVIN A MOČOVÝCH CEST BEZ CC                                                               </t>
  </si>
  <si>
    <t>11322</t>
  </si>
  <si>
    <t xml:space="preserve">INFEKCE LEDVIN A MOČOVÝCH CEST S CC                                                                 </t>
  </si>
  <si>
    <t>11323</t>
  </si>
  <si>
    <t xml:space="preserve">INFEKCE LEDVIN A MOČOVÝCH CEST S MCC                                                                </t>
  </si>
  <si>
    <t>11331</t>
  </si>
  <si>
    <t xml:space="preserve">MOČOVÉ KAMENY S LITOTRYPSÍ MIMOTĚLNÍ ŠOKOVOU VLNOU BEZ CC                                           </t>
  </si>
  <si>
    <t>11332</t>
  </si>
  <si>
    <t xml:space="preserve">MOČOVÉ KAMENY S LITOTRYPSÍ MIMOTĚLNÍ ŠOKOVOU VLNOU S CC                                             </t>
  </si>
  <si>
    <t>11341</t>
  </si>
  <si>
    <t xml:space="preserve">MOČOVÉ KAMENY BEZ EXTRAKORPORÁLNÍ LITOTRYPSE BEZ CC                                                 </t>
  </si>
  <si>
    <t>11342</t>
  </si>
  <si>
    <t xml:space="preserve">MOČOVÉ KAMENY BEZ EXTRAKORPORÁLNÍ LITOTRYPSE S CC                                                   </t>
  </si>
  <si>
    <t>11361</t>
  </si>
  <si>
    <t xml:space="preserve">PŘÍZNAKY A SYMPTOMY NA LEDVINÁCH A MOČOVÝCH CESTÁCH BEZ CC                                          </t>
  </si>
  <si>
    <t>11362</t>
  </si>
  <si>
    <t xml:space="preserve">PŘÍZNAKY A SYMPTOMY NA LEDVINÁCH A MOČOVÝCH CESTÁCH S CC                                            </t>
  </si>
  <si>
    <t>11363</t>
  </si>
  <si>
    <t xml:space="preserve">PŘÍZNAKY A SYMPTOMY NA LEDVINÁCH A MOČOVÝCH CESTÁCH S MCC                                           </t>
  </si>
  <si>
    <t>11371</t>
  </si>
  <si>
    <t xml:space="preserve">JINÉ PORUCHY LEDVIN A MOČOVÝCH CEST BEZ CC                                                          </t>
  </si>
  <si>
    <t>11372</t>
  </si>
  <si>
    <t xml:space="preserve">JINÉ PORUCHY LEDVIN A MOČOVÝCH CEST S CC                                                            </t>
  </si>
  <si>
    <t>12011</t>
  </si>
  <si>
    <t xml:space="preserve">VELKÉ VÝKONY V OBLASTI PÁNVE U MUŽE BEZ CC                                                          </t>
  </si>
  <si>
    <t>12012</t>
  </si>
  <si>
    <t xml:space="preserve">VELKÉ VÝKONY V OBLASTI PÁNVE U MUŽE S CC                                                            </t>
  </si>
  <si>
    <t>12013</t>
  </si>
  <si>
    <t xml:space="preserve">VELKÉ VÝKONY V OBLASTI PÁNVE U MUŽE S MCC                                                           </t>
  </si>
  <si>
    <t>12021</t>
  </si>
  <si>
    <t xml:space="preserve">VÝKONY NA PENISU BEZ CC                                                                             </t>
  </si>
  <si>
    <t>12022</t>
  </si>
  <si>
    <t xml:space="preserve">VÝKONY NA PENISU S CC                                                                               </t>
  </si>
  <si>
    <t>12031</t>
  </si>
  <si>
    <t xml:space="preserve">TRANSURETRÁLNÍ PROSTATEKTOMIE BEZ CC                                                                </t>
  </si>
  <si>
    <t>12032</t>
  </si>
  <si>
    <t xml:space="preserve">TRANSURETRÁLNÍ PROSTATEKTOMIE S CC                                                                  </t>
  </si>
  <si>
    <t>12033</t>
  </si>
  <si>
    <t xml:space="preserve">TRANSURETRÁLNÍ PROSTATEKTOMIE S MCC                                                                 </t>
  </si>
  <si>
    <t>12041</t>
  </si>
  <si>
    <t xml:space="preserve">VÝKONY NA VARLATECH BEZ CC                                                                          </t>
  </si>
  <si>
    <t>12042</t>
  </si>
  <si>
    <t xml:space="preserve">VÝKONY NA VARLATECH S CC                                                                            </t>
  </si>
  <si>
    <t>12043</t>
  </si>
  <si>
    <t xml:space="preserve">VÝKONY NA VARLATECH S MCC                                                                           </t>
  </si>
  <si>
    <t>12051</t>
  </si>
  <si>
    <t xml:space="preserve">CIRKUMCIZE BEZ CC                                                                                   </t>
  </si>
  <si>
    <t>12052</t>
  </si>
  <si>
    <t xml:space="preserve">CIRKUMCIZE S CC                                                                                     </t>
  </si>
  <si>
    <t>12061</t>
  </si>
  <si>
    <t xml:space="preserve">JINÉ VÝKONY NA MUŽSKÉM REPRODUKČNÍM SYSTÉMU BEZ CC                                                  </t>
  </si>
  <si>
    <t>12062</t>
  </si>
  <si>
    <t xml:space="preserve">JINÉ VÝKONY NA MUŽSKÉM REPRODUKČNÍM SYSTÉMU S CC                                                    </t>
  </si>
  <si>
    <t>12301</t>
  </si>
  <si>
    <t xml:space="preserve">MALIGNÍ ONEMOCNĚNÍ MUŽSKÉHO REPRODUKČNÍHO SYSTÉMU BEZ CC                                            </t>
  </si>
  <si>
    <t>12302</t>
  </si>
  <si>
    <t xml:space="preserve">MALIGNÍ ONEMOCNĚNÍ MUŽSKÉHO REPRODUKČNÍHO SYSTÉMU S CC                                              </t>
  </si>
  <si>
    <t>12303</t>
  </si>
  <si>
    <t xml:space="preserve">MALIGNÍ ONEMOCNĚNÍ MUŽSKÉHO REPRODUKČNÍHO SYSTÉMU S MCC                                             </t>
  </si>
  <si>
    <t>12311</t>
  </si>
  <si>
    <t xml:space="preserve">PORUCHY MUŽSKÉHO REPRODUKČNÍHO SYSTÉMU. KROMĚ MALIGNÍHO ONEMOCNĚNÍ BEZ CC                           </t>
  </si>
  <si>
    <t>12312</t>
  </si>
  <si>
    <t xml:space="preserve">PORUCHY MUŽSKÉHO REPRODUKČNÍHO SYSTÉMU. KROMĚ MALIGNÍHO ONEMOCNĚNÍ S CC                             </t>
  </si>
  <si>
    <t>12313</t>
  </si>
  <si>
    <t xml:space="preserve">PORUCHY MUŽSKÉHO REPRODUKČNÍHO SYSTÉMU. KROMĚ MALIGNÍHO ONEMOCNĚNÍ S MCC                            </t>
  </si>
  <si>
    <t>13101</t>
  </si>
  <si>
    <t xml:space="preserve">JINÉ VÝKONY PŘI PORUCHÁCH A ONEMOCNĚNÍCH ŽENSKÉHO REPRODUKČNÍHO SYSTÉMU BEZ CC                      </t>
  </si>
  <si>
    <t>16022</t>
  </si>
  <si>
    <t xml:space="preserve">JINÉ VÝKONY PRO KREVNÍ ONEMOCNĚNÍ A NA KRVETVORNÝCH ORGÁNECH S CC                                   </t>
  </si>
  <si>
    <t>18302</t>
  </si>
  <si>
    <t xml:space="preserve">SEPTIKÉMIE S CC                                                                                     </t>
  </si>
  <si>
    <t>88871</t>
  </si>
  <si>
    <t xml:space="preserve">ROZSÁHLÉ VÝKONY. KTERÉ SE NETÝKAJÍ HLAVNÍ DIAGNÓZY BEZ CC                                           </t>
  </si>
  <si>
    <t>88872</t>
  </si>
  <si>
    <t xml:space="preserve">ROZSÁHLÉ VÝKONY. KTERÉ SE NETÝKAJÍ HLAVNÍ DIAGNÓZY S CC                                             </t>
  </si>
  <si>
    <t>88873</t>
  </si>
  <si>
    <t xml:space="preserve">ROZSÁHLÉ VÝKONY. KTERÉ SE NETÝKAJÍ HLAVNÍ DIAGNÓZY S MCC                                            </t>
  </si>
  <si>
    <t>88882</t>
  </si>
  <si>
    <t xml:space="preserve">PROSTATICKÉ VÝKONY. KTERÉ SE NETÝKAJÍ HLAVNÍ DIAGNÓZY S CC                                          </t>
  </si>
  <si>
    <t>88891</t>
  </si>
  <si>
    <t xml:space="preserve">VÝKONY OMEZENÉHO ROZSAHU. KTERÉ SE NETÝKAJÍ HLAVNÍ DIAGNÓZY BEZ CC                                  </t>
  </si>
  <si>
    <t>Porovnání jednotlivých IR DRG skupin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</si>
  <si>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</si>
  <si>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</si>
  <si>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</si>
  <si>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</si>
  <si>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</si>
  <si>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</si>
  <si>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407</t>
  </si>
  <si>
    <t>0022077</t>
  </si>
  <si>
    <t>IOMERON 400</t>
  </si>
  <si>
    <t>0093626</t>
  </si>
  <si>
    <t>0095609</t>
  </si>
  <si>
    <t>MICROPAQUE CT</t>
  </si>
  <si>
    <t>0002018</t>
  </si>
  <si>
    <t>0002028</t>
  </si>
  <si>
    <t>0002035</t>
  </si>
  <si>
    <t>0002073</t>
  </si>
  <si>
    <t>0002087</t>
  </si>
  <si>
    <t>0110740</t>
  </si>
  <si>
    <t>VÁLCE (DVA) STERILNÍ, JEDNORÁZOVÉ DO INJEKTORU, CE</t>
  </si>
  <si>
    <t>47215</t>
  </si>
  <si>
    <t>SCINTIGRAFIE LEDVIN S VÝPOČTEM RELATIVNÍ FUNKCE</t>
  </si>
  <si>
    <t>47219</t>
  </si>
  <si>
    <t xml:space="preserve">SCINTIGRAFIE LEDVIN DYNAMICKÁ VČETNĚ STANOVENÍ GF </t>
  </si>
  <si>
    <t>47269</t>
  </si>
  <si>
    <t>TOMOGRAFICKÁ SCINTIGRAFIE - SPECT</t>
  </si>
  <si>
    <t>47355</t>
  </si>
  <si>
    <t>HYBRIDNÍ VÝPOČETNÍ A POZITRONOVÁ EMISNÍ TOMOGRAFIE</t>
  </si>
  <si>
    <t>47241</t>
  </si>
  <si>
    <t>SCINTIGRAFIE SKELETU</t>
  </si>
  <si>
    <t>47257</t>
  </si>
  <si>
    <t>SCINTIGRAFIE PLIC PERFÚZNÍ</t>
  </si>
  <si>
    <t>816</t>
  </si>
  <si>
    <t>94145</t>
  </si>
  <si>
    <t>RUTINNÍ VYŠETŘENÍ KOSTNÍ DŘENĚ PŘÍMÉ A S KULTIVACÍ</t>
  </si>
  <si>
    <t>818</t>
  </si>
  <si>
    <t>96157</t>
  </si>
  <si>
    <t>STANOVENÍ HEPARINOVÝCH JEDNOTEK ANTI XA</t>
  </si>
  <si>
    <t>96167</t>
  </si>
  <si>
    <t>KREVNÍ OBRAZ S PĚTI POPULAČNÍM DIFERENCIÁLNÍM POČT</t>
  </si>
  <si>
    <t>96191</t>
  </si>
  <si>
    <t>FAKTOR VIII - STANOVENÍ AKTIVITY</t>
  </si>
  <si>
    <t>96247</t>
  </si>
  <si>
    <t>AGREGACE TROMBOCYTŮ INDUKOVANÁ BĚŽNÝMI INDUKTORY -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</si>
  <si>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</si>
  <si>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</si>
  <si>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</si>
  <si>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</si>
  <si>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</si>
  <si>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</si>
  <si>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</si>
  <si>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</si>
  <si>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</si>
  <si>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</si>
  <si>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</si>
  <si>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</si>
  <si>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91439</t>
  </si>
  <si>
    <t>IMUNOFENOTYPIZACE BUNĚČNÝCH SUBPOPULACÍ DLE POVRCH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</si>
  <si>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</si>
  <si>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</si>
  <si>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</si>
  <si>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</si>
  <si>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</si>
  <si>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</si>
  <si>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96145</t>
  </si>
  <si>
    <t>DAPTT - SCREENING LA</t>
  </si>
  <si>
    <t>96325</t>
  </si>
  <si>
    <t>FIBRINOGEN (SÉRIE)</t>
  </si>
  <si>
    <t>96613</t>
  </si>
  <si>
    <t>VYŠETŘENÍ NÁTĚRU NA SCHIZOCYTY</t>
  </si>
  <si>
    <t>96863</t>
  </si>
  <si>
    <t>STANOVENÍ POČTU ERYTROBLASTŮ NA AUTOMATICKÉM ANALY</t>
  </si>
  <si>
    <t>96239</t>
  </si>
  <si>
    <t>DESTIČKOVÝ NEUTRALIZAČNÍ TEST (PNP)</t>
  </si>
  <si>
    <t>96839</t>
  </si>
  <si>
    <t>FAKTOR XII - STANOVENÍ AKTIVITY</t>
  </si>
  <si>
    <t>96249</t>
  </si>
  <si>
    <t>AGREGACE TROMBOCYTŮ INDUKOVANÁ OSTATNÍMI INDUKTORY</t>
  </si>
  <si>
    <t>96155</t>
  </si>
  <si>
    <t>VON WILLEBRANDŮV  FAKTOR KVANTITATIVNĚ</t>
  </si>
  <si>
    <t>96629</t>
  </si>
  <si>
    <t xml:space="preserve">VON WILLEBRANDOVŮV FAKTOR - RISTOCETIN KOFAKTOR - 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</si>
  <si>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</si>
  <si>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</si>
  <si>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</si>
  <si>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</si>
  <si>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</si>
  <si>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</si>
  <si>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</si>
  <si>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</si>
  <si>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</si>
  <si>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</si>
  <si>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81141</t>
  </si>
  <si>
    <t>VÁPNÍK IONIZOVANÝ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</si>
  <si>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</si>
  <si>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</si>
  <si>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</si>
  <si>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</si>
  <si>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</si>
  <si>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</si>
  <si>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</si>
  <si>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</si>
  <si>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81171</t>
  </si>
  <si>
    <t>KYSELINA MLÉČNÁ (LAKTÁT) STATIM</t>
  </si>
  <si>
    <t>81227</t>
  </si>
  <si>
    <t>PROSTATICKÝ SPECIFICKÝ ANTIGEN (PSA) - VOLNÝ</t>
  </si>
  <si>
    <t>81231</t>
  </si>
  <si>
    <t>METHEMOGLOBIN - KVANTITATIVNÍ STANOVENÍ</t>
  </si>
  <si>
    <t>81237</t>
  </si>
  <si>
    <t>TROPONIN - T NEBO I ELISA</t>
  </si>
  <si>
    <t>81317</t>
  </si>
  <si>
    <t>INSULIN - LIKE GROWTH FACTOR - BINDING PROTEIN 3 (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</si>
  <si>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</si>
  <si>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</si>
  <si>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</si>
  <si>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</si>
  <si>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</si>
  <si>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</si>
  <si>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</si>
  <si>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</si>
  <si>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</si>
  <si>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</si>
  <si>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81537</t>
  </si>
  <si>
    <t>LIPOPROTEINY - ELEKTROFORÉZA</t>
  </si>
  <si>
    <t>81541</t>
  </si>
  <si>
    <t>LIPOPROTEIN - Lp (a)</t>
  </si>
  <si>
    <t>81681</t>
  </si>
  <si>
    <t>25-HYDROXYVITAMIN D (25 OHD)</t>
  </si>
  <si>
    <t>81707</t>
  </si>
  <si>
    <t>CHORIOGONADOTROPIN V SÉRU - VOLNÁ \BETA - PODJEDNO</t>
  </si>
  <si>
    <t>81731</t>
  </si>
  <si>
    <t>STANOVENÍ NATRIURETICKÝCH PEPTIDŮ V SÉRU A V PLAZM</t>
  </si>
  <si>
    <t>91397</t>
  </si>
  <si>
    <t>ELEKTROFORESA S NÁSLEDNOU IMUNOFIXACÍ (KOMPLEX - I</t>
  </si>
  <si>
    <t>91481</t>
  </si>
  <si>
    <t>STANOVENÍ KONCENTRACE PROCALCITONINU</t>
  </si>
  <si>
    <t>91495</t>
  </si>
  <si>
    <t>AUTOPROTILÁTKY PROTI GAD</t>
  </si>
  <si>
    <t>93131</t>
  </si>
  <si>
    <t>KORTISOL</t>
  </si>
  <si>
    <t>93171</t>
  </si>
  <si>
    <t>PARATHORMON</t>
  </si>
  <si>
    <t>93177</t>
  </si>
  <si>
    <t>PROLAKTIN</t>
  </si>
  <si>
    <t>93191</t>
  </si>
  <si>
    <t>TESTOSTERON</t>
  </si>
  <si>
    <t>93267</t>
  </si>
  <si>
    <t>VOLNÝ TESTOSTERON</t>
  </si>
  <si>
    <t>81135</t>
  </si>
  <si>
    <t>SODÍK STATIM</t>
  </si>
  <si>
    <t>81473</t>
  </si>
  <si>
    <t>CHOLESTEROL HDL</t>
  </si>
  <si>
    <t>81563</t>
  </si>
  <si>
    <t>OSMOLALITA (SÉRUM, MOČ)</t>
  </si>
  <si>
    <t>93189</t>
  </si>
  <si>
    <t>TYROXIN VOLNÝ (FT4)</t>
  </si>
  <si>
    <t>81585</t>
  </si>
  <si>
    <t>ACIDOBAZICKÁ ROVNOVÁHA</t>
  </si>
  <si>
    <t>94119</t>
  </si>
  <si>
    <t>IZOLACE A UCHOVÁNÍ LIDSKÉ DNA (RNA)</t>
  </si>
  <si>
    <t>91153</t>
  </si>
  <si>
    <t>STANOVENÍ  C - REAKTIVNÍHO PROTEINU</t>
  </si>
  <si>
    <t>81145</t>
  </si>
  <si>
    <t>DRASLÍK STATIM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</si>
  <si>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</si>
  <si>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</si>
  <si>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</si>
  <si>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</si>
  <si>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</si>
  <si>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</si>
  <si>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93129</t>
  </si>
  <si>
    <t>FOLITROPIN (FSH)</t>
  </si>
  <si>
    <t>81383</t>
  </si>
  <si>
    <t>LAKTÁTDEHYDROGENÁZA (L D)</t>
  </si>
  <si>
    <t>81699</t>
  </si>
  <si>
    <t>STANOVENÍ IGF - I (INSULIN - LIKE GROWTH FACTOR)</t>
  </si>
  <si>
    <t>81169</t>
  </si>
  <si>
    <t>KREATININ STATIM</t>
  </si>
  <si>
    <t>81143</t>
  </si>
  <si>
    <t>LAKTÁTDEHYDROGENÁZA STATIM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</si>
  <si>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</si>
  <si>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</si>
  <si>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</si>
  <si>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</si>
  <si>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</si>
  <si>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</si>
  <si>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</si>
  <si>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</si>
  <si>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81329</t>
  </si>
  <si>
    <t>ALBUMIN (SÉRUM)</t>
  </si>
  <si>
    <t>81115</t>
  </si>
  <si>
    <t>ALBUMIN SÉRUM (STATIM)</t>
  </si>
  <si>
    <t>81345</t>
  </si>
  <si>
    <t>AMYLÁZA</t>
  </si>
  <si>
    <t>81155</t>
  </si>
  <si>
    <t>GLUKÓZA KVANTITATIVNÍ STANOVENÍ STATIM</t>
  </si>
  <si>
    <t>81139</t>
  </si>
  <si>
    <t>VÁPNÍK CELKOVÝ STATIM</t>
  </si>
  <si>
    <t>91143</t>
  </si>
  <si>
    <t>STANOVENÍ PREALBUMINU</t>
  </si>
  <si>
    <t>93149</t>
  </si>
  <si>
    <t>ESTRADIOL</t>
  </si>
  <si>
    <t>81363</t>
  </si>
  <si>
    <t>BILIRUBIN KONJUGOVANÝ</t>
  </si>
  <si>
    <t>81625</t>
  </si>
  <si>
    <t>VÁPNÍK CELKOVÝ</t>
  </si>
  <si>
    <t>81465</t>
  </si>
  <si>
    <t>HOŘČÍK</t>
  </si>
  <si>
    <t>93215</t>
  </si>
  <si>
    <t>ALFA - 1 - FETOPROTEIN (AFP)</t>
  </si>
  <si>
    <t>93133</t>
  </si>
  <si>
    <t>LUTROPIN (LH)</t>
  </si>
  <si>
    <t>81533</t>
  </si>
  <si>
    <t>LIPÁZA</t>
  </si>
  <si>
    <t>91499</t>
  </si>
  <si>
    <t>AUTOPROTILÁTKY IA2</t>
  </si>
  <si>
    <t>81369</t>
  </si>
  <si>
    <t>BÍLKOVINA KVANTITATIVNĚ (MOČ, MOZKOM. MOK, VÝPOTEK</t>
  </si>
  <si>
    <t>81125</t>
  </si>
  <si>
    <t>BÍLKOVINY CELKOVÉ (SÉRUM) STATIM</t>
  </si>
  <si>
    <t>94189</t>
  </si>
  <si>
    <t>HYBRIDIZACE DNA SE ZNAČENOU SONDOU</t>
  </si>
  <si>
    <t>94199</t>
  </si>
  <si>
    <t>AMPLIFIKACE METODOU PCR</t>
  </si>
  <si>
    <t>93145</t>
  </si>
  <si>
    <t>C-PEPTID</t>
  </si>
  <si>
    <t>93183</t>
  </si>
  <si>
    <t>SEXUÁLNÍ HORMONY VÁZAJÍCÍ GLOBULIN (SHBG)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</si>
  <si>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</si>
  <si>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</si>
  <si>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</si>
  <si>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</si>
  <si>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</si>
  <si>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</si>
  <si>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93135</t>
  </si>
  <si>
    <t>MYOGLOBIN V SÉRII</t>
  </si>
  <si>
    <t>93259</t>
  </si>
  <si>
    <t>CROSSLAPS</t>
  </si>
  <si>
    <t>81233</t>
  </si>
  <si>
    <t>KARBONYLHEMOGLOBIN KVANTITATIVNĚ</t>
  </si>
  <si>
    <t>81443</t>
  </si>
  <si>
    <t>GLUKOZOVÝ TOLERANČNÍ TEST (WHO)</t>
  </si>
  <si>
    <t>93169</t>
  </si>
  <si>
    <t>OSTEOKALCIN</t>
  </si>
  <si>
    <t>81733</t>
  </si>
  <si>
    <t>KVANTITATIVNÍ STANOVENÍ KRVE VE STOLICI NA ANALYZÁ</t>
  </si>
  <si>
    <t>813</t>
  </si>
  <si>
    <t>91197</t>
  </si>
  <si>
    <t>STANOVENÍ CYTOKINU ELISA</t>
  </si>
  <si>
    <t>34</t>
  </si>
  <si>
    <t>0022075</t>
  </si>
  <si>
    <t>0042433</t>
  </si>
  <si>
    <t>VISIPAQUE 320 MG I/ML</t>
  </si>
  <si>
    <t>0077019</t>
  </si>
  <si>
    <t>0077024</t>
  </si>
  <si>
    <t>ULTRAVIST 300</t>
  </si>
  <si>
    <t>0095607</t>
  </si>
  <si>
    <t>MICROPAQUE</t>
  </si>
  <si>
    <t>0034283</t>
  </si>
  <si>
    <t>JEHLA K LOKALIZACI PRSNÍCH LÉZÍ, X-REIDY</t>
  </si>
  <si>
    <t>0038462</t>
  </si>
  <si>
    <t>DRÁT VODÍCÍ GUIDE WIRE M</t>
  </si>
  <si>
    <t>0038503</t>
  </si>
  <si>
    <t>SOUPRAVA ZAVÁDĚCÍ INTRODUCER</t>
  </si>
  <si>
    <t>0057827</t>
  </si>
  <si>
    <t>KATETR ANGIOGRAFICKÝ VYSOKOTLAKÝ, PRŮMĚR 4 A 5 FR</t>
  </si>
  <si>
    <t>0057844</t>
  </si>
  <si>
    <t>TĚLÍSKO EMBOLIZAČNÍ TORNADO</t>
  </si>
  <si>
    <t>0059795</t>
  </si>
  <si>
    <t>DRÁT VODÍCÍ ANGIODYN J3 FC-FS 150-0,35</t>
  </si>
  <si>
    <t>0075314</t>
  </si>
  <si>
    <t>JEHLA BIOPTICKÁ MN1610</t>
  </si>
  <si>
    <t>0075316</t>
  </si>
  <si>
    <t>JEHLA BIOPTICKÁ MN1616</t>
  </si>
  <si>
    <t>0092125</t>
  </si>
  <si>
    <t>MIKROKATETR PROGREAT PC2411-2813, PP27111-27131</t>
  </si>
  <si>
    <t>0057846</t>
  </si>
  <si>
    <t>TĚLÍSKO EMBOLIZAČNÍ HILAL</t>
  </si>
  <si>
    <t>0075340</t>
  </si>
  <si>
    <t>JEHLA BIOPTICKÁ C1610B,C1616B,C1620B</t>
  </si>
  <si>
    <t>0099956</t>
  </si>
  <si>
    <t>JEHLA BIOPTICKÁ DO DĚLA - TOP CUT M</t>
  </si>
  <si>
    <t>89117</t>
  </si>
  <si>
    <t>RTG KRKU A KRČNÍ PÁTEŘE</t>
  </si>
  <si>
    <t>89119</t>
  </si>
  <si>
    <t>RTG HRUDNÍ NEBO BEDERNÍ PÁTEŘE</t>
  </si>
  <si>
    <t>89129</t>
  </si>
  <si>
    <t>RTG ŽEBER A STERNA</t>
  </si>
  <si>
    <t>89147</t>
  </si>
  <si>
    <t>RTG ŽALUDKU A DUODENA</t>
  </si>
  <si>
    <t>89323</t>
  </si>
  <si>
    <t>TERAPEUTICKÁ EMBOLIZACE V CÉVNÍM ŘEČIŠTI</t>
  </si>
  <si>
    <t>89417</t>
  </si>
  <si>
    <t xml:space="preserve">PŘEHLEDNÁ ČI SELEKTIVNÍ ANGIOGRAFIE NAVAZUJÍCÍ NA 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</si>
  <si>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</si>
  <si>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</si>
  <si>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</si>
  <si>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</si>
  <si>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</si>
  <si>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</si>
  <si>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89131</t>
  </si>
  <si>
    <t>RTG HRUDNÍKU</t>
  </si>
  <si>
    <t>89615</t>
  </si>
  <si>
    <t>CT VYŠETŘENÍ S VĚTŠÍM POČTEM SKENŮ (NAD 30), BEZ P</t>
  </si>
  <si>
    <t>89715</t>
  </si>
  <si>
    <t>MR ZOBRAZENÍ KRKU, HRUDNÍKU, BŘICHA, PÁNVE (VČETNĚ</t>
  </si>
  <si>
    <t>89151</t>
  </si>
  <si>
    <t>PASÁŽ TRÁVICÍ TRUBICÍ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</si>
  <si>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</si>
  <si>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</si>
  <si>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</si>
  <si>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</si>
  <si>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</si>
  <si>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</si>
  <si>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</si>
  <si>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</si>
  <si>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</si>
  <si>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</si>
  <si>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</si>
  <si>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</si>
  <si>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</si>
  <si>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</si>
  <si>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</si>
  <si>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</si>
  <si>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</si>
  <si>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</si>
  <si>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</si>
  <si>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</si>
  <si>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</si>
  <si>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</si>
  <si>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</si>
  <si>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</si>
  <si>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</si>
  <si>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</si>
  <si>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</si>
  <si>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</si>
  <si>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</si>
  <si>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</si>
  <si>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</si>
  <si>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</si>
  <si>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</si>
  <si>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</si>
  <si>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</si>
  <si>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</si>
  <si>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</si>
  <si>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</si>
  <si>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</si>
  <si>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</si>
  <si>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</si>
  <si>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22317</t>
  </si>
  <si>
    <t>ELUCE ANTIERYTROCYTÁRNÍCH PROTILÁTEK - POUŽITÍ KOM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</si>
  <si>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</si>
  <si>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</si>
  <si>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</si>
  <si>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</si>
  <si>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</si>
  <si>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</si>
  <si>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87133</t>
  </si>
  <si>
    <t>BIOPTICKÝ MATERIÁL ZÍSKANÝ KOMPLEXNÍ EKTOMIÍ: MAKR</t>
  </si>
  <si>
    <t>87213</t>
  </si>
  <si>
    <t>PEROPERAČNÍ BIOPSIE (TECHNICKÁ KOMPONENTA ZA KAŽDÝ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</si>
  <si>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</si>
  <si>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</si>
  <si>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</si>
  <si>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</si>
  <si>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</si>
  <si>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</si>
  <si>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87413</t>
  </si>
  <si>
    <t>CYTOLOGICKÉ OTISKY A STĚRY -  ZA 1-3 PREPARÁTY</t>
  </si>
  <si>
    <t>87433</t>
  </si>
  <si>
    <t>STANDARDNÍ CYTOLOGICKÉ BARVENÍ,  ZA 1-3 PREPARÁTY</t>
  </si>
  <si>
    <t>87447</t>
  </si>
  <si>
    <t>CYTOLOGICKÉ PREPARÁTY ZHOTOVENÉ CYTOCENTRIFUGOU</t>
  </si>
  <si>
    <t>87513</t>
  </si>
  <si>
    <t>STANOVENÍ CYTOLOGICKÉ DIAGNÓZY I. STUPNĚ OBTÍŽNOST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</si>
  <si>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</si>
  <si>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</si>
  <si>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</si>
  <si>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</si>
  <si>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</si>
  <si>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</si>
  <si>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87617</t>
  </si>
  <si>
    <t xml:space="preserve">STANOVENÍ DIAGNÓZY IV. STUPNĚ OBTÍŽNOSTI Z JINÉHO </t>
  </si>
  <si>
    <t>87235</t>
  </si>
  <si>
    <t>VYŠETŘENÍ PREPARÁTU SPECIELNĚ BARVENÉHO NA MIKROOR</t>
  </si>
  <si>
    <t>87511</t>
  </si>
  <si>
    <t>STANOVENÍ BIOPTICKÉ DIAGNÓZY I. STUPNĚ OBTÍŽNOSTI</t>
  </si>
  <si>
    <t>87525</t>
  </si>
  <si>
    <t>STANOVENÍ CYTOLOGICKÉ DIAGNÓZY III. STUPNĚ OBTÍŽNO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</si>
  <si>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</si>
  <si>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</si>
  <si>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</si>
  <si>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</si>
  <si>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</si>
  <si>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</si>
  <si>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87449</t>
  </si>
  <si>
    <t xml:space="preserve">SCREENINGOVÉ ODEČÍTÁNÍ CYTOLOGICKÝCH NÁLEZŮ (ZA 1 </t>
  </si>
  <si>
    <t>87219</t>
  </si>
  <si>
    <t>ODVÁPNĚNÍ, ZMĚKČOVÁNÍ MATERIÁLU (ZA KAŽDÉ ZAPOČATÉ</t>
  </si>
  <si>
    <t>87435</t>
  </si>
  <si>
    <t>STANDARDNÍ CYTOLOGICKÉ BARVENÍ,  ZA 4-10  PREPARÁT</t>
  </si>
  <si>
    <t>94123</t>
  </si>
  <si>
    <t>PCR ANALÝZA LIDSKÉ DNA</t>
  </si>
  <si>
    <t>87519</t>
  </si>
  <si>
    <t>STANOVENÍ CYTOLOGICKÉ DIAGNÓZY II. STUPNĚ OBTÍŽNOS</t>
  </si>
  <si>
    <t>87135</t>
  </si>
  <si>
    <t>VYŠETŘENÍ MORFOMETRICKÉ - ZA KAŽDÝ PARAMETR</t>
  </si>
  <si>
    <t>87411</t>
  </si>
  <si>
    <t>PEROPERAČNÍ CYTOLOGIE (TECHNICKÁ KOMPONENTA ZA KAŽ</t>
  </si>
  <si>
    <t>87611</t>
  </si>
  <si>
    <t>TECHNICKÁ KOMPONENTA MIKROSKOPICKÉHO VYŠETŘENÍ PIT</t>
  </si>
  <si>
    <t>87125</t>
  </si>
  <si>
    <t>87209</t>
  </si>
  <si>
    <t>HISTOTOPOGRAM (5 X 5 CM A VĚTŠÍ)</t>
  </si>
  <si>
    <t>87011</t>
  </si>
  <si>
    <t>KONZULTACE NÁLEZU PATOLOGEM CÍLENÁ NA ŽÁDOST OŠETŘ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</si>
  <si>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</si>
  <si>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</si>
  <si>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</si>
  <si>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</si>
  <si>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</si>
  <si>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</si>
  <si>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</si>
  <si>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</si>
  <si>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</si>
  <si>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</si>
  <si>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</si>
  <si>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</si>
  <si>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</si>
  <si>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</si>
  <si>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</si>
  <si>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</si>
  <si>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</si>
  <si>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</si>
  <si>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</si>
  <si>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</si>
  <si>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</si>
  <si>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</si>
  <si>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</si>
  <si>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</si>
  <si>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</si>
  <si>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</si>
  <si>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</si>
  <si>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</si>
  <si>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</si>
  <si>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</si>
  <si>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41</t>
  </si>
  <si>
    <t>82241</t>
  </si>
  <si>
    <t>IN VITRO STIMULACE T LYMFOCYTŮ SPECIFICKÝMI ANTIGE</t>
  </si>
  <si>
    <t>91493</t>
  </si>
  <si>
    <t>IMUNOANALYTICKÉ STANOVENÍ AUTOPROTILÁTEK PROTI SPE</t>
  </si>
  <si>
    <t>94193</t>
  </si>
  <si>
    <t>ELEKTROFORÉZA NUKLEOVÝCH KYSELIN</t>
  </si>
  <si>
    <t>91489</t>
  </si>
  <si>
    <t>IMUNOANALYTICKÉ STANOVENÍ AUTOPROTILÁTEK PROTI LKM</t>
  </si>
  <si>
    <t>Zdravotní výkony (vybraných odborností) vyžádané pro pacienty hospitalizované na vlastním pracovišti - orientační přehled</t>
  </si>
  <si>
    <t xml:space="preserve">Ošetřovací den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</si>
</sst>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0%;\-0%;"/>
    <numFmt numFmtId="177" formatCode="#,##0%"/>
    <numFmt numFmtId="178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7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2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2" fontId="31" fillId="3" borderId="29" xfId="81" applyNumberFormat="1" applyFont="1" applyFill="1" applyBorder="1"/>
    <xf numFmtId="172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5" fontId="3" fillId="0" borderId="72" xfId="53" applyNumberFormat="1" applyFont="1" applyFill="1" applyBorder="1"/>
    <xf numFmtId="9" fontId="3" fillId="0" borderId="72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6" xfId="26" applyNumberFormat="1" applyFont="1" applyFill="1" applyBorder="1"/>
    <xf numFmtId="9" fontId="32" fillId="0" borderId="27" xfId="26" applyNumberFormat="1" applyFont="1" applyFill="1" applyBorder="1"/>
    <xf numFmtId="171" fontId="32" fillId="0" borderId="49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8" xfId="26" applyNumberFormat="1" applyFont="1" applyFill="1" applyBorder="1"/>
    <xf numFmtId="171" fontId="32" fillId="0" borderId="23" xfId="26" applyNumberFormat="1" applyFont="1" applyFill="1" applyBorder="1"/>
    <xf numFmtId="9" fontId="32" fillId="0" borderId="24" xfId="26" applyNumberFormat="1" applyFont="1" applyFill="1" applyBorder="1"/>
    <xf numFmtId="171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4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3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0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8" fontId="34" fillId="2" borderId="22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8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8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8" fontId="34" fillId="3" borderId="22" xfId="86" applyNumberFormat="1" applyFont="1" applyFill="1" applyBorder="1" applyAlignment="1">
      <alignment horizontal="right"/>
    </xf>
    <xf numFmtId="168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8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8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8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48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4" xfId="33" applyFont="1" applyFill="1" applyBorder="1" applyAlignment="1">
      <alignment horizontal="center" vertical="center"/>
    </xf>
    <xf numFmtId="9" fontId="3" fillId="0" borderId="71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0" xfId="53" applyFont="1" applyFill="1" applyBorder="1" applyAlignment="1">
      <alignment horizontal="right"/>
    </xf>
    <xf numFmtId="165" fontId="34" fillId="0" borderId="75" xfId="53" applyNumberFormat="1" applyFont="1" applyFill="1" applyBorder="1"/>
    <xf numFmtId="165" fontId="34" fillId="0" borderId="76" xfId="53" applyNumberFormat="1" applyFont="1" applyFill="1" applyBorder="1"/>
    <xf numFmtId="9" fontId="34" fillId="0" borderId="77" xfId="83" applyNumberFormat="1" applyFont="1" applyFill="1" applyBorder="1"/>
    <xf numFmtId="170" fontId="34" fillId="0" borderId="75" xfId="53" applyNumberFormat="1" applyFont="1" applyFill="1" applyBorder="1"/>
    <xf numFmtId="170" fontId="34" fillId="0" borderId="76" xfId="53" applyNumberFormat="1" applyFont="1" applyFill="1" applyBorder="1"/>
    <xf numFmtId="3" fontId="34" fillId="0" borderId="77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1" fontId="32" fillId="0" borderId="48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4" xfId="53" applyNumberFormat="1" applyFont="1" applyFill="1" applyBorder="1"/>
    <xf numFmtId="3" fontId="3" fillId="0" borderId="79" xfId="53" applyNumberFormat="1" applyFont="1" applyFill="1" applyBorder="1"/>
    <xf numFmtId="169" fontId="5" fillId="0" borderId="0" xfId="26" applyNumberFormat="1" applyFont="1" applyFill="1"/>
    <xf numFmtId="167" fontId="3" fillId="2" borderId="32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1" xfId="26" applyNumberFormat="1" applyFont="1" applyFill="1" applyBorder="1"/>
    <xf numFmtId="3" fontId="32" fillId="7" borderId="61" xfId="26" applyNumberFormat="1" applyFont="1" applyFill="1" applyBorder="1"/>
    <xf numFmtId="168" fontId="34" fillId="7" borderId="69" xfId="86" applyNumberFormat="1" applyFont="1" applyFill="1" applyBorder="1" applyAlignment="1">
      <alignment horizontal="right"/>
    </xf>
    <xf numFmtId="3" fontId="32" fillId="7" borderId="82" xfId="26" applyNumberFormat="1" applyFont="1" applyFill="1" applyBorder="1"/>
    <xf numFmtId="168" fontId="34" fillId="7" borderId="69" xfId="86" applyNumberFormat="1" applyFont="1" applyFill="1" applyBorder="1"/>
    <xf numFmtId="3" fontId="32" fillId="0" borderId="81" xfId="26" applyNumberFormat="1" applyFont="1" applyFill="1" applyBorder="1" applyAlignment="1">
      <alignment horizontal="center"/>
    </xf>
    <xf numFmtId="3" fontId="32" fillId="0" borderId="69" xfId="26" applyNumberFormat="1" applyFont="1" applyFill="1" applyBorder="1" applyAlignment="1">
      <alignment horizontal="center"/>
    </xf>
    <xf numFmtId="3" fontId="32" fillId="7" borderId="81" xfId="26" applyNumberFormat="1" applyFont="1" applyFill="1" applyBorder="1" applyAlignment="1">
      <alignment horizontal="center"/>
    </xf>
    <xf numFmtId="3" fontId="32" fillId="7" borderId="69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2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3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0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0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70" fontId="42" fillId="0" borderId="21" xfId="0" applyNumberFormat="1" applyFont="1" applyFill="1" applyBorder="1" applyAlignment="1"/>
    <xf numFmtId="170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9" fontId="3" fillId="0" borderId="46" xfId="26" applyNumberFormat="1" applyFont="1" applyFill="1" applyBorder="1" applyAlignment="1">
      <alignment vertical="center"/>
    </xf>
    <xf numFmtId="167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3" xfId="0" applyNumberFormat="1" applyFont="1" applyFill="1" applyBorder="1"/>
    <xf numFmtId="3" fontId="59" fillId="9" borderId="84" xfId="0" applyNumberFormat="1" applyFont="1" applyFill="1" applyBorder="1"/>
    <xf numFmtId="3" fontId="59" fillId="9" borderId="83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7" xfId="0" applyNumberFormat="1" applyFont="1" applyFill="1" applyBorder="1" applyAlignment="1">
      <alignment horizontal="center" vertical="center"/>
    </xf>
    <xf numFmtId="0" fontId="42" fillId="2" borderId="88" xfId="0" applyFont="1" applyFill="1" applyBorder="1" applyAlignment="1">
      <alignment horizontal="center" vertical="center"/>
    </xf>
    <xf numFmtId="3" fontId="61" fillId="2" borderId="90" xfId="0" applyNumberFormat="1" applyFont="1" applyFill="1" applyBorder="1" applyAlignment="1">
      <alignment horizontal="center" vertical="center" wrapText="1"/>
    </xf>
    <xf numFmtId="0" fontId="61" fillId="2" borderId="91" xfId="0" applyFont="1" applyFill="1" applyBorder="1" applyAlignment="1">
      <alignment horizontal="center" vertical="center" wrapText="1"/>
    </xf>
    <xf numFmtId="0" fontId="42" fillId="2" borderId="93" xfId="0" applyFont="1" applyFill="1" applyBorder="1" applyAlignment="1"/>
    <xf numFmtId="0" fontId="42" fillId="2" borderId="95" xfId="0" applyFont="1" applyFill="1" applyBorder="1" applyAlignment="1">
      <alignment horizontal="left" indent="1"/>
    </xf>
    <xf numFmtId="0" fontId="42" fillId="2" borderId="101" xfId="0" applyFont="1" applyFill="1" applyBorder="1" applyAlignment="1">
      <alignment horizontal="left" indent="1"/>
    </xf>
    <xf numFmtId="0" fontId="42" fillId="4" borderId="93" xfId="0" applyFont="1" applyFill="1" applyBorder="1" applyAlignment="1"/>
    <xf numFmtId="0" fontId="42" fillId="4" borderId="95" xfId="0" applyFont="1" applyFill="1" applyBorder="1" applyAlignment="1">
      <alignment horizontal="left" indent="1"/>
    </xf>
    <xf numFmtId="0" fontId="42" fillId="4" borderId="106" xfId="0" applyFont="1" applyFill="1" applyBorder="1" applyAlignment="1">
      <alignment horizontal="left" indent="1"/>
    </xf>
    <xf numFmtId="0" fontId="35" fillId="2" borderId="95" xfId="0" quotePrefix="1" applyFont="1" applyFill="1" applyBorder="1" applyAlignment="1">
      <alignment horizontal="left" indent="2"/>
    </xf>
    <xf numFmtId="0" fontId="35" fillId="2" borderId="101" xfId="0" quotePrefix="1" applyFont="1" applyFill="1" applyBorder="1" applyAlignment="1">
      <alignment horizontal="left" indent="2"/>
    </xf>
    <xf numFmtId="0" fontId="42" fillId="2" borderId="93" xfId="0" applyFont="1" applyFill="1" applyBorder="1" applyAlignment="1">
      <alignment horizontal="left" indent="1"/>
    </xf>
    <xf numFmtId="0" fontId="42" fillId="2" borderId="106" xfId="0" applyFont="1" applyFill="1" applyBorder="1" applyAlignment="1">
      <alignment horizontal="left" indent="1"/>
    </xf>
    <xf numFmtId="0" fontId="42" fillId="4" borderId="101" xfId="0" applyFont="1" applyFill="1" applyBorder="1" applyAlignment="1">
      <alignment horizontal="left" indent="1"/>
    </xf>
    <xf numFmtId="0" fontId="35" fillId="0" borderId="111" xfId="0" applyFont="1" applyBorder="1"/>
    <xf numFmtId="3" fontId="35" fillId="0" borderId="111" xfId="0" applyNumberFormat="1" applyFont="1" applyBorder="1"/>
    <xf numFmtId="0" fontId="42" fillId="4" borderId="85" xfId="0" applyFont="1" applyFill="1" applyBorder="1" applyAlignment="1">
      <alignment horizontal="center" vertical="center"/>
    </xf>
    <xf numFmtId="0" fontId="42" fillId="4" borderId="64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0" xfId="0" applyNumberFormat="1" applyFont="1" applyFill="1" applyBorder="1" applyAlignment="1">
      <alignment horizontal="center" vertical="center"/>
    </xf>
    <xf numFmtId="3" fontId="61" fillId="2" borderId="108" xfId="0" applyNumberFormat="1" applyFont="1" applyFill="1" applyBorder="1" applyAlignment="1">
      <alignment horizontal="center" vertical="center" wrapText="1"/>
    </xf>
    <xf numFmtId="174" fontId="42" fillId="4" borderId="94" xfId="0" applyNumberFormat="1" applyFont="1" applyFill="1" applyBorder="1" applyAlignment="1"/>
    <xf numFmtId="174" fontId="42" fillId="4" borderId="87" xfId="0" applyNumberFormat="1" applyFont="1" applyFill="1" applyBorder="1" applyAlignment="1"/>
    <xf numFmtId="174" fontId="42" fillId="4" borderId="88" xfId="0" applyNumberFormat="1" applyFont="1" applyFill="1" applyBorder="1" applyAlignment="1"/>
    <xf numFmtId="174" fontId="42" fillId="0" borderId="96" xfId="0" applyNumberFormat="1" applyFont="1" applyBorder="1"/>
    <xf numFmtId="174" fontId="35" fillId="0" borderId="100" xfId="0" applyNumberFormat="1" applyFont="1" applyBorder="1"/>
    <xf numFmtId="174" fontId="35" fillId="0" borderId="98" xfId="0" applyNumberFormat="1" applyFont="1" applyBorder="1"/>
    <xf numFmtId="174" fontId="42" fillId="0" borderId="107" xfId="0" applyNumberFormat="1" applyFont="1" applyBorder="1"/>
    <xf numFmtId="174" fontId="35" fillId="0" borderId="108" xfId="0" applyNumberFormat="1" applyFont="1" applyBorder="1"/>
    <xf numFmtId="174" fontId="35" fillId="0" borderId="91" xfId="0" applyNumberFormat="1" applyFont="1" applyBorder="1"/>
    <xf numFmtId="174" fontId="42" fillId="2" borderId="109" xfId="0" applyNumberFormat="1" applyFont="1" applyFill="1" applyBorder="1" applyAlignment="1"/>
    <xf numFmtId="174" fontId="42" fillId="2" borderId="87" xfId="0" applyNumberFormat="1" applyFont="1" applyFill="1" applyBorder="1" applyAlignment="1"/>
    <xf numFmtId="174" fontId="42" fillId="2" borderId="88" xfId="0" applyNumberFormat="1" applyFont="1" applyFill="1" applyBorder="1" applyAlignment="1"/>
    <xf numFmtId="174" fontId="42" fillId="0" borderId="102" xfId="0" applyNumberFormat="1" applyFont="1" applyBorder="1"/>
    <xf numFmtId="174" fontId="35" fillId="0" borderId="103" xfId="0" applyNumberFormat="1" applyFont="1" applyBorder="1"/>
    <xf numFmtId="174" fontId="35" fillId="0" borderId="104" xfId="0" applyNumberFormat="1" applyFont="1" applyBorder="1"/>
    <xf numFmtId="174" fontId="42" fillId="0" borderId="94" xfId="0" applyNumberFormat="1" applyFont="1" applyBorder="1"/>
    <xf numFmtId="174" fontId="35" fillId="0" borderId="110" xfId="0" applyNumberFormat="1" applyFont="1" applyBorder="1"/>
    <xf numFmtId="174" fontId="35" fillId="0" borderId="88" xfId="0" applyNumberFormat="1" applyFont="1" applyBorder="1"/>
    <xf numFmtId="175" fontId="42" fillId="2" borderId="94" xfId="0" applyNumberFormat="1" applyFont="1" applyFill="1" applyBorder="1" applyAlignment="1"/>
    <xf numFmtId="175" fontId="35" fillId="2" borderId="87" xfId="0" applyNumberFormat="1" applyFont="1" applyFill="1" applyBorder="1" applyAlignment="1"/>
    <xf numFmtId="175" fontId="35" fillId="2" borderId="88" xfId="0" applyNumberFormat="1" applyFont="1" applyFill="1" applyBorder="1" applyAlignment="1"/>
    <xf numFmtId="175" fontId="42" fillId="0" borderId="96" xfId="0" applyNumberFormat="1" applyFont="1" applyBorder="1"/>
    <xf numFmtId="175" fontId="35" fillId="0" borderId="97" xfId="0" applyNumberFormat="1" applyFont="1" applyBorder="1"/>
    <xf numFmtId="175" fontId="35" fillId="0" borderId="98" xfId="0" applyNumberFormat="1" applyFont="1" applyBorder="1"/>
    <xf numFmtId="175" fontId="35" fillId="0" borderId="100" xfId="0" applyNumberFormat="1" applyFont="1" applyBorder="1"/>
    <xf numFmtId="175" fontId="42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4" fontId="42" fillId="4" borderId="94" xfId="0" applyNumberFormat="1" applyFont="1" applyFill="1" applyBorder="1" applyAlignment="1">
      <alignment horizontal="center"/>
    </xf>
    <xf numFmtId="176" fontId="42" fillId="0" borderId="102" xfId="0" applyNumberFormat="1" applyFont="1" applyBorder="1"/>
    <xf numFmtId="0" fontId="34" fillId="2" borderId="118" xfId="74" applyFont="1" applyFill="1" applyBorder="1" applyAlignment="1">
      <alignment horizontal="center"/>
    </xf>
    <xf numFmtId="0" fontId="34" fillId="2" borderId="89" xfId="81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0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18" xfId="81" applyFont="1" applyFill="1" applyBorder="1" applyAlignment="1">
      <alignment horizontal="center"/>
    </xf>
    <xf numFmtId="0" fontId="34" fillId="2" borderId="115" xfId="81" applyFont="1" applyFill="1" applyBorder="1" applyAlignment="1">
      <alignment horizontal="center"/>
    </xf>
    <xf numFmtId="0" fontId="34" fillId="2" borderId="94" xfId="81" applyFont="1" applyFill="1" applyBorder="1" applyAlignment="1">
      <alignment horizontal="center"/>
    </xf>
    <xf numFmtId="0" fontId="34" fillId="2" borderId="117" xfId="81" applyFont="1" applyFill="1" applyBorder="1" applyAlignment="1">
      <alignment horizontal="center"/>
    </xf>
    <xf numFmtId="0" fontId="34" fillId="2" borderId="107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6" xfId="53" applyNumberFormat="1" applyFont="1" applyFill="1" applyBorder="1" applyAlignment="1">
      <alignment horizontal="right"/>
    </xf>
    <xf numFmtId="165" fontId="32" fillId="2" borderId="31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5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5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8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6" xfId="53" applyFont="1" applyFill="1" applyBorder="1" applyAlignment="1">
      <alignment horizontal="right"/>
    </xf>
    <xf numFmtId="0" fontId="5" fillId="2" borderId="67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8" xfId="79" applyFont="1" applyFill="1" applyBorder="1" applyAlignment="1">
      <alignment horizontal="left"/>
    </xf>
    <xf numFmtId="0" fontId="2" fillId="0" borderId="2" xfId="26" applyFont="1" applyFill="1" applyBorder="1" applyAlignment="1"/>
    <xf numFmtId="167" fontId="42" fillId="2" borderId="86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3" xfId="0" applyFont="1" applyFill="1" applyBorder="1" applyAlignment="1">
      <alignment vertical="center"/>
    </xf>
    <xf numFmtId="3" fontId="34" fillId="2" borderId="65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49" fontId="34" fillId="2" borderId="32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5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65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0" fontId="46" fillId="2" borderId="53" xfId="0" applyNumberFormat="1" applyFont="1" applyFill="1" applyBorder="1" applyAlignment="1">
      <alignment horizontal="center" vertical="top"/>
    </xf>
    <xf numFmtId="168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3" fontId="34" fillId="4" borderId="65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5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4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3" fontId="34" fillId="0" borderId="52" xfId="26" applyNumberFormat="1" applyFont="1" applyFill="1" applyBorder="1" applyAlignment="1">
      <alignment horizontal="right" vertical="top"/>
    </xf>
    <xf numFmtId="0" fontId="35" fillId="0" borderId="52" xfId="0" applyFont="1" applyFill="1" applyBorder="1" applyAlignment="1">
      <alignment horizontal="right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4" xfId="26" applyNumberFormat="1" applyFont="1" applyFill="1" applyBorder="1" applyAlignment="1">
      <alignment horizontal="center" vertical="center"/>
    </xf>
    <xf numFmtId="3" fontId="3" fillId="2" borderId="65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5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9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5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5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9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8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0" xfId="0" applyNumberFormat="1" applyFont="1" applyFill="1" applyBorder="1" applyAlignment="1">
      <alignment horizontal="right" vertical="top"/>
    </xf>
    <xf numFmtId="3" fontId="36" fillId="10" borderId="121" xfId="0" applyNumberFormat="1" applyFont="1" applyFill="1" applyBorder="1" applyAlignment="1">
      <alignment horizontal="right" vertical="top"/>
    </xf>
    <xf numFmtId="177" fontId="36" fillId="10" borderId="122" xfId="0" applyNumberFormat="1" applyFont="1" applyFill="1" applyBorder="1" applyAlignment="1">
      <alignment horizontal="right" vertical="top"/>
    </xf>
    <xf numFmtId="3" fontId="36" fillId="0" borderId="120" xfId="0" applyNumberFormat="1" applyFont="1" applyBorder="1" applyAlignment="1">
      <alignment horizontal="right" vertical="top"/>
    </xf>
    <xf numFmtId="177" fontId="36" fillId="10" borderId="123" xfId="0" applyNumberFormat="1" applyFont="1" applyFill="1" applyBorder="1" applyAlignment="1">
      <alignment horizontal="right" vertical="top"/>
    </xf>
    <xf numFmtId="3" fontId="38" fillId="10" borderId="125" xfId="0" applyNumberFormat="1" applyFont="1" applyFill="1" applyBorder="1" applyAlignment="1">
      <alignment horizontal="right" vertical="top"/>
    </xf>
    <xf numFmtId="3" fontId="38" fillId="10" borderId="126" xfId="0" applyNumberFormat="1" applyFont="1" applyFill="1" applyBorder="1" applyAlignment="1">
      <alignment horizontal="right" vertical="top"/>
    </xf>
    <xf numFmtId="0" fontId="38" fillId="10" borderId="127" xfId="0" applyFont="1" applyFill="1" applyBorder="1" applyAlignment="1">
      <alignment horizontal="right" vertical="top"/>
    </xf>
    <xf numFmtId="3" fontId="38" fillId="0" borderId="125" xfId="0" applyNumberFormat="1" applyFont="1" applyBorder="1" applyAlignment="1">
      <alignment horizontal="right" vertical="top"/>
    </xf>
    <xf numFmtId="0" fontId="38" fillId="10" borderId="128" xfId="0" applyFont="1" applyFill="1" applyBorder="1" applyAlignment="1">
      <alignment horizontal="right" vertical="top"/>
    </xf>
    <xf numFmtId="0" fontId="36" fillId="10" borderId="122" xfId="0" applyFont="1" applyFill="1" applyBorder="1" applyAlignment="1">
      <alignment horizontal="right" vertical="top"/>
    </xf>
    <xf numFmtId="0" fontId="36" fillId="10" borderId="123" xfId="0" applyFont="1" applyFill="1" applyBorder="1" applyAlignment="1">
      <alignment horizontal="right" vertical="top"/>
    </xf>
    <xf numFmtId="177" fontId="38" fillId="10" borderId="127" xfId="0" applyNumberFormat="1" applyFont="1" applyFill="1" applyBorder="1" applyAlignment="1">
      <alignment horizontal="right" vertical="top"/>
    </xf>
    <xf numFmtId="177" fontId="38" fillId="10" borderId="128" xfId="0" applyNumberFormat="1" applyFont="1" applyFill="1" applyBorder="1" applyAlignment="1">
      <alignment horizontal="right" vertical="top"/>
    </xf>
    <xf numFmtId="3" fontId="38" fillId="0" borderId="129" xfId="0" applyNumberFormat="1" applyFont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0" borderId="131" xfId="0" applyFont="1" applyBorder="1" applyAlignment="1">
      <alignment horizontal="right" vertical="top"/>
    </xf>
    <xf numFmtId="177" fontId="38" fillId="10" borderId="132" xfId="0" applyNumberFormat="1" applyFont="1" applyFill="1" applyBorder="1" applyAlignment="1">
      <alignment horizontal="right" vertical="top"/>
    </xf>
    <xf numFmtId="0" fontId="40" fillId="11" borderId="119" xfId="0" applyFont="1" applyFill="1" applyBorder="1" applyAlignment="1">
      <alignment vertical="top"/>
    </xf>
    <xf numFmtId="0" fontId="40" fillId="11" borderId="119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 indent="6"/>
    </xf>
    <xf numFmtId="0" fontId="40" fillId="11" borderId="119" xfId="0" applyFont="1" applyFill="1" applyBorder="1" applyAlignment="1">
      <alignment vertical="top" indent="8"/>
    </xf>
    <xf numFmtId="0" fontId="41" fillId="11" borderId="124" xfId="0" applyFont="1" applyFill="1" applyBorder="1" applyAlignment="1">
      <alignment vertical="top" indent="2"/>
    </xf>
    <xf numFmtId="0" fontId="40" fillId="11" borderId="119" xfId="0" applyFont="1" applyFill="1" applyBorder="1" applyAlignment="1">
      <alignment vertical="top" indent="6"/>
    </xf>
    <xf numFmtId="0" fontId="41" fillId="11" borderId="124" xfId="0" applyFont="1" applyFill="1" applyBorder="1" applyAlignment="1">
      <alignment vertical="top" indent="4"/>
    </xf>
    <xf numFmtId="0" fontId="41" fillId="11" borderId="124" xfId="0" applyFont="1" applyFill="1" applyBorder="1" applyAlignment="1">
      <alignment vertical="top"/>
    </xf>
    <xf numFmtId="0" fontId="35" fillId="11" borderId="119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5" fontId="34" fillId="2" borderId="133" xfId="53" applyNumberFormat="1" applyFont="1" applyFill="1" applyBorder="1" applyAlignment="1">
      <alignment horizontal="left"/>
    </xf>
    <xf numFmtId="165" fontId="34" fillId="2" borderId="134" xfId="53" applyNumberFormat="1" applyFont="1" applyFill="1" applyBorder="1" applyAlignment="1">
      <alignment horizontal="left"/>
    </xf>
    <xf numFmtId="165" fontId="34" fillId="2" borderId="61" xfId="53" applyNumberFormat="1" applyFont="1" applyFill="1" applyBorder="1" applyAlignment="1">
      <alignment horizontal="left"/>
    </xf>
    <xf numFmtId="3" fontId="34" fillId="2" borderId="61" xfId="53" applyNumberFormat="1" applyFont="1" applyFill="1" applyBorder="1" applyAlignment="1">
      <alignment horizontal="left"/>
    </xf>
    <xf numFmtId="3" fontId="34" fillId="2" borderId="69" xfId="53" applyNumberFormat="1" applyFont="1" applyFill="1" applyBorder="1" applyAlignment="1">
      <alignment horizontal="left"/>
    </xf>
    <xf numFmtId="0" fontId="35" fillId="0" borderId="87" xfId="0" applyFont="1" applyFill="1" applyBorder="1"/>
    <xf numFmtId="0" fontId="35" fillId="0" borderId="88" xfId="0" applyFont="1" applyFill="1" applyBorder="1"/>
    <xf numFmtId="165" fontId="35" fillId="0" borderId="88" xfId="0" applyNumberFormat="1" applyFont="1" applyFill="1" applyBorder="1"/>
    <xf numFmtId="165" fontId="35" fillId="0" borderId="88" xfId="0" applyNumberFormat="1" applyFont="1" applyFill="1" applyBorder="1" applyAlignment="1">
      <alignment horizontal="right"/>
    </xf>
    <xf numFmtId="3" fontId="35" fillId="0" borderId="88" xfId="0" applyNumberFormat="1" applyFont="1" applyFill="1" applyBorder="1"/>
    <xf numFmtId="3" fontId="35" fillId="0" borderId="89" xfId="0" applyNumberFormat="1" applyFont="1" applyFill="1" applyBorder="1"/>
    <xf numFmtId="0" fontId="35" fillId="0" borderId="97" xfId="0" applyFont="1" applyFill="1" applyBorder="1"/>
    <xf numFmtId="0" fontId="35" fillId="0" borderId="98" xfId="0" applyFont="1" applyFill="1" applyBorder="1"/>
    <xf numFmtId="165" fontId="35" fillId="0" borderId="98" xfId="0" applyNumberFormat="1" applyFont="1" applyFill="1" applyBorder="1"/>
    <xf numFmtId="165" fontId="35" fillId="0" borderId="98" xfId="0" applyNumberFormat="1" applyFont="1" applyFill="1" applyBorder="1" applyAlignment="1">
      <alignment horizontal="right"/>
    </xf>
    <xf numFmtId="3" fontId="35" fillId="0" borderId="98" xfId="0" applyNumberFormat="1" applyFont="1" applyFill="1" applyBorder="1"/>
    <xf numFmtId="3" fontId="35" fillId="0" borderId="99" xfId="0" applyNumberFormat="1" applyFont="1" applyFill="1" applyBorder="1"/>
    <xf numFmtId="0" fontId="35" fillId="0" borderId="90" xfId="0" applyFont="1" applyFill="1" applyBorder="1"/>
    <xf numFmtId="0" fontId="35" fillId="0" borderId="91" xfId="0" applyFont="1" applyFill="1" applyBorder="1"/>
    <xf numFmtId="165" fontId="35" fillId="0" borderId="91" xfId="0" applyNumberFormat="1" applyFont="1" applyFill="1" applyBorder="1"/>
    <xf numFmtId="165" fontId="35" fillId="0" borderId="91" xfId="0" applyNumberFormat="1" applyFont="1" applyFill="1" applyBorder="1" applyAlignment="1">
      <alignment horizontal="right"/>
    </xf>
    <xf numFmtId="3" fontId="35" fillId="0" borderId="91" xfId="0" applyNumberFormat="1" applyFont="1" applyFill="1" applyBorder="1"/>
    <xf numFmtId="3" fontId="35" fillId="0" borderId="92" xfId="0" applyNumberFormat="1" applyFont="1" applyFill="1" applyBorder="1"/>
    <xf numFmtId="0" fontId="42" fillId="2" borderId="133" xfId="0" applyFont="1" applyFill="1" applyBorder="1"/>
    <xf numFmtId="3" fontId="42" fillId="2" borderId="135" xfId="0" applyNumberFormat="1" applyFont="1" applyFill="1" applyBorder="1"/>
    <xf numFmtId="9" fontId="42" fillId="2" borderId="82" xfId="0" applyNumberFormat="1" applyFont="1" applyFill="1" applyBorder="1"/>
    <xf numFmtId="3" fontId="42" fillId="2" borderId="69" xfId="0" applyNumberFormat="1" applyFont="1" applyFill="1" applyBorder="1"/>
    <xf numFmtId="9" fontId="35" fillId="0" borderId="88" xfId="0" applyNumberFormat="1" applyFont="1" applyFill="1" applyBorder="1"/>
    <xf numFmtId="9" fontId="35" fillId="0" borderId="98" xfId="0" applyNumberFormat="1" applyFont="1" applyFill="1" applyBorder="1"/>
    <xf numFmtId="9" fontId="35" fillId="0" borderId="91" xfId="0" applyNumberFormat="1" applyFont="1" applyFill="1" applyBorder="1"/>
    <xf numFmtId="3" fontId="35" fillId="0" borderId="104" xfId="0" applyNumberFormat="1" applyFont="1" applyFill="1" applyBorder="1"/>
    <xf numFmtId="9" fontId="35" fillId="0" borderId="104" xfId="0" applyNumberFormat="1" applyFont="1" applyFill="1" applyBorder="1"/>
    <xf numFmtId="3" fontId="35" fillId="0" borderId="105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7" xfId="0" applyFont="1" applyFill="1" applyBorder="1"/>
    <xf numFmtId="0" fontId="42" fillId="0" borderId="136" xfId="0" applyFont="1" applyFill="1" applyBorder="1"/>
    <xf numFmtId="0" fontId="35" fillId="5" borderId="12" xfId="0" applyFont="1" applyFill="1" applyBorder="1" applyAlignment="1">
      <alignment wrapText="1"/>
    </xf>
    <xf numFmtId="0" fontId="42" fillId="0" borderId="97" xfId="0" applyFont="1" applyFill="1" applyBorder="1"/>
    <xf numFmtId="0" fontId="42" fillId="2" borderId="134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9" fontId="32" fillId="0" borderId="0" xfId="0" applyNumberFormat="1" applyFont="1" applyFill="1" applyBorder="1"/>
    <xf numFmtId="0" fontId="3" fillId="2" borderId="133" xfId="79" applyFont="1" applyFill="1" applyBorder="1" applyAlignment="1">
      <alignment horizontal="left"/>
    </xf>
    <xf numFmtId="0" fontId="42" fillId="11" borderId="118" xfId="0" applyFont="1" applyFill="1" applyBorder="1"/>
    <xf numFmtId="0" fontId="42" fillId="11" borderId="116" xfId="0" applyFont="1" applyFill="1" applyBorder="1"/>
    <xf numFmtId="0" fontId="42" fillId="11" borderId="117" xfId="0" applyFont="1" applyFill="1" applyBorder="1"/>
    <xf numFmtId="3" fontId="3" fillId="2" borderId="104" xfId="80" applyNumberFormat="1" applyFont="1" applyFill="1" applyBorder="1"/>
    <xf numFmtId="0" fontId="3" fillId="2" borderId="104" xfId="80" applyFont="1" applyFill="1" applyBorder="1"/>
    <xf numFmtId="3" fontId="35" fillId="0" borderId="87" xfId="0" applyNumberFormat="1" applyFont="1" applyFill="1" applyBorder="1"/>
    <xf numFmtId="3" fontId="35" fillId="0" borderId="97" xfId="0" applyNumberFormat="1" applyFont="1" applyFill="1" applyBorder="1"/>
    <xf numFmtId="3" fontId="35" fillId="0" borderId="90" xfId="0" applyNumberFormat="1" applyFont="1" applyFill="1" applyBorder="1"/>
    <xf numFmtId="3" fontId="35" fillId="0" borderId="114" xfId="0" applyNumberFormat="1" applyFont="1" applyFill="1" applyBorder="1"/>
    <xf numFmtId="3" fontId="35" fillId="0" borderId="112" xfId="0" applyNumberFormat="1" applyFont="1" applyFill="1" applyBorder="1"/>
    <xf numFmtId="3" fontId="35" fillId="0" borderId="113" xfId="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0" fontId="35" fillId="0" borderId="118" xfId="0" applyFont="1" applyFill="1" applyBorder="1"/>
    <xf numFmtId="0" fontId="35" fillId="0" borderId="116" xfId="0" applyFont="1" applyFill="1" applyBorder="1"/>
    <xf numFmtId="0" fontId="35" fillId="0" borderId="117" xfId="0" applyFont="1" applyFill="1" applyBorder="1"/>
    <xf numFmtId="3" fontId="35" fillId="0" borderId="110" xfId="0" applyNumberFormat="1" applyFont="1" applyFill="1" applyBorder="1"/>
    <xf numFmtId="3" fontId="35" fillId="0" borderId="100" xfId="0" applyNumberFormat="1" applyFont="1" applyFill="1" applyBorder="1"/>
    <xf numFmtId="3" fontId="35" fillId="0" borderId="108" xfId="0" applyNumberFormat="1" applyFont="1" applyFill="1" applyBorder="1"/>
    <xf numFmtId="0" fontId="3" fillId="2" borderId="138" xfId="79" applyFont="1" applyFill="1" applyBorder="1" applyAlignment="1">
      <alignment horizontal="left"/>
    </xf>
    <xf numFmtId="0" fontId="3" fillId="2" borderId="139" xfId="79" applyFont="1" applyFill="1" applyBorder="1" applyAlignment="1">
      <alignment horizontal="left"/>
    </xf>
    <xf numFmtId="0" fontId="3" fillId="2" borderId="140" xfId="80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5" fillId="0" borderId="88" xfId="0" applyFont="1" applyFill="1" applyBorder="1" applyAlignment="1">
      <alignment horizontal="right"/>
    </xf>
    <xf numFmtId="0" fontId="35" fillId="0" borderId="88" xfId="0" applyFont="1" applyFill="1" applyBorder="1" applyAlignment="1">
      <alignment horizontal="left"/>
    </xf>
    <xf numFmtId="166" fontId="35" fillId="0" borderId="88" xfId="0" applyNumberFormat="1" applyFont="1" applyFill="1" applyBorder="1"/>
    <xf numFmtId="0" fontId="35" fillId="0" borderId="142" xfId="0" applyFont="1" applyFill="1" applyBorder="1"/>
    <xf numFmtId="0" fontId="35" fillId="0" borderId="143" xfId="0" applyFont="1" applyFill="1" applyBorder="1"/>
    <xf numFmtId="0" fontId="35" fillId="0" borderId="143" xfId="0" applyFont="1" applyFill="1" applyBorder="1" applyAlignment="1">
      <alignment horizontal="right"/>
    </xf>
    <xf numFmtId="0" fontId="35" fillId="0" borderId="143" xfId="0" applyFont="1" applyFill="1" applyBorder="1" applyAlignment="1">
      <alignment horizontal="left"/>
    </xf>
    <xf numFmtId="165" fontId="35" fillId="0" borderId="143" xfId="0" applyNumberFormat="1" applyFont="1" applyFill="1" applyBorder="1"/>
    <xf numFmtId="166" fontId="35" fillId="0" borderId="143" xfId="0" applyNumberFormat="1" applyFont="1" applyFill="1" applyBorder="1"/>
    <xf numFmtId="9" fontId="35" fillId="0" borderId="143" xfId="0" applyNumberFormat="1" applyFont="1" applyFill="1" applyBorder="1"/>
    <xf numFmtId="9" fontId="35" fillId="0" borderId="144" xfId="0" applyNumberFormat="1" applyFont="1" applyFill="1" applyBorder="1"/>
    <xf numFmtId="0" fontId="35" fillId="0" borderId="145" xfId="0" applyFont="1" applyFill="1" applyBorder="1"/>
    <xf numFmtId="0" fontId="35" fillId="0" borderId="146" xfId="0" applyFont="1" applyFill="1" applyBorder="1"/>
    <xf numFmtId="0" fontId="35" fillId="0" borderId="146" xfId="0" applyFont="1" applyFill="1" applyBorder="1" applyAlignment="1">
      <alignment horizontal="right"/>
    </xf>
    <xf numFmtId="0" fontId="35" fillId="0" borderId="146" xfId="0" applyFont="1" applyFill="1" applyBorder="1" applyAlignment="1">
      <alignment horizontal="left"/>
    </xf>
    <xf numFmtId="165" fontId="35" fillId="0" borderId="146" xfId="0" applyNumberFormat="1" applyFont="1" applyFill="1" applyBorder="1"/>
    <xf numFmtId="166" fontId="35" fillId="0" borderId="146" xfId="0" applyNumberFormat="1" applyFont="1" applyFill="1" applyBorder="1"/>
    <xf numFmtId="9" fontId="35" fillId="0" borderId="146" xfId="0" applyNumberFormat="1" applyFont="1" applyFill="1" applyBorder="1"/>
    <xf numFmtId="9" fontId="35" fillId="0" borderId="147" xfId="0" applyNumberFormat="1" applyFont="1" applyFill="1" applyBorder="1"/>
    <xf numFmtId="3" fontId="35" fillId="0" borderId="143" xfId="0" applyNumberFormat="1" applyFont="1" applyFill="1" applyBorder="1"/>
    <xf numFmtId="3" fontId="35" fillId="0" borderId="144" xfId="0" applyNumberFormat="1" applyFont="1" applyFill="1" applyBorder="1"/>
    <xf numFmtId="3" fontId="35" fillId="0" borderId="146" xfId="0" applyNumberFormat="1" applyFont="1" applyFill="1" applyBorder="1"/>
    <xf numFmtId="3" fontId="35" fillId="0" borderId="147" xfId="0" applyNumberFormat="1" applyFont="1" applyFill="1" applyBorder="1"/>
    <xf numFmtId="3" fontId="35" fillId="0" borderId="149" xfId="0" applyNumberFormat="1" applyFont="1" applyFill="1" applyBorder="1"/>
    <xf numFmtId="9" fontId="35" fillId="0" borderId="149" xfId="0" applyNumberFormat="1" applyFont="1" applyFill="1" applyBorder="1"/>
    <xf numFmtId="3" fontId="35" fillId="0" borderId="150" xfId="0" applyNumberFormat="1" applyFont="1" applyFill="1" applyBorder="1"/>
    <xf numFmtId="0" fontId="42" fillId="0" borderId="142" xfId="0" applyFont="1" applyFill="1" applyBorder="1"/>
    <xf numFmtId="0" fontId="42" fillId="0" borderId="148" xfId="0" applyFont="1" applyFill="1" applyBorder="1"/>
    <xf numFmtId="165" fontId="35" fillId="0" borderId="143" xfId="0" applyNumberFormat="1" applyFont="1" applyFill="1" applyBorder="1" applyAlignment="1">
      <alignment horizontal="right"/>
    </xf>
    <xf numFmtId="165" fontId="35" fillId="0" borderId="146" xfId="0" applyNumberFormat="1" applyFont="1" applyFill="1" applyBorder="1" applyAlignment="1">
      <alignment horizontal="right"/>
    </xf>
    <xf numFmtId="174" fontId="42" fillId="4" borderId="155" xfId="0" applyNumberFormat="1" applyFont="1" applyFill="1" applyBorder="1" applyAlignment="1">
      <alignment horizontal="center"/>
    </xf>
    <xf numFmtId="174" fontId="42" fillId="4" borderId="156" xfId="0" applyNumberFormat="1" applyFont="1" applyFill="1" applyBorder="1" applyAlignment="1">
      <alignment horizontal="center"/>
    </xf>
    <xf numFmtId="174" fontId="35" fillId="0" borderId="157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/>
    </xf>
    <xf numFmtId="174" fontId="35" fillId="0" borderId="158" xfId="0" applyNumberFormat="1" applyFont="1" applyBorder="1" applyAlignment="1">
      <alignment horizontal="right" wrapText="1"/>
    </xf>
    <xf numFmtId="176" fontId="35" fillId="0" borderId="157" xfId="0" applyNumberFormat="1" applyFont="1" applyBorder="1" applyAlignment="1">
      <alignment horizontal="right"/>
    </xf>
    <xf numFmtId="176" fontId="35" fillId="0" borderId="158" xfId="0" applyNumberFormat="1" applyFont="1" applyBorder="1" applyAlignment="1">
      <alignment horizontal="right"/>
    </xf>
    <xf numFmtId="174" fontId="35" fillId="0" borderId="159" xfId="0" applyNumberFormat="1" applyFont="1" applyBorder="1" applyAlignment="1">
      <alignment horizontal="right"/>
    </xf>
    <xf numFmtId="174" fontId="35" fillId="0" borderId="160" xfId="0" applyNumberFormat="1" applyFont="1" applyBorder="1" applyAlignment="1">
      <alignment horizontal="right"/>
    </xf>
    <xf numFmtId="0" fontId="42" fillId="2" borderId="114" xfId="0" applyFont="1" applyFill="1" applyBorder="1" applyAlignment="1">
      <alignment horizontal="center" vertical="center"/>
    </xf>
    <xf numFmtId="0" fontId="61" fillId="2" borderId="154" xfId="0" applyFont="1" applyFill="1" applyBorder="1" applyAlignment="1">
      <alignment horizontal="center" vertical="center" wrapText="1"/>
    </xf>
    <xf numFmtId="175" fontId="35" fillId="2" borderId="114" xfId="0" applyNumberFormat="1" applyFont="1" applyFill="1" applyBorder="1" applyAlignment="1"/>
    <xf numFmtId="175" fontId="35" fillId="0" borderId="152" xfId="0" applyNumberFormat="1" applyFont="1" applyBorder="1"/>
    <xf numFmtId="175" fontId="35" fillId="0" borderId="162" xfId="0" applyNumberFormat="1" applyFont="1" applyBorder="1"/>
    <xf numFmtId="174" fontId="42" fillId="4" borderId="114" xfId="0" applyNumberFormat="1" applyFont="1" applyFill="1" applyBorder="1" applyAlignment="1"/>
    <xf numFmtId="174" fontId="35" fillId="0" borderId="152" xfId="0" applyNumberFormat="1" applyFont="1" applyBorder="1"/>
    <xf numFmtId="174" fontId="35" fillId="0" borderId="154" xfId="0" applyNumberFormat="1" applyFont="1" applyBorder="1"/>
    <xf numFmtId="174" fontId="42" fillId="2" borderId="114" xfId="0" applyNumberFormat="1" applyFont="1" applyFill="1" applyBorder="1" applyAlignment="1"/>
    <xf numFmtId="174" fontId="35" fillId="0" borderId="162" xfId="0" applyNumberFormat="1" applyFont="1" applyBorder="1"/>
    <xf numFmtId="174" fontId="35" fillId="0" borderId="114" xfId="0" applyNumberFormat="1" applyFont="1" applyBorder="1"/>
    <xf numFmtId="174" fontId="42" fillId="4" borderId="163" xfId="0" applyNumberFormat="1" applyFont="1" applyFill="1" applyBorder="1" applyAlignment="1">
      <alignment horizontal="center"/>
    </xf>
    <xf numFmtId="174" fontId="35" fillId="0" borderId="164" xfId="0" applyNumberFormat="1" applyFont="1" applyBorder="1" applyAlignment="1">
      <alignment horizontal="right"/>
    </xf>
    <xf numFmtId="176" fontId="35" fillId="0" borderId="164" xfId="0" applyNumberFormat="1" applyFont="1" applyBorder="1" applyAlignment="1">
      <alignment horizontal="right"/>
    </xf>
    <xf numFmtId="174" fontId="35" fillId="0" borderId="165" xfId="0" applyNumberFormat="1" applyFont="1" applyBorder="1" applyAlignment="1">
      <alignment horizontal="right"/>
    </xf>
    <xf numFmtId="0" fontId="0" fillId="0" borderId="17" xfId="0" applyBorder="1"/>
    <xf numFmtId="174" fontId="42" fillId="4" borderId="93" xfId="0" applyNumberFormat="1" applyFont="1" applyFill="1" applyBorder="1" applyAlignment="1">
      <alignment horizontal="center"/>
    </xf>
    <xf numFmtId="174" fontId="35" fillId="0" borderId="166" xfId="0" applyNumberFormat="1" applyFont="1" applyBorder="1" applyAlignment="1">
      <alignment horizontal="right"/>
    </xf>
    <xf numFmtId="176" fontId="35" fillId="0" borderId="166" xfId="0" applyNumberFormat="1" applyFont="1" applyBorder="1" applyAlignment="1">
      <alignment horizontal="right"/>
    </xf>
    <xf numFmtId="174" fontId="35" fillId="0" borderId="151" xfId="0" applyNumberFormat="1" applyFont="1" applyBorder="1" applyAlignment="1">
      <alignment horizontal="right"/>
    </xf>
    <xf numFmtId="0" fontId="35" fillId="2" borderId="69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70" fontId="35" fillId="0" borderId="88" xfId="0" applyNumberFormat="1" applyFont="1" applyFill="1" applyBorder="1"/>
    <xf numFmtId="170" fontId="35" fillId="0" borderId="143" xfId="0" applyNumberFormat="1" applyFont="1" applyFill="1" applyBorder="1"/>
    <xf numFmtId="170" fontId="35" fillId="0" borderId="146" xfId="0" applyNumberFormat="1" applyFont="1" applyFill="1" applyBorder="1"/>
    <xf numFmtId="0" fontId="42" fillId="0" borderId="145" xfId="0" applyFont="1" applyFill="1" applyBorder="1"/>
    <xf numFmtId="0" fontId="66" fillId="0" borderId="0" xfId="0" applyFont="1" applyFill="1"/>
    <xf numFmtId="0" fontId="67" fillId="0" borderId="0" xfId="0" applyFont="1" applyFill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37" xfId="0" applyNumberFormat="1" applyFont="1" applyBorder="1"/>
    <xf numFmtId="167" fontId="12" fillId="0" borderId="137" xfId="0" applyNumberFormat="1" applyFont="1" applyBorder="1"/>
    <xf numFmtId="167" fontId="12" fillId="0" borderId="102" xfId="0" applyNumberFormat="1" applyFont="1" applyBorder="1"/>
    <xf numFmtId="167" fontId="5" fillId="0" borderId="137" xfId="0" applyNumberFormat="1" applyFont="1" applyBorder="1" applyAlignment="1">
      <alignment horizontal="right"/>
    </xf>
    <xf numFmtId="167" fontId="5" fillId="0" borderId="102" xfId="0" applyNumberFormat="1" applyFont="1" applyBorder="1" applyAlignment="1">
      <alignment horizontal="right"/>
    </xf>
    <xf numFmtId="3" fontId="5" fillId="0" borderId="137" xfId="0" applyNumberFormat="1" applyFont="1" applyBorder="1" applyAlignment="1">
      <alignment horizontal="right"/>
    </xf>
    <xf numFmtId="178" fontId="5" fillId="0" borderId="137" xfId="0" applyNumberFormat="1" applyFont="1" applyBorder="1" applyAlignment="1">
      <alignment horizontal="right"/>
    </xf>
    <xf numFmtId="4" fontId="5" fillId="0" borderId="137" xfId="0" applyNumberFormat="1" applyFont="1" applyBorder="1" applyAlignment="1">
      <alignment horizontal="right"/>
    </xf>
    <xf numFmtId="3" fontId="5" fillId="0" borderId="137" xfId="0" applyNumberFormat="1" applyFont="1" applyBorder="1"/>
    <xf numFmtId="3" fontId="11" fillId="0" borderId="167" xfId="0" applyNumberFormat="1" applyFont="1" applyBorder="1" applyAlignment="1">
      <alignment horizontal="center"/>
    </xf>
    <xf numFmtId="3" fontId="12" fillId="0" borderId="137" xfId="0" applyNumberFormat="1" applyFont="1" applyBorder="1" applyAlignment="1">
      <alignment horizontal="right"/>
    </xf>
    <xf numFmtId="167" fontId="12" fillId="0" borderId="137" xfId="0" applyNumberFormat="1" applyFont="1" applyBorder="1" applyAlignment="1">
      <alignment horizontal="right"/>
    </xf>
    <xf numFmtId="167" fontId="12" fillId="0" borderId="102" xfId="0" applyNumberFormat="1" applyFont="1" applyBorder="1" applyAlignment="1">
      <alignment horizontal="right"/>
    </xf>
    <xf numFmtId="167" fontId="11" fillId="0" borderId="102" xfId="0" applyNumberFormat="1" applyFont="1" applyBorder="1" applyAlignment="1">
      <alignment horizontal="right"/>
    </xf>
    <xf numFmtId="167" fontId="12" fillId="0" borderId="18" xfId="0" applyNumberFormat="1" applyFont="1" applyBorder="1"/>
    <xf numFmtId="167" fontId="5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7" fontId="12" fillId="0" borderId="18" xfId="0" applyNumberFormat="1" applyFont="1" applyBorder="1" applyAlignment="1">
      <alignment horizontal="right"/>
    </xf>
    <xf numFmtId="167" fontId="11" fillId="0" borderId="18" xfId="0" applyNumberFormat="1" applyFont="1" applyBorder="1" applyAlignment="1">
      <alignment horizontal="right"/>
    </xf>
    <xf numFmtId="3" fontId="35" fillId="0" borderId="137" xfId="0" applyNumberFormat="1" applyFont="1" applyBorder="1" applyAlignment="1">
      <alignment horizontal="right"/>
    </xf>
    <xf numFmtId="0" fontId="5" fillId="0" borderId="137" xfId="0" applyFont="1" applyBorder="1"/>
    <xf numFmtId="3" fontId="35" fillId="0" borderId="137" xfId="0" applyNumberFormat="1" applyFont="1" applyBorder="1"/>
    <xf numFmtId="9" fontId="35" fillId="0" borderId="137" xfId="0" applyNumberFormat="1" applyFont="1" applyBorder="1"/>
    <xf numFmtId="167" fontId="35" fillId="0" borderId="137" xfId="0" applyNumberFormat="1" applyFont="1" applyBorder="1"/>
    <xf numFmtId="167" fontId="35" fillId="0" borderId="102" xfId="0" applyNumberFormat="1" applyFont="1" applyBorder="1"/>
    <xf numFmtId="167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9" fontId="3" fillId="2" borderId="17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 wrapText="1"/>
    </xf>
    <xf numFmtId="169" fontId="3" fillId="2" borderId="33" xfId="26" applyNumberFormat="1" applyFont="1" applyFill="1" applyBorder="1" applyAlignment="1">
      <alignment horizontal="left" vertical="top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9" fontId="3" fillId="2" borderId="17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7" fontId="3" fillId="2" borderId="18" xfId="24" applyNumberFormat="1" applyFont="1" applyFill="1" applyBorder="1" applyAlignment="1">
      <alignment horizontal="left" vertical="center" wrapText="1"/>
    </xf>
    <xf numFmtId="3" fontId="12" fillId="0" borderId="111" xfId="0" applyNumberFormat="1" applyFont="1" applyBorder="1"/>
    <xf numFmtId="167" fontId="12" fillId="0" borderId="111" xfId="0" applyNumberFormat="1" applyFont="1" applyBorder="1"/>
    <xf numFmtId="167" fontId="12" fillId="0" borderId="86" xfId="0" applyNumberFormat="1" applyFont="1" applyBorder="1"/>
    <xf numFmtId="3" fontId="35" fillId="0" borderId="111" xfId="0" applyNumberFormat="1" applyFont="1" applyBorder="1" applyAlignment="1">
      <alignment horizontal="right"/>
    </xf>
    <xf numFmtId="167" fontId="5" fillId="0" borderId="111" xfId="0" applyNumberFormat="1" applyFont="1" applyBorder="1" applyAlignment="1">
      <alignment horizontal="right"/>
    </xf>
    <xf numFmtId="167" fontId="5" fillId="0" borderId="86" xfId="0" applyNumberFormat="1" applyFont="1" applyBorder="1" applyAlignment="1">
      <alignment horizontal="right"/>
    </xf>
    <xf numFmtId="3" fontId="5" fillId="0" borderId="111" xfId="0" applyNumberFormat="1" applyFont="1" applyBorder="1" applyAlignment="1">
      <alignment horizontal="right"/>
    </xf>
    <xf numFmtId="178" fontId="5" fillId="0" borderId="111" xfId="0" applyNumberFormat="1" applyFont="1" applyBorder="1" applyAlignment="1">
      <alignment horizontal="right"/>
    </xf>
    <xf numFmtId="4" fontId="5" fillId="0" borderId="111" xfId="0" applyNumberFormat="1" applyFont="1" applyBorder="1" applyAlignment="1">
      <alignment horizontal="right"/>
    </xf>
    <xf numFmtId="0" fontId="5" fillId="0" borderId="111" xfId="0" applyFont="1" applyBorder="1"/>
    <xf numFmtId="3" fontId="5" fillId="0" borderId="111" xfId="0" applyNumberFormat="1" applyFont="1" applyBorder="1"/>
    <xf numFmtId="9" fontId="35" fillId="0" borderId="111" xfId="0" applyNumberFormat="1" applyFont="1" applyBorder="1"/>
    <xf numFmtId="3" fontId="11" fillId="0" borderId="85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8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85" xfId="0" applyNumberFormat="1" applyFont="1" applyBorder="1" applyAlignment="1">
      <alignment horizontal="center"/>
    </xf>
    <xf numFmtId="49" fontId="3" fillId="0" borderId="167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51" xfId="0" applyNumberFormat="1" applyFont="1" applyBorder="1" applyAlignment="1">
      <alignment horizontal="center"/>
    </xf>
    <xf numFmtId="3" fontId="35" fillId="0" borderId="153" xfId="0" applyNumberFormat="1" applyFont="1" applyBorder="1"/>
    <xf numFmtId="167" fontId="35" fillId="0" borderId="153" xfId="0" applyNumberFormat="1" applyFont="1" applyBorder="1"/>
    <xf numFmtId="167" fontId="35" fillId="0" borderId="168" xfId="0" applyNumberFormat="1" applyFont="1" applyBorder="1"/>
    <xf numFmtId="3" fontId="12" fillId="0" borderId="153" xfId="0" applyNumberFormat="1" applyFont="1" applyBorder="1" applyAlignment="1">
      <alignment horizontal="right"/>
    </xf>
    <xf numFmtId="167" fontId="12" fillId="0" borderId="153" xfId="0" applyNumberFormat="1" applyFont="1" applyBorder="1" applyAlignment="1">
      <alignment horizontal="right"/>
    </xf>
    <xf numFmtId="167" fontId="12" fillId="0" borderId="168" xfId="0" applyNumberFormat="1" applyFont="1" applyBorder="1" applyAlignment="1">
      <alignment horizontal="right"/>
    </xf>
    <xf numFmtId="3" fontId="5" fillId="0" borderId="153" xfId="0" applyNumberFormat="1" applyFont="1" applyBorder="1" applyAlignment="1">
      <alignment horizontal="right"/>
    </xf>
    <xf numFmtId="167" fontId="5" fillId="0" borderId="153" xfId="0" applyNumberFormat="1" applyFont="1" applyBorder="1" applyAlignment="1">
      <alignment horizontal="right"/>
    </xf>
    <xf numFmtId="167" fontId="5" fillId="0" borderId="168" xfId="0" applyNumberFormat="1" applyFont="1" applyBorder="1" applyAlignment="1">
      <alignment horizontal="right"/>
    </xf>
    <xf numFmtId="178" fontId="5" fillId="0" borderId="153" xfId="0" applyNumberFormat="1" applyFont="1" applyBorder="1" applyAlignment="1">
      <alignment horizontal="right"/>
    </xf>
    <xf numFmtId="4" fontId="5" fillId="0" borderId="153" xfId="0" applyNumberFormat="1" applyFont="1" applyBorder="1" applyAlignment="1">
      <alignment horizontal="right"/>
    </xf>
    <xf numFmtId="0" fontId="5" fillId="0" borderId="153" xfId="0" applyFont="1" applyBorder="1"/>
    <xf numFmtId="3" fontId="5" fillId="0" borderId="153" xfId="0" applyNumberFormat="1" applyFont="1" applyBorder="1"/>
    <xf numFmtId="9" fontId="35" fillId="0" borderId="153" xfId="0" applyNumberFormat="1" applyFont="1" applyBorder="1"/>
    <xf numFmtId="3" fontId="11" fillId="0" borderId="151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1" xfId="76" applyNumberFormat="1" applyFont="1" applyFill="1" applyBorder="1" applyAlignment="1">
      <alignment horizontal="center" vertical="center"/>
    </xf>
    <xf numFmtId="3" fontId="34" fillId="2" borderId="61" xfId="76" applyNumberFormat="1" applyFont="1" applyFill="1" applyBorder="1" applyAlignment="1">
      <alignment horizontal="center" vertical="center"/>
    </xf>
    <xf numFmtId="0" fontId="32" fillId="0" borderId="169" xfId="76" applyFont="1" applyFill="1" applyBorder="1"/>
    <xf numFmtId="0" fontId="32" fillId="0" borderId="171" xfId="76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72" xfId="76" applyNumberFormat="1" applyFont="1" applyFill="1" applyBorder="1" applyAlignment="1">
      <alignment horizontal="left"/>
    </xf>
    <xf numFmtId="3" fontId="32" fillId="0" borderId="169" xfId="76" applyNumberFormat="1" applyFont="1" applyFill="1" applyBorder="1"/>
    <xf numFmtId="3" fontId="32" fillId="0" borderId="161" xfId="76" applyNumberFormat="1" applyFont="1" applyFill="1" applyBorder="1"/>
    <xf numFmtId="9" fontId="32" fillId="0" borderId="171" xfId="76" applyNumberFormat="1" applyFont="1" applyFill="1" applyBorder="1"/>
    <xf numFmtId="0" fontId="34" fillId="2" borderId="103" xfId="76" applyNumberFormat="1" applyFont="1" applyFill="1" applyBorder="1" applyAlignment="1">
      <alignment horizontal="left"/>
    </xf>
    <xf numFmtId="170" fontId="32" fillId="0" borderId="169" xfId="76" applyNumberFormat="1" applyFont="1" applyFill="1" applyBorder="1"/>
    <xf numFmtId="170" fontId="32" fillId="0" borderId="161" xfId="76" applyNumberFormat="1" applyFont="1" applyFill="1" applyBorder="1"/>
    <xf numFmtId="0" fontId="34" fillId="2" borderId="150" xfId="76" applyNumberFormat="1" applyFont="1" applyFill="1" applyBorder="1" applyAlignment="1">
      <alignment horizontal="left"/>
    </xf>
    <xf numFmtId="3" fontId="32" fillId="0" borderId="170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2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Graf'!$B$4:$D$4</c:f>
              <c:numCache>
                <c:formatCode>General</c:formatCode>
                <c:ptCount val="3"/>
                <c:pt idx="0">
                  <c:v>1.0607856063104775</c:v>
                </c:pt>
                <c:pt idx="1">
                  <c:v>0.96268214082978165</c:v>
                </c:pt>
                <c:pt idx="2">
                  <c:v>0.93357445904798209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122560"/>
        <c:axId val="86312448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1.1194577921090256</c:v>
                </c:pt>
                <c:pt idx="1">
                  <c:v>1.1194577921090256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3126272"/>
        <c:axId val="863127808"/>
      </c:scatterChart>
      <c:catAx>
        <c:axId val="86312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8631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31244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863122560"/>
        <c:crosses val="autoZero"/>
        <c:crossBetween val="between"/>
      </c:valAx>
      <c:valAx>
        <c:axId val="86312627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863127808"/>
        <c:crosses val="max"/>
        <c:crossBetween val="midCat"/>
      </c:valAx>
      <c:valAx>
        <c:axId val="86312780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6312627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ALOS!$E$33:$E$35</c:f>
              <c:numCache>
                <c:formatCode>0%</c:formatCode>
                <c:ptCount val="3"/>
                <c:pt idx="0">
                  <c:v>0.91414281744929149</c:v>
                </c:pt>
                <c:pt idx="1">
                  <c:v>0.96111114796070651</c:v>
                </c:pt>
                <c:pt idx="2">
                  <c:v>0.95856197305539326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437760"/>
        <c:axId val="92843968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0295296"/>
        <c:axId val="940296832"/>
      </c:scatterChart>
      <c:catAx>
        <c:axId val="928437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2843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843968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928437760"/>
        <c:crosses val="autoZero"/>
        <c:crossBetween val="between"/>
      </c:valAx>
      <c:valAx>
        <c:axId val="94029529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40296832"/>
        <c:crosses val="max"/>
        <c:crossBetween val="midCat"/>
      </c:valAx>
      <c:valAx>
        <c:axId val="940296832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94029529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7" bestFit="1" customWidth="1"/>
    <col min="2" max="2" width="98.6640625" style="257" customWidth="1"/>
    <col min="3" max="3" width="16.109375" style="51" hidden="1" customWidth="1"/>
    <col min="4" max="16384" width="8.88671875" style="257"/>
  </cols>
  <sheetData>
    <row r="1" spans="1:3" ht="18.600000000000001" customHeight="1" thickBot="1" x14ac:dyDescent="0.4">
      <c r="A1" s="458" t="s">
        <v>133</v>
      </c>
      <c r="B1" s="458"/>
    </row>
    <row r="2" spans="1:3" ht="14.4" customHeight="1" thickBot="1" x14ac:dyDescent="0.35">
      <c r="A2" s="386" t="s">
        <v>321</v>
      </c>
      <c r="B2" s="50"/>
    </row>
    <row r="3" spans="1:3" ht="14.4" customHeight="1" thickBot="1" x14ac:dyDescent="0.35">
      <c r="A3" s="454" t="s">
        <v>183</v>
      </c>
      <c r="B3" s="455"/>
    </row>
    <row r="4" spans="1:3" ht="14.4" customHeight="1" x14ac:dyDescent="0.3">
      <c r="A4" s="274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5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6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6" t="str">
        <f t="shared" si="0"/>
        <v>Man Tab</v>
      </c>
      <c r="B7" s="184" t="s">
        <v>323</v>
      </c>
      <c r="C7" s="51" t="s">
        <v>139</v>
      </c>
    </row>
    <row r="8" spans="1:3" ht="14.4" customHeight="1" thickBot="1" x14ac:dyDescent="0.35">
      <c r="A8" s="277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56" t="s">
        <v>134</v>
      </c>
      <c r="B10" s="455"/>
    </row>
    <row r="11" spans="1:3" ht="14.4" customHeight="1" x14ac:dyDescent="0.3">
      <c r="A11" s="278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6" t="str">
        <f t="shared" ref="A12:A22" si="2">HYPERLINK("#'"&amp;C12&amp;"'!A1",C12)</f>
        <v>LŽ Detail</v>
      </c>
      <c r="B12" s="184" t="s">
        <v>208</v>
      </c>
      <c r="C12" s="51" t="s">
        <v>141</v>
      </c>
    </row>
    <row r="13" spans="1:3" ht="28.8" customHeight="1" x14ac:dyDescent="0.3">
      <c r="A13" s="276" t="str">
        <f t="shared" si="2"/>
        <v>LŽ PL</v>
      </c>
      <c r="B13" s="658" t="s">
        <v>209</v>
      </c>
      <c r="C13" s="51" t="s">
        <v>187</v>
      </c>
    </row>
    <row r="14" spans="1:3" ht="14.4" customHeight="1" x14ac:dyDescent="0.3">
      <c r="A14" s="276" t="str">
        <f t="shared" si="2"/>
        <v>LŽ PL Detail</v>
      </c>
      <c r="B14" s="184" t="s">
        <v>1424</v>
      </c>
      <c r="C14" s="51" t="s">
        <v>189</v>
      </c>
    </row>
    <row r="15" spans="1:3" ht="14.4" customHeight="1" x14ac:dyDescent="0.3">
      <c r="A15" s="276" t="str">
        <f t="shared" si="2"/>
        <v>Léky Recepty</v>
      </c>
      <c r="B15" s="184" t="s">
        <v>178</v>
      </c>
      <c r="C15" s="51" t="s">
        <v>142</v>
      </c>
    </row>
    <row r="16" spans="1:3" ht="14.4" customHeight="1" x14ac:dyDescent="0.3">
      <c r="A16" s="276" t="str">
        <f t="shared" si="2"/>
        <v>LRp Lékaři</v>
      </c>
      <c r="B16" s="184" t="s">
        <v>192</v>
      </c>
      <c r="C16" s="51" t="s">
        <v>193</v>
      </c>
    </row>
    <row r="17" spans="1:3" ht="14.4" customHeight="1" x14ac:dyDescent="0.3">
      <c r="A17" s="276" t="str">
        <f t="shared" si="2"/>
        <v>LRp Detail</v>
      </c>
      <c r="B17" s="184" t="s">
        <v>2691</v>
      </c>
      <c r="C17" s="51" t="s">
        <v>143</v>
      </c>
    </row>
    <row r="18" spans="1:3" ht="28.8" customHeight="1" x14ac:dyDescent="0.3">
      <c r="A18" s="276" t="str">
        <f t="shared" si="2"/>
        <v>LRp PL</v>
      </c>
      <c r="B18" s="658" t="s">
        <v>2692</v>
      </c>
      <c r="C18" s="51" t="s">
        <v>188</v>
      </c>
    </row>
    <row r="19" spans="1:3" ht="14.4" customHeight="1" x14ac:dyDescent="0.3">
      <c r="A19" s="276" t="str">
        <f>HYPERLINK("#'"&amp;C19&amp;"'!A1",C19)</f>
        <v>LRp PL Detail</v>
      </c>
      <c r="B19" s="184" t="s">
        <v>2739</v>
      </c>
      <c r="C19" s="51" t="s">
        <v>190</v>
      </c>
    </row>
    <row r="20" spans="1:3" ht="14.4" customHeight="1" x14ac:dyDescent="0.3">
      <c r="A20" s="278" t="str">
        <f t="shared" ref="A20" si="3">HYPERLINK("#'"&amp;C20&amp;"'!A1",C20)</f>
        <v>Materiál Žádanky</v>
      </c>
      <c r="B20" s="184" t="s">
        <v>179</v>
      </c>
      <c r="C20" s="51" t="s">
        <v>144</v>
      </c>
    </row>
    <row r="21" spans="1:3" ht="14.4" customHeight="1" x14ac:dyDescent="0.3">
      <c r="A21" s="276" t="str">
        <f t="shared" si="2"/>
        <v>MŽ Detail</v>
      </c>
      <c r="B21" s="184" t="s">
        <v>3103</v>
      </c>
      <c r="C21" s="51" t="s">
        <v>145</v>
      </c>
    </row>
    <row r="22" spans="1:3" ht="14.4" customHeight="1" thickBot="1" x14ac:dyDescent="0.35">
      <c r="A22" s="278" t="str">
        <f t="shared" si="2"/>
        <v>Osobní náklady</v>
      </c>
      <c r="B22" s="184" t="s">
        <v>131</v>
      </c>
      <c r="C22" s="51" t="s">
        <v>146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57" t="s">
        <v>135</v>
      </c>
      <c r="B24" s="455"/>
    </row>
    <row r="25" spans="1:3" ht="14.4" customHeight="1" x14ac:dyDescent="0.3">
      <c r="A25" s="279" t="str">
        <f t="shared" ref="A25:A34" si="4">HYPERLINK("#'"&amp;C25&amp;"'!A1",C25)</f>
        <v>ZV Vykáz.-A</v>
      </c>
      <c r="B25" s="183" t="s">
        <v>3113</v>
      </c>
      <c r="C25" s="51" t="s">
        <v>154</v>
      </c>
    </row>
    <row r="26" spans="1:3" ht="14.4" customHeight="1" x14ac:dyDescent="0.3">
      <c r="A26" s="276" t="str">
        <f t="shared" si="4"/>
        <v>ZV Vykáz.-A Detail</v>
      </c>
      <c r="B26" s="184" t="s">
        <v>3286</v>
      </c>
      <c r="C26" s="51" t="s">
        <v>155</v>
      </c>
    </row>
    <row r="27" spans="1:3" ht="14.4" customHeight="1" x14ac:dyDescent="0.3">
      <c r="A27" s="276" t="str">
        <f t="shared" si="4"/>
        <v>ZV Vykáz.-H</v>
      </c>
      <c r="B27" s="184" t="s">
        <v>158</v>
      </c>
      <c r="C27" s="51" t="s">
        <v>156</v>
      </c>
    </row>
    <row r="28" spans="1:3" ht="14.4" customHeight="1" x14ac:dyDescent="0.3">
      <c r="A28" s="276" t="str">
        <f t="shared" si="4"/>
        <v>ZV Vykáz.-H Detail</v>
      </c>
      <c r="B28" s="184" t="s">
        <v>3641</v>
      </c>
      <c r="C28" s="51" t="s">
        <v>157</v>
      </c>
    </row>
    <row r="29" spans="1:3" ht="14.4" customHeight="1" x14ac:dyDescent="0.3">
      <c r="A29" s="279" t="str">
        <f t="shared" si="4"/>
        <v>CaseMix</v>
      </c>
      <c r="B29" s="184" t="s">
        <v>136</v>
      </c>
      <c r="C29" s="51" t="s">
        <v>147</v>
      </c>
    </row>
    <row r="30" spans="1:3" ht="14.4" customHeight="1" x14ac:dyDescent="0.3">
      <c r="A30" s="276" t="str">
        <f t="shared" si="4"/>
        <v>ALOS</v>
      </c>
      <c r="B30" s="184" t="s">
        <v>115</v>
      </c>
      <c r="C30" s="51" t="s">
        <v>86</v>
      </c>
    </row>
    <row r="31" spans="1:3" ht="14.4" customHeight="1" x14ac:dyDescent="0.3">
      <c r="A31" s="276" t="str">
        <f t="shared" si="4"/>
        <v>Total</v>
      </c>
      <c r="B31" s="184" t="s">
        <v>3783</v>
      </c>
      <c r="C31" s="51" t="s">
        <v>148</v>
      </c>
    </row>
    <row r="32" spans="1:3" ht="14.4" customHeight="1" x14ac:dyDescent="0.3">
      <c r="A32" s="276" t="str">
        <f t="shared" si="4"/>
        <v>ZV Vyžád.</v>
      </c>
      <c r="B32" s="184" t="s">
        <v>159</v>
      </c>
      <c r="C32" s="51" t="s">
        <v>151</v>
      </c>
    </row>
    <row r="33" spans="1:3" ht="14.4" customHeight="1" x14ac:dyDescent="0.3">
      <c r="A33" s="276" t="str">
        <f t="shared" si="4"/>
        <v>ZV Vyžád. Detail</v>
      </c>
      <c r="B33" s="184" t="s">
        <v>4238</v>
      </c>
      <c r="C33" s="51" t="s">
        <v>150</v>
      </c>
    </row>
    <row r="34" spans="1:3" ht="14.4" customHeight="1" thickBot="1" x14ac:dyDescent="0.35">
      <c r="A34" s="277" t="str">
        <f t="shared" si="4"/>
        <v>OD TISS</v>
      </c>
      <c r="B34" s="185" t="s">
        <v>182</v>
      </c>
      <c r="C34" s="51" t="s">
        <v>149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52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7" bestFit="1" customWidth="1"/>
    <col min="2" max="2" width="8.88671875" style="257" bestFit="1" customWidth="1"/>
    <col min="3" max="3" width="7" style="257" bestFit="1" customWidth="1"/>
    <col min="4" max="4" width="53.44140625" style="257" bestFit="1" customWidth="1"/>
    <col min="5" max="5" width="28.44140625" style="257" bestFit="1" customWidth="1"/>
    <col min="6" max="6" width="6.6640625" style="340" customWidth="1"/>
    <col min="7" max="7" width="10" style="340" customWidth="1"/>
    <col min="8" max="8" width="6.77734375" style="343" bestFit="1" customWidth="1"/>
    <col min="9" max="9" width="6.6640625" style="340" customWidth="1"/>
    <col min="10" max="10" width="10" style="340" customWidth="1"/>
    <col min="11" max="11" width="6.77734375" style="343" bestFit="1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1424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2</v>
      </c>
      <c r="G3" s="47">
        <f>SUBTOTAL(9,G6:G1048576)</f>
        <v>99.780000000000044</v>
      </c>
      <c r="H3" s="48">
        <f>IF(M3=0,0,G3/M3)</f>
        <v>7.4284631979338559E-4</v>
      </c>
      <c r="I3" s="47">
        <f>SUBTOTAL(9,I6:I1048576)</f>
        <v>402.2</v>
      </c>
      <c r="J3" s="47">
        <f>SUBTOTAL(9,J6:J1048576)</f>
        <v>134221.40776297197</v>
      </c>
      <c r="K3" s="48">
        <f>IF(M3=0,0,J3/M3)</f>
        <v>0.99925715368020684</v>
      </c>
      <c r="L3" s="47">
        <f>SUBTOTAL(9,L6:L1048576)</f>
        <v>404.2</v>
      </c>
      <c r="M3" s="49">
        <f>SUBTOTAL(9,M6:M1048576)</f>
        <v>134321.18776297194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163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534</v>
      </c>
      <c r="B6" s="625" t="s">
        <v>1362</v>
      </c>
      <c r="C6" s="625" t="s">
        <v>1030</v>
      </c>
      <c r="D6" s="625" t="s">
        <v>1031</v>
      </c>
      <c r="E6" s="625" t="s">
        <v>1032</v>
      </c>
      <c r="F6" s="628"/>
      <c r="G6" s="628"/>
      <c r="H6" s="646">
        <v>0</v>
      </c>
      <c r="I6" s="628">
        <v>67</v>
      </c>
      <c r="J6" s="628">
        <v>4753.054226434193</v>
      </c>
      <c r="K6" s="646">
        <v>1</v>
      </c>
      <c r="L6" s="628">
        <v>67</v>
      </c>
      <c r="M6" s="629">
        <v>4753.054226434193</v>
      </c>
    </row>
    <row r="7" spans="1:13" ht="14.4" customHeight="1" x14ac:dyDescent="0.3">
      <c r="A7" s="630" t="s">
        <v>534</v>
      </c>
      <c r="B7" s="631" t="s">
        <v>1363</v>
      </c>
      <c r="C7" s="631" t="s">
        <v>994</v>
      </c>
      <c r="D7" s="631" t="s">
        <v>995</v>
      </c>
      <c r="E7" s="631" t="s">
        <v>996</v>
      </c>
      <c r="F7" s="634"/>
      <c r="G7" s="634"/>
      <c r="H7" s="647">
        <v>0</v>
      </c>
      <c r="I7" s="634">
        <v>1</v>
      </c>
      <c r="J7" s="634">
        <v>113.30999999999999</v>
      </c>
      <c r="K7" s="647">
        <v>1</v>
      </c>
      <c r="L7" s="634">
        <v>1</v>
      </c>
      <c r="M7" s="635">
        <v>113.30999999999999</v>
      </c>
    </row>
    <row r="8" spans="1:13" ht="14.4" customHeight="1" x14ac:dyDescent="0.3">
      <c r="A8" s="630" t="s">
        <v>534</v>
      </c>
      <c r="B8" s="631" t="s">
        <v>1364</v>
      </c>
      <c r="C8" s="631" t="s">
        <v>1042</v>
      </c>
      <c r="D8" s="631" t="s">
        <v>988</v>
      </c>
      <c r="E8" s="631" t="s">
        <v>1043</v>
      </c>
      <c r="F8" s="634"/>
      <c r="G8" s="634"/>
      <c r="H8" s="647">
        <v>0</v>
      </c>
      <c r="I8" s="634">
        <v>2</v>
      </c>
      <c r="J8" s="634">
        <v>713</v>
      </c>
      <c r="K8" s="647">
        <v>1</v>
      </c>
      <c r="L8" s="634">
        <v>2</v>
      </c>
      <c r="M8" s="635">
        <v>713</v>
      </c>
    </row>
    <row r="9" spans="1:13" ht="14.4" customHeight="1" x14ac:dyDescent="0.3">
      <c r="A9" s="630" t="s">
        <v>534</v>
      </c>
      <c r="B9" s="631" t="s">
        <v>1364</v>
      </c>
      <c r="C9" s="631" t="s">
        <v>1045</v>
      </c>
      <c r="D9" s="631" t="s">
        <v>988</v>
      </c>
      <c r="E9" s="631" t="s">
        <v>1046</v>
      </c>
      <c r="F9" s="634"/>
      <c r="G9" s="634"/>
      <c r="H9" s="647">
        <v>0</v>
      </c>
      <c r="I9" s="634">
        <v>21</v>
      </c>
      <c r="J9" s="634">
        <v>8693.9907060939586</v>
      </c>
      <c r="K9" s="647">
        <v>1</v>
      </c>
      <c r="L9" s="634">
        <v>21</v>
      </c>
      <c r="M9" s="635">
        <v>8693.9907060939586</v>
      </c>
    </row>
    <row r="10" spans="1:13" ht="14.4" customHeight="1" x14ac:dyDescent="0.3">
      <c r="A10" s="630" t="s">
        <v>534</v>
      </c>
      <c r="B10" s="631" t="s">
        <v>1364</v>
      </c>
      <c r="C10" s="631" t="s">
        <v>987</v>
      </c>
      <c r="D10" s="631" t="s">
        <v>988</v>
      </c>
      <c r="E10" s="631" t="s">
        <v>989</v>
      </c>
      <c r="F10" s="634"/>
      <c r="G10" s="634"/>
      <c r="H10" s="647">
        <v>0</v>
      </c>
      <c r="I10" s="634">
        <v>11</v>
      </c>
      <c r="J10" s="634">
        <v>5414.1887852048185</v>
      </c>
      <c r="K10" s="647">
        <v>1</v>
      </c>
      <c r="L10" s="634">
        <v>11</v>
      </c>
      <c r="M10" s="635">
        <v>5414.1887852048185</v>
      </c>
    </row>
    <row r="11" spans="1:13" ht="14.4" customHeight="1" x14ac:dyDescent="0.3">
      <c r="A11" s="630" t="s">
        <v>534</v>
      </c>
      <c r="B11" s="631" t="s">
        <v>1364</v>
      </c>
      <c r="C11" s="631" t="s">
        <v>991</v>
      </c>
      <c r="D11" s="631" t="s">
        <v>988</v>
      </c>
      <c r="E11" s="631" t="s">
        <v>992</v>
      </c>
      <c r="F11" s="634"/>
      <c r="G11" s="634"/>
      <c r="H11" s="647">
        <v>0</v>
      </c>
      <c r="I11" s="634">
        <v>1</v>
      </c>
      <c r="J11" s="634">
        <v>943</v>
      </c>
      <c r="K11" s="647">
        <v>1</v>
      </c>
      <c r="L11" s="634">
        <v>1</v>
      </c>
      <c r="M11" s="635">
        <v>943</v>
      </c>
    </row>
    <row r="12" spans="1:13" ht="14.4" customHeight="1" x14ac:dyDescent="0.3">
      <c r="A12" s="630" t="s">
        <v>534</v>
      </c>
      <c r="B12" s="631" t="s">
        <v>1364</v>
      </c>
      <c r="C12" s="631" t="s">
        <v>1006</v>
      </c>
      <c r="D12" s="631" t="s">
        <v>1007</v>
      </c>
      <c r="E12" s="631" t="s">
        <v>1365</v>
      </c>
      <c r="F12" s="634"/>
      <c r="G12" s="634"/>
      <c r="H12" s="647">
        <v>0</v>
      </c>
      <c r="I12" s="634">
        <v>10</v>
      </c>
      <c r="J12" s="634">
        <v>34499.99253098933</v>
      </c>
      <c r="K12" s="647">
        <v>1</v>
      </c>
      <c r="L12" s="634">
        <v>10</v>
      </c>
      <c r="M12" s="635">
        <v>34499.99253098933</v>
      </c>
    </row>
    <row r="13" spans="1:13" ht="14.4" customHeight="1" x14ac:dyDescent="0.3">
      <c r="A13" s="630" t="s">
        <v>534</v>
      </c>
      <c r="B13" s="631" t="s">
        <v>1366</v>
      </c>
      <c r="C13" s="631" t="s">
        <v>983</v>
      </c>
      <c r="D13" s="631" t="s">
        <v>1367</v>
      </c>
      <c r="E13" s="631" t="s">
        <v>1368</v>
      </c>
      <c r="F13" s="634"/>
      <c r="G13" s="634"/>
      <c r="H13" s="647">
        <v>0</v>
      </c>
      <c r="I13" s="634">
        <v>2</v>
      </c>
      <c r="J13" s="634">
        <v>110.19999999999999</v>
      </c>
      <c r="K13" s="647">
        <v>1</v>
      </c>
      <c r="L13" s="634">
        <v>2</v>
      </c>
      <c r="M13" s="635">
        <v>110.19999999999999</v>
      </c>
    </row>
    <row r="14" spans="1:13" ht="14.4" customHeight="1" x14ac:dyDescent="0.3">
      <c r="A14" s="630" t="s">
        <v>534</v>
      </c>
      <c r="B14" s="631" t="s">
        <v>1369</v>
      </c>
      <c r="C14" s="631" t="s">
        <v>1002</v>
      </c>
      <c r="D14" s="631" t="s">
        <v>1003</v>
      </c>
      <c r="E14" s="631" t="s">
        <v>1004</v>
      </c>
      <c r="F14" s="634"/>
      <c r="G14" s="634"/>
      <c r="H14" s="647">
        <v>0</v>
      </c>
      <c r="I14" s="634">
        <v>1</v>
      </c>
      <c r="J14" s="634">
        <v>79.83</v>
      </c>
      <c r="K14" s="647">
        <v>1</v>
      </c>
      <c r="L14" s="634">
        <v>1</v>
      </c>
      <c r="M14" s="635">
        <v>79.83</v>
      </c>
    </row>
    <row r="15" spans="1:13" ht="14.4" customHeight="1" x14ac:dyDescent="0.3">
      <c r="A15" s="630" t="s">
        <v>534</v>
      </c>
      <c r="B15" s="631" t="s">
        <v>1370</v>
      </c>
      <c r="C15" s="631" t="s">
        <v>998</v>
      </c>
      <c r="D15" s="631" t="s">
        <v>999</v>
      </c>
      <c r="E15" s="631" t="s">
        <v>1000</v>
      </c>
      <c r="F15" s="634"/>
      <c r="G15" s="634"/>
      <c r="H15" s="647">
        <v>0</v>
      </c>
      <c r="I15" s="634">
        <v>1</v>
      </c>
      <c r="J15" s="634">
        <v>45.639999999999986</v>
      </c>
      <c r="K15" s="647">
        <v>1</v>
      </c>
      <c r="L15" s="634">
        <v>1</v>
      </c>
      <c r="M15" s="635">
        <v>45.639999999999986</v>
      </c>
    </row>
    <row r="16" spans="1:13" ht="14.4" customHeight="1" x14ac:dyDescent="0.3">
      <c r="A16" s="630" t="s">
        <v>534</v>
      </c>
      <c r="B16" s="631" t="s">
        <v>1371</v>
      </c>
      <c r="C16" s="631" t="s">
        <v>1018</v>
      </c>
      <c r="D16" s="631" t="s">
        <v>1019</v>
      </c>
      <c r="E16" s="631" t="s">
        <v>1020</v>
      </c>
      <c r="F16" s="634"/>
      <c r="G16" s="634"/>
      <c r="H16" s="647">
        <v>0</v>
      </c>
      <c r="I16" s="634">
        <v>1</v>
      </c>
      <c r="J16" s="634">
        <v>36.249999999999986</v>
      </c>
      <c r="K16" s="647">
        <v>1</v>
      </c>
      <c r="L16" s="634">
        <v>1</v>
      </c>
      <c r="M16" s="635">
        <v>36.249999999999986</v>
      </c>
    </row>
    <row r="17" spans="1:13" ht="14.4" customHeight="1" x14ac:dyDescent="0.3">
      <c r="A17" s="630" t="s">
        <v>534</v>
      </c>
      <c r="B17" s="631" t="s">
        <v>1372</v>
      </c>
      <c r="C17" s="631" t="s">
        <v>1014</v>
      </c>
      <c r="D17" s="631" t="s">
        <v>1015</v>
      </c>
      <c r="E17" s="631" t="s">
        <v>1016</v>
      </c>
      <c r="F17" s="634"/>
      <c r="G17" s="634"/>
      <c r="H17" s="647">
        <v>0</v>
      </c>
      <c r="I17" s="634">
        <v>2</v>
      </c>
      <c r="J17" s="634">
        <v>185.86</v>
      </c>
      <c r="K17" s="647">
        <v>1</v>
      </c>
      <c r="L17" s="634">
        <v>2</v>
      </c>
      <c r="M17" s="635">
        <v>185.86</v>
      </c>
    </row>
    <row r="18" spans="1:13" ht="14.4" customHeight="1" x14ac:dyDescent="0.3">
      <c r="A18" s="630" t="s">
        <v>534</v>
      </c>
      <c r="B18" s="631" t="s">
        <v>1373</v>
      </c>
      <c r="C18" s="631" t="s">
        <v>980</v>
      </c>
      <c r="D18" s="631" t="s">
        <v>981</v>
      </c>
      <c r="E18" s="631" t="s">
        <v>760</v>
      </c>
      <c r="F18" s="634"/>
      <c r="G18" s="634"/>
      <c r="H18" s="647">
        <v>0</v>
      </c>
      <c r="I18" s="634">
        <v>1</v>
      </c>
      <c r="J18" s="634">
        <v>84.350099517522452</v>
      </c>
      <c r="K18" s="647">
        <v>1</v>
      </c>
      <c r="L18" s="634">
        <v>1</v>
      </c>
      <c r="M18" s="635">
        <v>84.350099517522452</v>
      </c>
    </row>
    <row r="19" spans="1:13" ht="14.4" customHeight="1" x14ac:dyDescent="0.3">
      <c r="A19" s="630" t="s">
        <v>534</v>
      </c>
      <c r="B19" s="631" t="s">
        <v>1374</v>
      </c>
      <c r="C19" s="631" t="s">
        <v>1038</v>
      </c>
      <c r="D19" s="631" t="s">
        <v>1039</v>
      </c>
      <c r="E19" s="631" t="s">
        <v>1040</v>
      </c>
      <c r="F19" s="634"/>
      <c r="G19" s="634"/>
      <c r="H19" s="647">
        <v>0</v>
      </c>
      <c r="I19" s="634">
        <v>1</v>
      </c>
      <c r="J19" s="634">
        <v>236.47215736631074</v>
      </c>
      <c r="K19" s="647">
        <v>1</v>
      </c>
      <c r="L19" s="634">
        <v>1</v>
      </c>
      <c r="M19" s="635">
        <v>236.47215736631074</v>
      </c>
    </row>
    <row r="20" spans="1:13" ht="14.4" customHeight="1" x14ac:dyDescent="0.3">
      <c r="A20" s="630" t="s">
        <v>534</v>
      </c>
      <c r="B20" s="631" t="s">
        <v>1375</v>
      </c>
      <c r="C20" s="631" t="s">
        <v>976</v>
      </c>
      <c r="D20" s="631" t="s">
        <v>1376</v>
      </c>
      <c r="E20" s="631" t="s">
        <v>1377</v>
      </c>
      <c r="F20" s="634"/>
      <c r="G20" s="634"/>
      <c r="H20" s="647">
        <v>0</v>
      </c>
      <c r="I20" s="634">
        <v>4</v>
      </c>
      <c r="J20" s="634">
        <v>145.31978734886309</v>
      </c>
      <c r="K20" s="647">
        <v>1</v>
      </c>
      <c r="L20" s="634">
        <v>4</v>
      </c>
      <c r="M20" s="635">
        <v>145.31978734886309</v>
      </c>
    </row>
    <row r="21" spans="1:13" ht="14.4" customHeight="1" x14ac:dyDescent="0.3">
      <c r="A21" s="630" t="s">
        <v>534</v>
      </c>
      <c r="B21" s="631" t="s">
        <v>1378</v>
      </c>
      <c r="C21" s="631" t="s">
        <v>546</v>
      </c>
      <c r="D21" s="631" t="s">
        <v>547</v>
      </c>
      <c r="E21" s="631" t="s">
        <v>548</v>
      </c>
      <c r="F21" s="634">
        <v>1</v>
      </c>
      <c r="G21" s="634">
        <v>49.890000000000022</v>
      </c>
      <c r="H21" s="647">
        <v>1</v>
      </c>
      <c r="I21" s="634"/>
      <c r="J21" s="634"/>
      <c r="K21" s="647">
        <v>0</v>
      </c>
      <c r="L21" s="634">
        <v>1</v>
      </c>
      <c r="M21" s="635">
        <v>49.890000000000022</v>
      </c>
    </row>
    <row r="22" spans="1:13" ht="14.4" customHeight="1" x14ac:dyDescent="0.3">
      <c r="A22" s="630" t="s">
        <v>534</v>
      </c>
      <c r="B22" s="631" t="s">
        <v>1379</v>
      </c>
      <c r="C22" s="631" t="s">
        <v>1132</v>
      </c>
      <c r="D22" s="631" t="s">
        <v>1099</v>
      </c>
      <c r="E22" s="631" t="s">
        <v>1133</v>
      </c>
      <c r="F22" s="634"/>
      <c r="G22" s="634"/>
      <c r="H22" s="647">
        <v>0</v>
      </c>
      <c r="I22" s="634">
        <v>20</v>
      </c>
      <c r="J22" s="634">
        <v>917.00199613717382</v>
      </c>
      <c r="K22" s="647">
        <v>1</v>
      </c>
      <c r="L22" s="634">
        <v>20</v>
      </c>
      <c r="M22" s="635">
        <v>917.00199613717382</v>
      </c>
    </row>
    <row r="23" spans="1:13" ht="14.4" customHeight="1" x14ac:dyDescent="0.3">
      <c r="A23" s="630" t="s">
        <v>534</v>
      </c>
      <c r="B23" s="631" t="s">
        <v>1380</v>
      </c>
      <c r="C23" s="631" t="s">
        <v>1128</v>
      </c>
      <c r="D23" s="631" t="s">
        <v>1381</v>
      </c>
      <c r="E23" s="631" t="s">
        <v>1382</v>
      </c>
      <c r="F23" s="634"/>
      <c r="G23" s="634"/>
      <c r="H23" s="647">
        <v>0</v>
      </c>
      <c r="I23" s="634">
        <v>18</v>
      </c>
      <c r="J23" s="634">
        <v>3045.8680323216163</v>
      </c>
      <c r="K23" s="647">
        <v>1</v>
      </c>
      <c r="L23" s="634">
        <v>18</v>
      </c>
      <c r="M23" s="635">
        <v>3045.8680323216163</v>
      </c>
    </row>
    <row r="24" spans="1:13" ht="14.4" customHeight="1" x14ac:dyDescent="0.3">
      <c r="A24" s="630" t="s">
        <v>534</v>
      </c>
      <c r="B24" s="631" t="s">
        <v>1380</v>
      </c>
      <c r="C24" s="631" t="s">
        <v>1150</v>
      </c>
      <c r="D24" s="631" t="s">
        <v>1383</v>
      </c>
      <c r="E24" s="631" t="s">
        <v>1384</v>
      </c>
      <c r="F24" s="634"/>
      <c r="G24" s="634"/>
      <c r="H24" s="647">
        <v>0</v>
      </c>
      <c r="I24" s="634">
        <v>77.2</v>
      </c>
      <c r="J24" s="634">
        <v>7536.2901845401939</v>
      </c>
      <c r="K24" s="647">
        <v>1</v>
      </c>
      <c r="L24" s="634">
        <v>77.2</v>
      </c>
      <c r="M24" s="635">
        <v>7536.2901845401939</v>
      </c>
    </row>
    <row r="25" spans="1:13" ht="14.4" customHeight="1" x14ac:dyDescent="0.3">
      <c r="A25" s="630" t="s">
        <v>534</v>
      </c>
      <c r="B25" s="631" t="s">
        <v>1380</v>
      </c>
      <c r="C25" s="631" t="s">
        <v>1158</v>
      </c>
      <c r="D25" s="631" t="s">
        <v>1385</v>
      </c>
      <c r="E25" s="631" t="s">
        <v>1386</v>
      </c>
      <c r="F25" s="634"/>
      <c r="G25" s="634"/>
      <c r="H25" s="647">
        <v>0</v>
      </c>
      <c r="I25" s="634">
        <v>21</v>
      </c>
      <c r="J25" s="634">
        <v>2922.3663634490354</v>
      </c>
      <c r="K25" s="647">
        <v>1</v>
      </c>
      <c r="L25" s="634">
        <v>21</v>
      </c>
      <c r="M25" s="635">
        <v>2922.3663634490354</v>
      </c>
    </row>
    <row r="26" spans="1:13" ht="14.4" customHeight="1" x14ac:dyDescent="0.3">
      <c r="A26" s="630" t="s">
        <v>534</v>
      </c>
      <c r="B26" s="631" t="s">
        <v>1387</v>
      </c>
      <c r="C26" s="631" t="s">
        <v>1135</v>
      </c>
      <c r="D26" s="631" t="s">
        <v>1136</v>
      </c>
      <c r="E26" s="631" t="s">
        <v>1388</v>
      </c>
      <c r="F26" s="634"/>
      <c r="G26" s="634"/>
      <c r="H26" s="647">
        <v>0</v>
      </c>
      <c r="I26" s="634">
        <v>5</v>
      </c>
      <c r="J26" s="634">
        <v>690.988905944816</v>
      </c>
      <c r="K26" s="647">
        <v>1</v>
      </c>
      <c r="L26" s="634">
        <v>5</v>
      </c>
      <c r="M26" s="635">
        <v>690.988905944816</v>
      </c>
    </row>
    <row r="27" spans="1:13" ht="14.4" customHeight="1" x14ac:dyDescent="0.3">
      <c r="A27" s="630" t="s">
        <v>534</v>
      </c>
      <c r="B27" s="631" t="s">
        <v>1387</v>
      </c>
      <c r="C27" s="631" t="s">
        <v>1154</v>
      </c>
      <c r="D27" s="631" t="s">
        <v>1389</v>
      </c>
      <c r="E27" s="631" t="s">
        <v>1133</v>
      </c>
      <c r="F27" s="634"/>
      <c r="G27" s="634"/>
      <c r="H27" s="647">
        <v>0</v>
      </c>
      <c r="I27" s="634">
        <v>31</v>
      </c>
      <c r="J27" s="634">
        <v>2331.8239652778011</v>
      </c>
      <c r="K27" s="647">
        <v>1</v>
      </c>
      <c r="L27" s="634">
        <v>31</v>
      </c>
      <c r="M27" s="635">
        <v>2331.8239652778011</v>
      </c>
    </row>
    <row r="28" spans="1:13" ht="14.4" customHeight="1" x14ac:dyDescent="0.3">
      <c r="A28" s="630" t="s">
        <v>534</v>
      </c>
      <c r="B28" s="631" t="s">
        <v>1387</v>
      </c>
      <c r="C28" s="631" t="s">
        <v>1165</v>
      </c>
      <c r="D28" s="631" t="s">
        <v>1390</v>
      </c>
      <c r="E28" s="631" t="s">
        <v>1391</v>
      </c>
      <c r="F28" s="634"/>
      <c r="G28" s="634"/>
      <c r="H28" s="647">
        <v>0</v>
      </c>
      <c r="I28" s="634">
        <v>20</v>
      </c>
      <c r="J28" s="634">
        <v>924.00000000000011</v>
      </c>
      <c r="K28" s="647">
        <v>1</v>
      </c>
      <c r="L28" s="634">
        <v>20</v>
      </c>
      <c r="M28" s="635">
        <v>924.00000000000011</v>
      </c>
    </row>
    <row r="29" spans="1:13" ht="14.4" customHeight="1" x14ac:dyDescent="0.3">
      <c r="A29" s="630" t="s">
        <v>534</v>
      </c>
      <c r="B29" s="631" t="s">
        <v>1392</v>
      </c>
      <c r="C29" s="631" t="s">
        <v>1161</v>
      </c>
      <c r="D29" s="631" t="s">
        <v>1162</v>
      </c>
      <c r="E29" s="631" t="s">
        <v>1163</v>
      </c>
      <c r="F29" s="634"/>
      <c r="G29" s="634"/>
      <c r="H29" s="647">
        <v>0</v>
      </c>
      <c r="I29" s="634">
        <v>3</v>
      </c>
      <c r="J29" s="634">
        <v>4485</v>
      </c>
      <c r="K29" s="647">
        <v>1</v>
      </c>
      <c r="L29" s="634">
        <v>3</v>
      </c>
      <c r="M29" s="635">
        <v>4485</v>
      </c>
    </row>
    <row r="30" spans="1:13" ht="14.4" customHeight="1" x14ac:dyDescent="0.3">
      <c r="A30" s="630" t="s">
        <v>534</v>
      </c>
      <c r="B30" s="631" t="s">
        <v>1393</v>
      </c>
      <c r="C30" s="631" t="s">
        <v>1142</v>
      </c>
      <c r="D30" s="631" t="s">
        <v>1143</v>
      </c>
      <c r="E30" s="631" t="s">
        <v>1394</v>
      </c>
      <c r="F30" s="634"/>
      <c r="G30" s="634"/>
      <c r="H30" s="647">
        <v>0</v>
      </c>
      <c r="I30" s="634">
        <v>1</v>
      </c>
      <c r="J30" s="634">
        <v>153.30000000000001</v>
      </c>
      <c r="K30" s="647">
        <v>1</v>
      </c>
      <c r="L30" s="634">
        <v>1</v>
      </c>
      <c r="M30" s="635">
        <v>153.30000000000001</v>
      </c>
    </row>
    <row r="31" spans="1:13" ht="14.4" customHeight="1" x14ac:dyDescent="0.3">
      <c r="A31" s="630" t="s">
        <v>534</v>
      </c>
      <c r="B31" s="631" t="s">
        <v>1395</v>
      </c>
      <c r="C31" s="631" t="s">
        <v>1146</v>
      </c>
      <c r="D31" s="631" t="s">
        <v>1147</v>
      </c>
      <c r="E31" s="631" t="s">
        <v>1396</v>
      </c>
      <c r="F31" s="634"/>
      <c r="G31" s="634"/>
      <c r="H31" s="647">
        <v>0</v>
      </c>
      <c r="I31" s="634">
        <v>1</v>
      </c>
      <c r="J31" s="634">
        <v>55.549946755145839</v>
      </c>
      <c r="K31" s="647">
        <v>1</v>
      </c>
      <c r="L31" s="634">
        <v>1</v>
      </c>
      <c r="M31" s="635">
        <v>55.549946755145839</v>
      </c>
    </row>
    <row r="32" spans="1:13" ht="14.4" customHeight="1" x14ac:dyDescent="0.3">
      <c r="A32" s="630" t="s">
        <v>534</v>
      </c>
      <c r="B32" s="631" t="s">
        <v>1397</v>
      </c>
      <c r="C32" s="631" t="s">
        <v>1139</v>
      </c>
      <c r="D32" s="631" t="s">
        <v>1140</v>
      </c>
      <c r="E32" s="631" t="s">
        <v>1388</v>
      </c>
      <c r="F32" s="634"/>
      <c r="G32" s="634"/>
      <c r="H32" s="647">
        <v>0</v>
      </c>
      <c r="I32" s="634">
        <v>1</v>
      </c>
      <c r="J32" s="634">
        <v>57.370000000000026</v>
      </c>
      <c r="K32" s="647">
        <v>1</v>
      </c>
      <c r="L32" s="634">
        <v>1</v>
      </c>
      <c r="M32" s="635">
        <v>57.370000000000026</v>
      </c>
    </row>
    <row r="33" spans="1:13" ht="14.4" customHeight="1" x14ac:dyDescent="0.3">
      <c r="A33" s="630" t="s">
        <v>534</v>
      </c>
      <c r="B33" s="631" t="s">
        <v>1398</v>
      </c>
      <c r="C33" s="631" t="s">
        <v>1022</v>
      </c>
      <c r="D33" s="631" t="s">
        <v>1023</v>
      </c>
      <c r="E33" s="631" t="s">
        <v>1399</v>
      </c>
      <c r="F33" s="634"/>
      <c r="G33" s="634"/>
      <c r="H33" s="647">
        <v>0</v>
      </c>
      <c r="I33" s="634">
        <v>1</v>
      </c>
      <c r="J33" s="634">
        <v>63.46</v>
      </c>
      <c r="K33" s="647">
        <v>1</v>
      </c>
      <c r="L33" s="634">
        <v>1</v>
      </c>
      <c r="M33" s="635">
        <v>63.46</v>
      </c>
    </row>
    <row r="34" spans="1:13" ht="14.4" customHeight="1" x14ac:dyDescent="0.3">
      <c r="A34" s="630" t="s">
        <v>534</v>
      </c>
      <c r="B34" s="631" t="s">
        <v>1400</v>
      </c>
      <c r="C34" s="631" t="s">
        <v>1026</v>
      </c>
      <c r="D34" s="631" t="s">
        <v>1027</v>
      </c>
      <c r="E34" s="631" t="s">
        <v>1401</v>
      </c>
      <c r="F34" s="634"/>
      <c r="G34" s="634"/>
      <c r="H34" s="647">
        <v>0</v>
      </c>
      <c r="I34" s="634">
        <v>1</v>
      </c>
      <c r="J34" s="634">
        <v>250.11</v>
      </c>
      <c r="K34" s="647">
        <v>1</v>
      </c>
      <c r="L34" s="634">
        <v>1</v>
      </c>
      <c r="M34" s="635">
        <v>250.11</v>
      </c>
    </row>
    <row r="35" spans="1:13" ht="14.4" customHeight="1" x14ac:dyDescent="0.3">
      <c r="A35" s="630" t="s">
        <v>534</v>
      </c>
      <c r="B35" s="631" t="s">
        <v>1402</v>
      </c>
      <c r="C35" s="631" t="s">
        <v>1034</v>
      </c>
      <c r="D35" s="631" t="s">
        <v>1403</v>
      </c>
      <c r="E35" s="631" t="s">
        <v>1404</v>
      </c>
      <c r="F35" s="634"/>
      <c r="G35" s="634"/>
      <c r="H35" s="647">
        <v>0</v>
      </c>
      <c r="I35" s="634">
        <v>1</v>
      </c>
      <c r="J35" s="634">
        <v>91.169797703810389</v>
      </c>
      <c r="K35" s="647">
        <v>1</v>
      </c>
      <c r="L35" s="634">
        <v>1</v>
      </c>
      <c r="M35" s="635">
        <v>91.169797703810389</v>
      </c>
    </row>
    <row r="36" spans="1:13" ht="14.4" customHeight="1" x14ac:dyDescent="0.3">
      <c r="A36" s="630" t="s">
        <v>534</v>
      </c>
      <c r="B36" s="631" t="s">
        <v>1402</v>
      </c>
      <c r="C36" s="631" t="s">
        <v>1048</v>
      </c>
      <c r="D36" s="631" t="s">
        <v>1405</v>
      </c>
      <c r="E36" s="631" t="s">
        <v>1406</v>
      </c>
      <c r="F36" s="634"/>
      <c r="G36" s="634"/>
      <c r="H36" s="647">
        <v>0</v>
      </c>
      <c r="I36" s="634">
        <v>7</v>
      </c>
      <c r="J36" s="634">
        <v>418.08986575265158</v>
      </c>
      <c r="K36" s="647">
        <v>1</v>
      </c>
      <c r="L36" s="634">
        <v>7</v>
      </c>
      <c r="M36" s="635">
        <v>418.08986575265158</v>
      </c>
    </row>
    <row r="37" spans="1:13" ht="14.4" customHeight="1" x14ac:dyDescent="0.3">
      <c r="A37" s="630" t="s">
        <v>534</v>
      </c>
      <c r="B37" s="631" t="s">
        <v>1407</v>
      </c>
      <c r="C37" s="631" t="s">
        <v>1010</v>
      </c>
      <c r="D37" s="631" t="s">
        <v>1011</v>
      </c>
      <c r="E37" s="631" t="s">
        <v>1408</v>
      </c>
      <c r="F37" s="634"/>
      <c r="G37" s="634"/>
      <c r="H37" s="647">
        <v>0</v>
      </c>
      <c r="I37" s="634">
        <v>1</v>
      </c>
      <c r="J37" s="634">
        <v>57.980116708548024</v>
      </c>
      <c r="K37" s="647">
        <v>1</v>
      </c>
      <c r="L37" s="634">
        <v>1</v>
      </c>
      <c r="M37" s="635">
        <v>57.980116708548024</v>
      </c>
    </row>
    <row r="38" spans="1:13" ht="14.4" customHeight="1" x14ac:dyDescent="0.3">
      <c r="A38" s="630" t="s">
        <v>534</v>
      </c>
      <c r="B38" s="631" t="s">
        <v>1409</v>
      </c>
      <c r="C38" s="631" t="s">
        <v>1067</v>
      </c>
      <c r="D38" s="631" t="s">
        <v>1068</v>
      </c>
      <c r="E38" s="631" t="s">
        <v>1069</v>
      </c>
      <c r="F38" s="634"/>
      <c r="G38" s="634"/>
      <c r="H38" s="647">
        <v>0</v>
      </c>
      <c r="I38" s="634">
        <v>3</v>
      </c>
      <c r="J38" s="634">
        <v>608.58000000000004</v>
      </c>
      <c r="K38" s="647">
        <v>1</v>
      </c>
      <c r="L38" s="634">
        <v>3</v>
      </c>
      <c r="M38" s="635">
        <v>608.58000000000004</v>
      </c>
    </row>
    <row r="39" spans="1:13" ht="14.4" customHeight="1" x14ac:dyDescent="0.3">
      <c r="A39" s="630" t="s">
        <v>534</v>
      </c>
      <c r="B39" s="631" t="s">
        <v>1409</v>
      </c>
      <c r="C39" s="631" t="s">
        <v>1071</v>
      </c>
      <c r="D39" s="631" t="s">
        <v>1410</v>
      </c>
      <c r="E39" s="631" t="s">
        <v>1073</v>
      </c>
      <c r="F39" s="634"/>
      <c r="G39" s="634"/>
      <c r="H39" s="647">
        <v>0</v>
      </c>
      <c r="I39" s="634">
        <v>16</v>
      </c>
      <c r="J39" s="634">
        <v>865.91969743438506</v>
      </c>
      <c r="K39" s="647">
        <v>1</v>
      </c>
      <c r="L39" s="634">
        <v>16</v>
      </c>
      <c r="M39" s="635">
        <v>865.91969743438506</v>
      </c>
    </row>
    <row r="40" spans="1:13" ht="14.4" customHeight="1" x14ac:dyDescent="0.3">
      <c r="A40" s="630" t="s">
        <v>534</v>
      </c>
      <c r="B40" s="631" t="s">
        <v>1409</v>
      </c>
      <c r="C40" s="631" t="s">
        <v>1075</v>
      </c>
      <c r="D40" s="631" t="s">
        <v>1076</v>
      </c>
      <c r="E40" s="631" t="s">
        <v>1073</v>
      </c>
      <c r="F40" s="634"/>
      <c r="G40" s="634"/>
      <c r="H40" s="647">
        <v>0</v>
      </c>
      <c r="I40" s="634">
        <v>28</v>
      </c>
      <c r="J40" s="634">
        <v>1197.279904201695</v>
      </c>
      <c r="K40" s="647">
        <v>1</v>
      </c>
      <c r="L40" s="634">
        <v>28</v>
      </c>
      <c r="M40" s="635">
        <v>1197.279904201695</v>
      </c>
    </row>
    <row r="41" spans="1:13" ht="14.4" customHeight="1" x14ac:dyDescent="0.3">
      <c r="A41" s="630" t="s">
        <v>539</v>
      </c>
      <c r="B41" s="631" t="s">
        <v>1411</v>
      </c>
      <c r="C41" s="631" t="s">
        <v>1299</v>
      </c>
      <c r="D41" s="631" t="s">
        <v>1300</v>
      </c>
      <c r="E41" s="631" t="s">
        <v>1301</v>
      </c>
      <c r="F41" s="634"/>
      <c r="G41" s="634"/>
      <c r="H41" s="647">
        <v>0</v>
      </c>
      <c r="I41" s="634">
        <v>1</v>
      </c>
      <c r="J41" s="634">
        <v>23.97</v>
      </c>
      <c r="K41" s="647">
        <v>1</v>
      </c>
      <c r="L41" s="634">
        <v>1</v>
      </c>
      <c r="M41" s="635">
        <v>23.97</v>
      </c>
    </row>
    <row r="42" spans="1:13" ht="14.4" customHeight="1" x14ac:dyDescent="0.3">
      <c r="A42" s="630" t="s">
        <v>539</v>
      </c>
      <c r="B42" s="631" t="s">
        <v>1412</v>
      </c>
      <c r="C42" s="631" t="s">
        <v>765</v>
      </c>
      <c r="D42" s="631" t="s">
        <v>766</v>
      </c>
      <c r="E42" s="631" t="s">
        <v>767</v>
      </c>
      <c r="F42" s="634"/>
      <c r="G42" s="634"/>
      <c r="H42" s="647">
        <v>0</v>
      </c>
      <c r="I42" s="634">
        <v>2</v>
      </c>
      <c r="J42" s="634">
        <v>202.14000000000004</v>
      </c>
      <c r="K42" s="647">
        <v>1</v>
      </c>
      <c r="L42" s="634">
        <v>2</v>
      </c>
      <c r="M42" s="635">
        <v>202.14000000000004</v>
      </c>
    </row>
    <row r="43" spans="1:13" ht="14.4" customHeight="1" x14ac:dyDescent="0.3">
      <c r="A43" s="630" t="s">
        <v>539</v>
      </c>
      <c r="B43" s="631" t="s">
        <v>1370</v>
      </c>
      <c r="C43" s="631" t="s">
        <v>1291</v>
      </c>
      <c r="D43" s="631" t="s">
        <v>1292</v>
      </c>
      <c r="E43" s="631" t="s">
        <v>1293</v>
      </c>
      <c r="F43" s="634"/>
      <c r="G43" s="634"/>
      <c r="H43" s="647">
        <v>0</v>
      </c>
      <c r="I43" s="634">
        <v>1</v>
      </c>
      <c r="J43" s="634">
        <v>55.039563930789143</v>
      </c>
      <c r="K43" s="647">
        <v>1</v>
      </c>
      <c r="L43" s="634">
        <v>1</v>
      </c>
      <c r="M43" s="635">
        <v>55.039563930789143</v>
      </c>
    </row>
    <row r="44" spans="1:13" ht="14.4" customHeight="1" x14ac:dyDescent="0.3">
      <c r="A44" s="630" t="s">
        <v>539</v>
      </c>
      <c r="B44" s="631" t="s">
        <v>1371</v>
      </c>
      <c r="C44" s="631" t="s">
        <v>1018</v>
      </c>
      <c r="D44" s="631" t="s">
        <v>1019</v>
      </c>
      <c r="E44" s="631" t="s">
        <v>1020</v>
      </c>
      <c r="F44" s="634"/>
      <c r="G44" s="634"/>
      <c r="H44" s="647">
        <v>0</v>
      </c>
      <c r="I44" s="634">
        <v>1</v>
      </c>
      <c r="J44" s="634">
        <v>36.32</v>
      </c>
      <c r="K44" s="647">
        <v>1</v>
      </c>
      <c r="L44" s="634">
        <v>1</v>
      </c>
      <c r="M44" s="635">
        <v>36.32</v>
      </c>
    </row>
    <row r="45" spans="1:13" ht="14.4" customHeight="1" x14ac:dyDescent="0.3">
      <c r="A45" s="630" t="s">
        <v>539</v>
      </c>
      <c r="B45" s="631" t="s">
        <v>1413</v>
      </c>
      <c r="C45" s="631" t="s">
        <v>1303</v>
      </c>
      <c r="D45" s="631" t="s">
        <v>1304</v>
      </c>
      <c r="E45" s="631" t="s">
        <v>736</v>
      </c>
      <c r="F45" s="634"/>
      <c r="G45" s="634"/>
      <c r="H45" s="647">
        <v>0</v>
      </c>
      <c r="I45" s="634">
        <v>2</v>
      </c>
      <c r="J45" s="634">
        <v>127.73999999999994</v>
      </c>
      <c r="K45" s="647">
        <v>1</v>
      </c>
      <c r="L45" s="634">
        <v>2</v>
      </c>
      <c r="M45" s="635">
        <v>127.73999999999994</v>
      </c>
    </row>
    <row r="46" spans="1:13" ht="14.4" customHeight="1" x14ac:dyDescent="0.3">
      <c r="A46" s="630" t="s">
        <v>539</v>
      </c>
      <c r="B46" s="631" t="s">
        <v>1374</v>
      </c>
      <c r="C46" s="631" t="s">
        <v>1295</v>
      </c>
      <c r="D46" s="631" t="s">
        <v>1414</v>
      </c>
      <c r="E46" s="631" t="s">
        <v>1293</v>
      </c>
      <c r="F46" s="634"/>
      <c r="G46" s="634"/>
      <c r="H46" s="647">
        <v>0</v>
      </c>
      <c r="I46" s="634">
        <v>1</v>
      </c>
      <c r="J46" s="634">
        <v>48.959999999999994</v>
      </c>
      <c r="K46" s="647">
        <v>1</v>
      </c>
      <c r="L46" s="634">
        <v>1</v>
      </c>
      <c r="M46" s="635">
        <v>48.959999999999994</v>
      </c>
    </row>
    <row r="47" spans="1:13" ht="14.4" customHeight="1" x14ac:dyDescent="0.3">
      <c r="A47" s="630" t="s">
        <v>539</v>
      </c>
      <c r="B47" s="631" t="s">
        <v>1378</v>
      </c>
      <c r="C47" s="631" t="s">
        <v>546</v>
      </c>
      <c r="D47" s="631" t="s">
        <v>547</v>
      </c>
      <c r="E47" s="631" t="s">
        <v>548</v>
      </c>
      <c r="F47" s="634">
        <v>1</v>
      </c>
      <c r="G47" s="634">
        <v>49.890000000000022</v>
      </c>
      <c r="H47" s="647">
        <v>1</v>
      </c>
      <c r="I47" s="634"/>
      <c r="J47" s="634"/>
      <c r="K47" s="647">
        <v>0</v>
      </c>
      <c r="L47" s="634">
        <v>1</v>
      </c>
      <c r="M47" s="635">
        <v>49.890000000000022</v>
      </c>
    </row>
    <row r="48" spans="1:13" ht="14.4" customHeight="1" x14ac:dyDescent="0.3">
      <c r="A48" s="630" t="s">
        <v>539</v>
      </c>
      <c r="B48" s="631" t="s">
        <v>1378</v>
      </c>
      <c r="C48" s="631" t="s">
        <v>1287</v>
      </c>
      <c r="D48" s="631" t="s">
        <v>1288</v>
      </c>
      <c r="E48" s="631" t="s">
        <v>1415</v>
      </c>
      <c r="F48" s="634"/>
      <c r="G48" s="634"/>
      <c r="H48" s="647">
        <v>0</v>
      </c>
      <c r="I48" s="634">
        <v>1</v>
      </c>
      <c r="J48" s="634">
        <v>61.939999999999962</v>
      </c>
      <c r="K48" s="647">
        <v>1</v>
      </c>
      <c r="L48" s="634">
        <v>1</v>
      </c>
      <c r="M48" s="635">
        <v>61.939999999999962</v>
      </c>
    </row>
    <row r="49" spans="1:13" ht="14.4" customHeight="1" x14ac:dyDescent="0.3">
      <c r="A49" s="630" t="s">
        <v>539</v>
      </c>
      <c r="B49" s="631" t="s">
        <v>1416</v>
      </c>
      <c r="C49" s="631" t="s">
        <v>1306</v>
      </c>
      <c r="D49" s="631" t="s">
        <v>1417</v>
      </c>
      <c r="E49" s="631" t="s">
        <v>1418</v>
      </c>
      <c r="F49" s="634"/>
      <c r="G49" s="634"/>
      <c r="H49" s="647">
        <v>0</v>
      </c>
      <c r="I49" s="634">
        <v>3</v>
      </c>
      <c r="J49" s="634">
        <v>17903.250926578592</v>
      </c>
      <c r="K49" s="647">
        <v>1</v>
      </c>
      <c r="L49" s="634">
        <v>3</v>
      </c>
      <c r="M49" s="635">
        <v>17903.250926578592</v>
      </c>
    </row>
    <row r="50" spans="1:13" ht="14.4" customHeight="1" x14ac:dyDescent="0.3">
      <c r="A50" s="630" t="s">
        <v>539</v>
      </c>
      <c r="B50" s="631" t="s">
        <v>1419</v>
      </c>
      <c r="C50" s="631" t="s">
        <v>1283</v>
      </c>
      <c r="D50" s="631" t="s">
        <v>1284</v>
      </c>
      <c r="E50" s="631" t="s">
        <v>1285</v>
      </c>
      <c r="F50" s="634"/>
      <c r="G50" s="634"/>
      <c r="H50" s="647">
        <v>0</v>
      </c>
      <c r="I50" s="634">
        <v>1</v>
      </c>
      <c r="J50" s="634">
        <v>58.76915823636665</v>
      </c>
      <c r="K50" s="647">
        <v>1</v>
      </c>
      <c r="L50" s="634">
        <v>1</v>
      </c>
      <c r="M50" s="635">
        <v>58.76915823636665</v>
      </c>
    </row>
    <row r="51" spans="1:13" ht="14.4" customHeight="1" x14ac:dyDescent="0.3">
      <c r="A51" s="630" t="s">
        <v>539</v>
      </c>
      <c r="B51" s="631" t="s">
        <v>1420</v>
      </c>
      <c r="C51" s="631" t="s">
        <v>1309</v>
      </c>
      <c r="D51" s="631" t="s">
        <v>1310</v>
      </c>
      <c r="E51" s="631" t="s">
        <v>1311</v>
      </c>
      <c r="F51" s="634"/>
      <c r="G51" s="634"/>
      <c r="H51" s="647">
        <v>0</v>
      </c>
      <c r="I51" s="634">
        <v>1</v>
      </c>
      <c r="J51" s="634">
        <v>211.88999999999993</v>
      </c>
      <c r="K51" s="647">
        <v>1</v>
      </c>
      <c r="L51" s="634">
        <v>1</v>
      </c>
      <c r="M51" s="635">
        <v>211.88999999999993</v>
      </c>
    </row>
    <row r="52" spans="1:13" ht="14.4" customHeight="1" thickBot="1" x14ac:dyDescent="0.35">
      <c r="A52" s="636" t="s">
        <v>539</v>
      </c>
      <c r="B52" s="637" t="s">
        <v>1421</v>
      </c>
      <c r="C52" s="637" t="s">
        <v>1314</v>
      </c>
      <c r="D52" s="637" t="s">
        <v>1422</v>
      </c>
      <c r="E52" s="637" t="s">
        <v>1423</v>
      </c>
      <c r="F52" s="640"/>
      <c r="G52" s="640"/>
      <c r="H52" s="648">
        <v>0</v>
      </c>
      <c r="I52" s="640">
        <v>6</v>
      </c>
      <c r="J52" s="640">
        <v>32764.781045044318</v>
      </c>
      <c r="K52" s="648">
        <v>1</v>
      </c>
      <c r="L52" s="640">
        <v>6</v>
      </c>
      <c r="M52" s="641">
        <v>32764.781045044318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3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7" customWidth="1"/>
    <col min="2" max="2" width="34.21875" style="257" customWidth="1"/>
    <col min="3" max="3" width="11.109375" style="257" bestFit="1" customWidth="1"/>
    <col min="4" max="4" width="7.33203125" style="257" bestFit="1" customWidth="1"/>
    <col min="5" max="5" width="11.109375" style="257" bestFit="1" customWidth="1"/>
    <col min="6" max="6" width="5.33203125" style="257" customWidth="1"/>
    <col min="7" max="7" width="7.33203125" style="257" bestFit="1" customWidth="1"/>
    <col min="8" max="8" width="5.33203125" style="257" customWidth="1"/>
    <col min="9" max="9" width="11.109375" style="257" customWidth="1"/>
    <col min="10" max="10" width="5.33203125" style="257" customWidth="1"/>
    <col min="11" max="11" width="7.33203125" style="257" customWidth="1"/>
    <col min="12" max="12" width="5.33203125" style="257" customWidth="1"/>
    <col min="13" max="13" width="0" style="257" hidden="1" customWidth="1"/>
    <col min="14" max="16384" width="8.88671875" style="257"/>
  </cols>
  <sheetData>
    <row r="1" spans="1:14" ht="18.600000000000001" customHeight="1" thickBot="1" x14ac:dyDescent="0.4">
      <c r="A1" s="496" t="s">
        <v>178</v>
      </c>
      <c r="B1" s="496"/>
      <c r="C1" s="496"/>
      <c r="D1" s="496"/>
      <c r="E1" s="496"/>
      <c r="F1" s="496"/>
      <c r="G1" s="496"/>
      <c r="H1" s="496"/>
      <c r="I1" s="459"/>
      <c r="J1" s="459"/>
      <c r="K1" s="459"/>
      <c r="L1" s="459"/>
    </row>
    <row r="2" spans="1:14" ht="14.4" customHeight="1" thickBot="1" x14ac:dyDescent="0.35">
      <c r="A2" s="386" t="s">
        <v>321</v>
      </c>
      <c r="B2" s="339"/>
      <c r="C2" s="339"/>
      <c r="D2" s="339"/>
      <c r="E2" s="339"/>
      <c r="F2" s="339"/>
      <c r="G2" s="339"/>
      <c r="H2" s="339"/>
    </row>
    <row r="3" spans="1:14" ht="14.4" customHeight="1" thickBot="1" x14ac:dyDescent="0.35">
      <c r="A3" s="272"/>
      <c r="B3" s="272"/>
      <c r="C3" s="507" t="s">
        <v>15</v>
      </c>
      <c r="D3" s="506"/>
      <c r="E3" s="506" t="s">
        <v>16</v>
      </c>
      <c r="F3" s="506"/>
      <c r="G3" s="506"/>
      <c r="H3" s="506"/>
      <c r="I3" s="506" t="s">
        <v>191</v>
      </c>
      <c r="J3" s="506"/>
      <c r="K3" s="506"/>
      <c r="L3" s="508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14">
        <v>12</v>
      </c>
      <c r="B5" s="615" t="s">
        <v>530</v>
      </c>
      <c r="C5" s="618">
        <v>4825303.7999999989</v>
      </c>
      <c r="D5" s="618">
        <v>2682.5</v>
      </c>
      <c r="E5" s="618">
        <v>4065279.4799999986</v>
      </c>
      <c r="F5" s="663">
        <v>0.84249192351370694</v>
      </c>
      <c r="G5" s="618">
        <v>1859.5</v>
      </c>
      <c r="H5" s="663">
        <v>0.69319664492078281</v>
      </c>
      <c r="I5" s="618">
        <v>760024.32000000007</v>
      </c>
      <c r="J5" s="663">
        <v>0.157508076486293</v>
      </c>
      <c r="K5" s="618">
        <v>823</v>
      </c>
      <c r="L5" s="663">
        <v>0.30680335507921713</v>
      </c>
      <c r="M5" s="618" t="s">
        <v>74</v>
      </c>
      <c r="N5" s="280"/>
    </row>
    <row r="6" spans="1:14" ht="14.4" customHeight="1" x14ac:dyDescent="0.3">
      <c r="A6" s="614">
        <v>12</v>
      </c>
      <c r="B6" s="615" t="s">
        <v>1425</v>
      </c>
      <c r="C6" s="618">
        <v>1779112.189999999</v>
      </c>
      <c r="D6" s="618">
        <v>2156</v>
      </c>
      <c r="E6" s="618">
        <v>1338264.8399999989</v>
      </c>
      <c r="F6" s="663">
        <v>0.75220935898370733</v>
      </c>
      <c r="G6" s="618">
        <v>1418</v>
      </c>
      <c r="H6" s="663">
        <v>0.6576994434137291</v>
      </c>
      <c r="I6" s="618">
        <v>440847.35000000009</v>
      </c>
      <c r="J6" s="663">
        <v>0.2477906410162927</v>
      </c>
      <c r="K6" s="618">
        <v>738</v>
      </c>
      <c r="L6" s="663">
        <v>0.3423005565862709</v>
      </c>
      <c r="M6" s="618" t="s">
        <v>1</v>
      </c>
      <c r="N6" s="280"/>
    </row>
    <row r="7" spans="1:14" ht="14.4" customHeight="1" x14ac:dyDescent="0.3">
      <c r="A7" s="614">
        <v>12</v>
      </c>
      <c r="B7" s="615" t="s">
        <v>1426</v>
      </c>
      <c r="C7" s="618">
        <v>0</v>
      </c>
      <c r="D7" s="618">
        <v>32.5</v>
      </c>
      <c r="E7" s="618">
        <v>0</v>
      </c>
      <c r="F7" s="663" t="s">
        <v>531</v>
      </c>
      <c r="G7" s="618">
        <v>22.5</v>
      </c>
      <c r="H7" s="663">
        <v>0.69230769230769229</v>
      </c>
      <c r="I7" s="618">
        <v>0</v>
      </c>
      <c r="J7" s="663" t="s">
        <v>531</v>
      </c>
      <c r="K7" s="618">
        <v>10</v>
      </c>
      <c r="L7" s="663">
        <v>0.30769230769230771</v>
      </c>
      <c r="M7" s="618" t="s">
        <v>1</v>
      </c>
      <c r="N7" s="280"/>
    </row>
    <row r="8" spans="1:14" ht="14.4" customHeight="1" x14ac:dyDescent="0.3">
      <c r="A8" s="614">
        <v>12</v>
      </c>
      <c r="B8" s="615" t="s">
        <v>1427</v>
      </c>
      <c r="C8" s="618">
        <v>3046191.61</v>
      </c>
      <c r="D8" s="618">
        <v>494</v>
      </c>
      <c r="E8" s="618">
        <v>2727014.6399999997</v>
      </c>
      <c r="F8" s="663">
        <v>0.89522098053444499</v>
      </c>
      <c r="G8" s="618">
        <v>419</v>
      </c>
      <c r="H8" s="663">
        <v>0.84817813765182182</v>
      </c>
      <c r="I8" s="618">
        <v>319176.97000000003</v>
      </c>
      <c r="J8" s="663">
        <v>0.1047790194655549</v>
      </c>
      <c r="K8" s="618">
        <v>75</v>
      </c>
      <c r="L8" s="663">
        <v>0.15182186234817813</v>
      </c>
      <c r="M8" s="618" t="s">
        <v>1</v>
      </c>
      <c r="N8" s="280"/>
    </row>
    <row r="9" spans="1:14" ht="14.4" customHeight="1" x14ac:dyDescent="0.3">
      <c r="A9" s="614" t="s">
        <v>529</v>
      </c>
      <c r="B9" s="615" t="s">
        <v>3</v>
      </c>
      <c r="C9" s="618">
        <v>4825303.7999999989</v>
      </c>
      <c r="D9" s="618">
        <v>2682.5</v>
      </c>
      <c r="E9" s="618">
        <v>4065279.4799999986</v>
      </c>
      <c r="F9" s="663">
        <v>0.84249192351370694</v>
      </c>
      <c r="G9" s="618">
        <v>1859.5</v>
      </c>
      <c r="H9" s="663">
        <v>0.69319664492078281</v>
      </c>
      <c r="I9" s="618">
        <v>760024.32000000007</v>
      </c>
      <c r="J9" s="663">
        <v>0.157508076486293</v>
      </c>
      <c r="K9" s="618">
        <v>823</v>
      </c>
      <c r="L9" s="663">
        <v>0.30680335507921713</v>
      </c>
      <c r="M9" s="618" t="s">
        <v>533</v>
      </c>
      <c r="N9" s="280"/>
    </row>
    <row r="11" spans="1:14" ht="14.4" customHeight="1" x14ac:dyDescent="0.3">
      <c r="A11" s="614">
        <v>12</v>
      </c>
      <c r="B11" s="615" t="s">
        <v>530</v>
      </c>
      <c r="C11" s="618" t="s">
        <v>531</v>
      </c>
      <c r="D11" s="618" t="s">
        <v>531</v>
      </c>
      <c r="E11" s="618" t="s">
        <v>531</v>
      </c>
      <c r="F11" s="663" t="s">
        <v>531</v>
      </c>
      <c r="G11" s="618" t="s">
        <v>531</v>
      </c>
      <c r="H11" s="663" t="s">
        <v>531</v>
      </c>
      <c r="I11" s="618" t="s">
        <v>531</v>
      </c>
      <c r="J11" s="663" t="s">
        <v>531</v>
      </c>
      <c r="K11" s="618" t="s">
        <v>531</v>
      </c>
      <c r="L11" s="663" t="s">
        <v>531</v>
      </c>
      <c r="M11" s="618" t="s">
        <v>74</v>
      </c>
      <c r="N11" s="280"/>
    </row>
    <row r="12" spans="1:14" ht="14.4" customHeight="1" x14ac:dyDescent="0.3">
      <c r="A12" s="614">
        <v>89301121</v>
      </c>
      <c r="B12" s="615" t="s">
        <v>1425</v>
      </c>
      <c r="C12" s="618">
        <v>43936.53</v>
      </c>
      <c r="D12" s="618">
        <v>110</v>
      </c>
      <c r="E12" s="618">
        <v>24526.039999999997</v>
      </c>
      <c r="F12" s="663">
        <v>0.55821522546272995</v>
      </c>
      <c r="G12" s="618">
        <v>47</v>
      </c>
      <c r="H12" s="663">
        <v>0.42727272727272725</v>
      </c>
      <c r="I12" s="618">
        <v>19410.489999999998</v>
      </c>
      <c r="J12" s="663">
        <v>0.44178477453727</v>
      </c>
      <c r="K12" s="618">
        <v>63</v>
      </c>
      <c r="L12" s="663">
        <v>0.57272727272727275</v>
      </c>
      <c r="M12" s="618" t="s">
        <v>1</v>
      </c>
      <c r="N12" s="280"/>
    </row>
    <row r="13" spans="1:14" ht="14.4" customHeight="1" x14ac:dyDescent="0.3">
      <c r="A13" s="614">
        <v>89301121</v>
      </c>
      <c r="B13" s="615" t="s">
        <v>1427</v>
      </c>
      <c r="C13" s="618">
        <v>26686.48</v>
      </c>
      <c r="D13" s="618">
        <v>65</v>
      </c>
      <c r="E13" s="618">
        <v>22278.48</v>
      </c>
      <c r="F13" s="663">
        <v>0.83482272671405144</v>
      </c>
      <c r="G13" s="618">
        <v>58</v>
      </c>
      <c r="H13" s="663">
        <v>0.89230769230769236</v>
      </c>
      <c r="I13" s="618">
        <v>4408</v>
      </c>
      <c r="J13" s="663">
        <v>0.16517727328594856</v>
      </c>
      <c r="K13" s="618">
        <v>7</v>
      </c>
      <c r="L13" s="663">
        <v>0.1076923076923077</v>
      </c>
      <c r="M13" s="618" t="s">
        <v>1</v>
      </c>
      <c r="N13" s="280"/>
    </row>
    <row r="14" spans="1:14" ht="14.4" customHeight="1" x14ac:dyDescent="0.3">
      <c r="A14" s="614" t="s">
        <v>1428</v>
      </c>
      <c r="B14" s="615" t="s">
        <v>1429</v>
      </c>
      <c r="C14" s="618">
        <v>70623.009999999995</v>
      </c>
      <c r="D14" s="618">
        <v>175</v>
      </c>
      <c r="E14" s="618">
        <v>46804.52</v>
      </c>
      <c r="F14" s="663">
        <v>0.66273754120647077</v>
      </c>
      <c r="G14" s="618">
        <v>105</v>
      </c>
      <c r="H14" s="663">
        <v>0.6</v>
      </c>
      <c r="I14" s="618">
        <v>23818.489999999998</v>
      </c>
      <c r="J14" s="663">
        <v>0.33726245879352917</v>
      </c>
      <c r="K14" s="618">
        <v>70</v>
      </c>
      <c r="L14" s="663">
        <v>0.4</v>
      </c>
      <c r="M14" s="618" t="s">
        <v>537</v>
      </c>
      <c r="N14" s="280"/>
    </row>
    <row r="15" spans="1:14" ht="14.4" customHeight="1" x14ac:dyDescent="0.3">
      <c r="A15" s="614" t="s">
        <v>531</v>
      </c>
      <c r="B15" s="615" t="s">
        <v>531</v>
      </c>
      <c r="C15" s="618" t="s">
        <v>531</v>
      </c>
      <c r="D15" s="618" t="s">
        <v>531</v>
      </c>
      <c r="E15" s="618" t="s">
        <v>531</v>
      </c>
      <c r="F15" s="663" t="s">
        <v>531</v>
      </c>
      <c r="G15" s="618" t="s">
        <v>531</v>
      </c>
      <c r="H15" s="663" t="s">
        <v>531</v>
      </c>
      <c r="I15" s="618" t="s">
        <v>531</v>
      </c>
      <c r="J15" s="663" t="s">
        <v>531</v>
      </c>
      <c r="K15" s="618" t="s">
        <v>531</v>
      </c>
      <c r="L15" s="663" t="s">
        <v>531</v>
      </c>
      <c r="M15" s="618" t="s">
        <v>538</v>
      </c>
      <c r="N15" s="280"/>
    </row>
    <row r="16" spans="1:14" ht="14.4" customHeight="1" x14ac:dyDescent="0.3">
      <c r="A16" s="614">
        <v>89301122</v>
      </c>
      <c r="B16" s="615" t="s">
        <v>1425</v>
      </c>
      <c r="C16" s="618">
        <v>1327180.3099999996</v>
      </c>
      <c r="D16" s="618">
        <v>1654</v>
      </c>
      <c r="E16" s="618">
        <v>1017160.5699999995</v>
      </c>
      <c r="F16" s="663">
        <v>0.76640721862427252</v>
      </c>
      <c r="G16" s="618">
        <v>1140</v>
      </c>
      <c r="H16" s="663">
        <v>0.68923821039903266</v>
      </c>
      <c r="I16" s="618">
        <v>310019.74000000005</v>
      </c>
      <c r="J16" s="663">
        <v>0.23359278137572742</v>
      </c>
      <c r="K16" s="618">
        <v>514</v>
      </c>
      <c r="L16" s="663">
        <v>0.31076178960096734</v>
      </c>
      <c r="M16" s="618" t="s">
        <v>1</v>
      </c>
      <c r="N16" s="280"/>
    </row>
    <row r="17" spans="1:14" ht="14.4" customHeight="1" x14ac:dyDescent="0.3">
      <c r="A17" s="614">
        <v>89301122</v>
      </c>
      <c r="B17" s="615" t="s">
        <v>1426</v>
      </c>
      <c r="C17" s="618">
        <v>0</v>
      </c>
      <c r="D17" s="618">
        <v>30.5</v>
      </c>
      <c r="E17" s="618">
        <v>0</v>
      </c>
      <c r="F17" s="663" t="s">
        <v>531</v>
      </c>
      <c r="G17" s="618">
        <v>20.5</v>
      </c>
      <c r="H17" s="663">
        <v>0.67213114754098358</v>
      </c>
      <c r="I17" s="618">
        <v>0</v>
      </c>
      <c r="J17" s="663" t="s">
        <v>531</v>
      </c>
      <c r="K17" s="618">
        <v>10</v>
      </c>
      <c r="L17" s="663">
        <v>0.32786885245901637</v>
      </c>
      <c r="M17" s="618" t="s">
        <v>1</v>
      </c>
      <c r="N17" s="280"/>
    </row>
    <row r="18" spans="1:14" ht="14.4" customHeight="1" x14ac:dyDescent="0.3">
      <c r="A18" s="614">
        <v>89301122</v>
      </c>
      <c r="B18" s="615" t="s">
        <v>1427</v>
      </c>
      <c r="C18" s="618">
        <v>2892844.9</v>
      </c>
      <c r="D18" s="618">
        <v>414</v>
      </c>
      <c r="E18" s="618">
        <v>2631474.4299999997</v>
      </c>
      <c r="F18" s="663">
        <v>0.90964933170112228</v>
      </c>
      <c r="G18" s="618">
        <v>351</v>
      </c>
      <c r="H18" s="663">
        <v>0.84782608695652173</v>
      </c>
      <c r="I18" s="618">
        <v>261370.47000000003</v>
      </c>
      <c r="J18" s="663">
        <v>9.0350668298877709E-2</v>
      </c>
      <c r="K18" s="618">
        <v>63</v>
      </c>
      <c r="L18" s="663">
        <v>0.15217391304347827</v>
      </c>
      <c r="M18" s="618" t="s">
        <v>1</v>
      </c>
      <c r="N18" s="280"/>
    </row>
    <row r="19" spans="1:14" ht="14.4" customHeight="1" x14ac:dyDescent="0.3">
      <c r="A19" s="614" t="s">
        <v>1430</v>
      </c>
      <c r="B19" s="615" t="s">
        <v>1431</v>
      </c>
      <c r="C19" s="618">
        <v>4220025.209999999</v>
      </c>
      <c r="D19" s="618">
        <v>2098.5</v>
      </c>
      <c r="E19" s="618">
        <v>3648634.9999999991</v>
      </c>
      <c r="F19" s="663">
        <v>0.86460028517222998</v>
      </c>
      <c r="G19" s="618">
        <v>1511.5</v>
      </c>
      <c r="H19" s="663">
        <v>0.72027638789611625</v>
      </c>
      <c r="I19" s="618">
        <v>571390.21000000008</v>
      </c>
      <c r="J19" s="663">
        <v>0.13539971482777</v>
      </c>
      <c r="K19" s="618">
        <v>587</v>
      </c>
      <c r="L19" s="663">
        <v>0.27972361210388375</v>
      </c>
      <c r="M19" s="618" t="s">
        <v>537</v>
      </c>
      <c r="N19" s="280"/>
    </row>
    <row r="20" spans="1:14" ht="14.4" customHeight="1" x14ac:dyDescent="0.3">
      <c r="A20" s="614" t="s">
        <v>531</v>
      </c>
      <c r="B20" s="615" t="s">
        <v>531</v>
      </c>
      <c r="C20" s="618" t="s">
        <v>531</v>
      </c>
      <c r="D20" s="618" t="s">
        <v>531</v>
      </c>
      <c r="E20" s="618" t="s">
        <v>531</v>
      </c>
      <c r="F20" s="663" t="s">
        <v>531</v>
      </c>
      <c r="G20" s="618" t="s">
        <v>531</v>
      </c>
      <c r="H20" s="663" t="s">
        <v>531</v>
      </c>
      <c r="I20" s="618" t="s">
        <v>531</v>
      </c>
      <c r="J20" s="663" t="s">
        <v>531</v>
      </c>
      <c r="K20" s="618" t="s">
        <v>531</v>
      </c>
      <c r="L20" s="663" t="s">
        <v>531</v>
      </c>
      <c r="M20" s="618" t="s">
        <v>538</v>
      </c>
      <c r="N20" s="280"/>
    </row>
    <row r="21" spans="1:14" ht="14.4" customHeight="1" x14ac:dyDescent="0.3">
      <c r="A21" s="614">
        <v>89301124</v>
      </c>
      <c r="B21" s="615" t="s">
        <v>1425</v>
      </c>
      <c r="C21" s="618">
        <v>19898.03</v>
      </c>
      <c r="D21" s="618">
        <v>61</v>
      </c>
      <c r="E21" s="618">
        <v>10345.34</v>
      </c>
      <c r="F21" s="663">
        <v>0.51991780090792916</v>
      </c>
      <c r="G21" s="618">
        <v>29</v>
      </c>
      <c r="H21" s="663">
        <v>0.47540983606557374</v>
      </c>
      <c r="I21" s="618">
        <v>9552.69</v>
      </c>
      <c r="J21" s="663">
        <v>0.480082199092071</v>
      </c>
      <c r="K21" s="618">
        <v>32</v>
      </c>
      <c r="L21" s="663">
        <v>0.52459016393442626</v>
      </c>
      <c r="M21" s="618" t="s">
        <v>1</v>
      </c>
      <c r="N21" s="280"/>
    </row>
    <row r="22" spans="1:14" ht="14.4" customHeight="1" x14ac:dyDescent="0.3">
      <c r="A22" s="614">
        <v>89301124</v>
      </c>
      <c r="B22" s="615" t="s">
        <v>1427</v>
      </c>
      <c r="C22" s="618">
        <v>1500</v>
      </c>
      <c r="D22" s="618">
        <v>1</v>
      </c>
      <c r="E22" s="618" t="s">
        <v>531</v>
      </c>
      <c r="F22" s="663">
        <v>0</v>
      </c>
      <c r="G22" s="618" t="s">
        <v>531</v>
      </c>
      <c r="H22" s="663">
        <v>0</v>
      </c>
      <c r="I22" s="618">
        <v>1500</v>
      </c>
      <c r="J22" s="663">
        <v>1</v>
      </c>
      <c r="K22" s="618">
        <v>1</v>
      </c>
      <c r="L22" s="663">
        <v>1</v>
      </c>
      <c r="M22" s="618" t="s">
        <v>1</v>
      </c>
      <c r="N22" s="280"/>
    </row>
    <row r="23" spans="1:14" ht="14.4" customHeight="1" x14ac:dyDescent="0.3">
      <c r="A23" s="614" t="s">
        <v>1432</v>
      </c>
      <c r="B23" s="615" t="s">
        <v>1433</v>
      </c>
      <c r="C23" s="618">
        <v>21398.03</v>
      </c>
      <c r="D23" s="618">
        <v>62</v>
      </c>
      <c r="E23" s="618">
        <v>10345.34</v>
      </c>
      <c r="F23" s="663">
        <v>0.48347160930235172</v>
      </c>
      <c r="G23" s="618">
        <v>29</v>
      </c>
      <c r="H23" s="663">
        <v>0.46774193548387094</v>
      </c>
      <c r="I23" s="618">
        <v>11052.69</v>
      </c>
      <c r="J23" s="663">
        <v>0.51652839069764833</v>
      </c>
      <c r="K23" s="618">
        <v>33</v>
      </c>
      <c r="L23" s="663">
        <v>0.532258064516129</v>
      </c>
      <c r="M23" s="618" t="s">
        <v>537</v>
      </c>
      <c r="N23" s="280"/>
    </row>
    <row r="24" spans="1:14" ht="14.4" customHeight="1" x14ac:dyDescent="0.3">
      <c r="A24" s="614" t="s">
        <v>531</v>
      </c>
      <c r="B24" s="615" t="s">
        <v>531</v>
      </c>
      <c r="C24" s="618" t="s">
        <v>531</v>
      </c>
      <c r="D24" s="618" t="s">
        <v>531</v>
      </c>
      <c r="E24" s="618" t="s">
        <v>531</v>
      </c>
      <c r="F24" s="663" t="s">
        <v>531</v>
      </c>
      <c r="G24" s="618" t="s">
        <v>531</v>
      </c>
      <c r="H24" s="663" t="s">
        <v>531</v>
      </c>
      <c r="I24" s="618" t="s">
        <v>531</v>
      </c>
      <c r="J24" s="663" t="s">
        <v>531</v>
      </c>
      <c r="K24" s="618" t="s">
        <v>531</v>
      </c>
      <c r="L24" s="663" t="s">
        <v>531</v>
      </c>
      <c r="M24" s="618" t="s">
        <v>538</v>
      </c>
      <c r="N24" s="280"/>
    </row>
    <row r="25" spans="1:14" ht="14.4" customHeight="1" x14ac:dyDescent="0.3">
      <c r="A25" s="614">
        <v>89301125</v>
      </c>
      <c r="B25" s="615" t="s">
        <v>1425</v>
      </c>
      <c r="C25" s="618">
        <v>388097.32</v>
      </c>
      <c r="D25" s="618">
        <v>331</v>
      </c>
      <c r="E25" s="618">
        <v>286232.89</v>
      </c>
      <c r="F25" s="663">
        <v>0.7375286435886752</v>
      </c>
      <c r="G25" s="618">
        <v>202</v>
      </c>
      <c r="H25" s="663">
        <v>0.61027190332326287</v>
      </c>
      <c r="I25" s="618">
        <v>101864.42999999998</v>
      </c>
      <c r="J25" s="663">
        <v>0.2624713564113248</v>
      </c>
      <c r="K25" s="618">
        <v>129</v>
      </c>
      <c r="L25" s="663">
        <v>0.38972809667673713</v>
      </c>
      <c r="M25" s="618" t="s">
        <v>1</v>
      </c>
      <c r="N25" s="280"/>
    </row>
    <row r="26" spans="1:14" ht="14.4" customHeight="1" x14ac:dyDescent="0.3">
      <c r="A26" s="614">
        <v>89301125</v>
      </c>
      <c r="B26" s="615" t="s">
        <v>1426</v>
      </c>
      <c r="C26" s="618">
        <v>0</v>
      </c>
      <c r="D26" s="618">
        <v>2</v>
      </c>
      <c r="E26" s="618">
        <v>0</v>
      </c>
      <c r="F26" s="663" t="s">
        <v>531</v>
      </c>
      <c r="G26" s="618">
        <v>2</v>
      </c>
      <c r="H26" s="663">
        <v>1</v>
      </c>
      <c r="I26" s="618" t="s">
        <v>531</v>
      </c>
      <c r="J26" s="663" t="s">
        <v>531</v>
      </c>
      <c r="K26" s="618" t="s">
        <v>531</v>
      </c>
      <c r="L26" s="663">
        <v>0</v>
      </c>
      <c r="M26" s="618" t="s">
        <v>1</v>
      </c>
      <c r="N26" s="280"/>
    </row>
    <row r="27" spans="1:14" ht="14.4" customHeight="1" x14ac:dyDescent="0.3">
      <c r="A27" s="614">
        <v>89301125</v>
      </c>
      <c r="B27" s="615" t="s">
        <v>1427</v>
      </c>
      <c r="C27" s="618">
        <v>125160.23</v>
      </c>
      <c r="D27" s="618">
        <v>14</v>
      </c>
      <c r="E27" s="618">
        <v>73261.73</v>
      </c>
      <c r="F27" s="663">
        <v>0.58534352325814676</v>
      </c>
      <c r="G27" s="618">
        <v>10</v>
      </c>
      <c r="H27" s="663">
        <v>0.7142857142857143</v>
      </c>
      <c r="I27" s="618">
        <v>51898.5</v>
      </c>
      <c r="J27" s="663">
        <v>0.41465647674185324</v>
      </c>
      <c r="K27" s="618">
        <v>4</v>
      </c>
      <c r="L27" s="663">
        <v>0.2857142857142857</v>
      </c>
      <c r="M27" s="618" t="s">
        <v>1</v>
      </c>
      <c r="N27" s="280"/>
    </row>
    <row r="28" spans="1:14" ht="14.4" customHeight="1" x14ac:dyDescent="0.3">
      <c r="A28" s="614" t="s">
        <v>1434</v>
      </c>
      <c r="B28" s="615" t="s">
        <v>1435</v>
      </c>
      <c r="C28" s="618">
        <v>513257.55</v>
      </c>
      <c r="D28" s="618">
        <v>347</v>
      </c>
      <c r="E28" s="618">
        <v>359494.62</v>
      </c>
      <c r="F28" s="663">
        <v>0.70041759736413034</v>
      </c>
      <c r="G28" s="618">
        <v>214</v>
      </c>
      <c r="H28" s="663">
        <v>0.61671469740634011</v>
      </c>
      <c r="I28" s="618">
        <v>153762.93</v>
      </c>
      <c r="J28" s="663">
        <v>0.29958240263586966</v>
      </c>
      <c r="K28" s="618">
        <v>133</v>
      </c>
      <c r="L28" s="663">
        <v>0.38328530259365995</v>
      </c>
      <c r="M28" s="618" t="s">
        <v>537</v>
      </c>
      <c r="N28" s="280"/>
    </row>
    <row r="29" spans="1:14" ht="14.4" customHeight="1" x14ac:dyDescent="0.3">
      <c r="A29" s="614" t="s">
        <v>531</v>
      </c>
      <c r="B29" s="615" t="s">
        <v>531</v>
      </c>
      <c r="C29" s="618" t="s">
        <v>531</v>
      </c>
      <c r="D29" s="618" t="s">
        <v>531</v>
      </c>
      <c r="E29" s="618" t="s">
        <v>531</v>
      </c>
      <c r="F29" s="663" t="s">
        <v>531</v>
      </c>
      <c r="G29" s="618" t="s">
        <v>531</v>
      </c>
      <c r="H29" s="663" t="s">
        <v>531</v>
      </c>
      <c r="I29" s="618" t="s">
        <v>531</v>
      </c>
      <c r="J29" s="663" t="s">
        <v>531</v>
      </c>
      <c r="K29" s="618" t="s">
        <v>531</v>
      </c>
      <c r="L29" s="663" t="s">
        <v>531</v>
      </c>
      <c r="M29" s="618" t="s">
        <v>538</v>
      </c>
      <c r="N29" s="280"/>
    </row>
    <row r="30" spans="1:14" ht="14.4" customHeight="1" x14ac:dyDescent="0.3">
      <c r="A30" s="614" t="s">
        <v>529</v>
      </c>
      <c r="B30" s="615" t="s">
        <v>532</v>
      </c>
      <c r="C30" s="618">
        <v>4825303.8000000007</v>
      </c>
      <c r="D30" s="618">
        <v>2682.5</v>
      </c>
      <c r="E30" s="618">
        <v>4065279.4799999991</v>
      </c>
      <c r="F30" s="663">
        <v>0.84249192351370672</v>
      </c>
      <c r="G30" s="618">
        <v>1859.5</v>
      </c>
      <c r="H30" s="663">
        <v>0.69319664492078281</v>
      </c>
      <c r="I30" s="618">
        <v>760024.32</v>
      </c>
      <c r="J30" s="663">
        <v>0.15750807648629292</v>
      </c>
      <c r="K30" s="618">
        <v>823</v>
      </c>
      <c r="L30" s="663">
        <v>0.30680335507921713</v>
      </c>
      <c r="M30" s="618" t="s">
        <v>533</v>
      </c>
      <c r="N30" s="280"/>
    </row>
  </sheetData>
  <autoFilter ref="A4:M4"/>
  <mergeCells count="4">
    <mergeCell ref="E3:H3"/>
    <mergeCell ref="C3:D3"/>
    <mergeCell ref="I3:L3"/>
    <mergeCell ref="A1:L1"/>
  </mergeCells>
  <conditionalFormatting sqref="F4 F10 F31:F1048576">
    <cfRule type="cellIs" dxfId="51" priority="15" stopIfTrue="1" operator="lessThan">
      <formula>0.6</formula>
    </cfRule>
  </conditionalFormatting>
  <conditionalFormatting sqref="B5:B9">
    <cfRule type="expression" dxfId="50" priority="10">
      <formula>AND(LEFT(M5,6)&lt;&gt;"mezera",M5&lt;&gt;"")</formula>
    </cfRule>
  </conditionalFormatting>
  <conditionalFormatting sqref="A5:A9">
    <cfRule type="expression" dxfId="49" priority="8">
      <formula>AND(M5&lt;&gt;"",M5&lt;&gt;"mezeraKL")</formula>
    </cfRule>
  </conditionalFormatting>
  <conditionalFormatting sqref="F5:F9">
    <cfRule type="cellIs" dxfId="48" priority="7" operator="lessThan">
      <formula>0.6</formula>
    </cfRule>
  </conditionalFormatting>
  <conditionalFormatting sqref="B5:L9">
    <cfRule type="expression" dxfId="47" priority="9">
      <formula>OR($M5="KL",$M5="SumaKL")</formula>
    </cfRule>
    <cfRule type="expression" dxfId="46" priority="11">
      <formula>$M5="SumaNS"</formula>
    </cfRule>
  </conditionalFormatting>
  <conditionalFormatting sqref="A5:L9">
    <cfRule type="expression" dxfId="45" priority="12">
      <formula>$M5&lt;&gt;""</formula>
    </cfRule>
  </conditionalFormatting>
  <conditionalFormatting sqref="B11:B30">
    <cfRule type="expression" dxfId="44" priority="4">
      <formula>AND(LEFT(M11,6)&lt;&gt;"mezera",M11&lt;&gt;"")</formula>
    </cfRule>
  </conditionalFormatting>
  <conditionalFormatting sqref="A11:A30">
    <cfRule type="expression" dxfId="43" priority="2">
      <formula>AND(M11&lt;&gt;"",M11&lt;&gt;"mezeraKL")</formula>
    </cfRule>
  </conditionalFormatting>
  <conditionalFormatting sqref="F11:F30">
    <cfRule type="cellIs" dxfId="42" priority="1" operator="lessThan">
      <formula>0.6</formula>
    </cfRule>
  </conditionalFormatting>
  <conditionalFormatting sqref="B11:L30">
    <cfRule type="expression" dxfId="41" priority="3">
      <formula>OR($M11="KL",$M11="SumaKL")</formula>
    </cfRule>
    <cfRule type="expression" dxfId="40" priority="5">
      <formula>$M11="SumaNS"</formula>
    </cfRule>
  </conditionalFormatting>
  <conditionalFormatting sqref="A11:L30">
    <cfRule type="expression" dxfId="39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24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7" customWidth="1"/>
    <col min="2" max="2" width="11.109375" style="340" bestFit="1" customWidth="1"/>
    <col min="3" max="3" width="11.109375" style="257" hidden="1" customWidth="1"/>
    <col min="4" max="4" width="7.33203125" style="340" bestFit="1" customWidth="1"/>
    <col min="5" max="5" width="7.33203125" style="257" hidden="1" customWidth="1"/>
    <col min="6" max="6" width="11.109375" style="340" bestFit="1" customWidth="1"/>
    <col min="7" max="7" width="5.33203125" style="343" customWidth="1"/>
    <col min="8" max="8" width="7.33203125" style="340" bestFit="1" customWidth="1"/>
    <col min="9" max="9" width="5.33203125" style="343" customWidth="1"/>
    <col min="10" max="10" width="11.109375" style="340" customWidth="1"/>
    <col min="11" max="11" width="5.33203125" style="343" customWidth="1"/>
    <col min="12" max="12" width="7.33203125" style="340" customWidth="1"/>
    <col min="13" max="13" width="5.33203125" style="343" customWidth="1"/>
    <col min="14" max="14" width="0" style="257" hidden="1" customWidth="1"/>
    <col min="15" max="16384" width="8.88671875" style="257"/>
  </cols>
  <sheetData>
    <row r="1" spans="1:13" ht="18.600000000000001" customHeight="1" thickBot="1" x14ac:dyDescent="0.4">
      <c r="A1" s="496" t="s">
        <v>192</v>
      </c>
      <c r="B1" s="496"/>
      <c r="C1" s="496"/>
      <c r="D1" s="496"/>
      <c r="E1" s="496"/>
      <c r="F1" s="496"/>
      <c r="G1" s="496"/>
      <c r="H1" s="496"/>
      <c r="I1" s="496"/>
      <c r="J1" s="459"/>
      <c r="K1" s="459"/>
      <c r="L1" s="459"/>
      <c r="M1" s="459"/>
    </row>
    <row r="2" spans="1:13" ht="14.4" customHeight="1" thickBot="1" x14ac:dyDescent="0.35">
      <c r="A2" s="386" t="s">
        <v>321</v>
      </c>
      <c r="B2" s="347"/>
      <c r="C2" s="339"/>
      <c r="D2" s="347"/>
      <c r="E2" s="339"/>
      <c r="F2" s="347"/>
      <c r="G2" s="348"/>
      <c r="H2" s="347"/>
      <c r="I2" s="348"/>
    </row>
    <row r="3" spans="1:13" ht="14.4" customHeight="1" thickBot="1" x14ac:dyDescent="0.35">
      <c r="A3" s="272"/>
      <c r="B3" s="507" t="s">
        <v>15</v>
      </c>
      <c r="C3" s="509"/>
      <c r="D3" s="506"/>
      <c r="E3" s="271"/>
      <c r="F3" s="506" t="s">
        <v>16</v>
      </c>
      <c r="G3" s="506"/>
      <c r="H3" s="506"/>
      <c r="I3" s="506"/>
      <c r="J3" s="506" t="s">
        <v>191</v>
      </c>
      <c r="K3" s="506"/>
      <c r="L3" s="506"/>
      <c r="M3" s="508"/>
    </row>
    <row r="4" spans="1:13" ht="14.4" customHeight="1" thickBot="1" x14ac:dyDescent="0.35">
      <c r="A4" s="664" t="s">
        <v>168</v>
      </c>
      <c r="B4" s="668" t="s">
        <v>19</v>
      </c>
      <c r="C4" s="669"/>
      <c r="D4" s="668" t="s">
        <v>20</v>
      </c>
      <c r="E4" s="669"/>
      <c r="F4" s="668" t="s">
        <v>19</v>
      </c>
      <c r="G4" s="676" t="s">
        <v>2</v>
      </c>
      <c r="H4" s="668" t="s">
        <v>20</v>
      </c>
      <c r="I4" s="676" t="s">
        <v>2</v>
      </c>
      <c r="J4" s="668" t="s">
        <v>19</v>
      </c>
      <c r="K4" s="676" t="s">
        <v>2</v>
      </c>
      <c r="L4" s="668" t="s">
        <v>20</v>
      </c>
      <c r="M4" s="677" t="s">
        <v>2</v>
      </c>
    </row>
    <row r="5" spans="1:13" ht="14.4" customHeight="1" x14ac:dyDescent="0.3">
      <c r="A5" s="665" t="s">
        <v>1436</v>
      </c>
      <c r="B5" s="670">
        <v>863.58</v>
      </c>
      <c r="C5" s="625">
        <v>1</v>
      </c>
      <c r="D5" s="673">
        <v>2</v>
      </c>
      <c r="E5" s="681" t="s">
        <v>1436</v>
      </c>
      <c r="F5" s="670">
        <v>750.21</v>
      </c>
      <c r="G5" s="646">
        <v>0.86872090599597029</v>
      </c>
      <c r="H5" s="628">
        <v>1</v>
      </c>
      <c r="I5" s="678">
        <v>0.5</v>
      </c>
      <c r="J5" s="684">
        <v>113.37</v>
      </c>
      <c r="K5" s="646">
        <v>0.13127909400402973</v>
      </c>
      <c r="L5" s="628">
        <v>1</v>
      </c>
      <c r="M5" s="678">
        <v>0.5</v>
      </c>
    </row>
    <row r="6" spans="1:13" ht="14.4" customHeight="1" x14ac:dyDescent="0.3">
      <c r="A6" s="666" t="s">
        <v>1437</v>
      </c>
      <c r="B6" s="671">
        <v>384728.48</v>
      </c>
      <c r="C6" s="631">
        <v>1</v>
      </c>
      <c r="D6" s="674">
        <v>222</v>
      </c>
      <c r="E6" s="682" t="s">
        <v>1437</v>
      </c>
      <c r="F6" s="671">
        <v>276201.34999999998</v>
      </c>
      <c r="G6" s="647">
        <v>0.7179124092918725</v>
      </c>
      <c r="H6" s="634">
        <v>140</v>
      </c>
      <c r="I6" s="679">
        <v>0.63063063063063063</v>
      </c>
      <c r="J6" s="685">
        <v>108527.12999999999</v>
      </c>
      <c r="K6" s="647">
        <v>0.28208759070812744</v>
      </c>
      <c r="L6" s="634">
        <v>82</v>
      </c>
      <c r="M6" s="679">
        <v>0.36936936936936937</v>
      </c>
    </row>
    <row r="7" spans="1:13" ht="14.4" customHeight="1" x14ac:dyDescent="0.3">
      <c r="A7" s="666" t="s">
        <v>1438</v>
      </c>
      <c r="B7" s="671">
        <v>39257.369999999995</v>
      </c>
      <c r="C7" s="631">
        <v>1</v>
      </c>
      <c r="D7" s="674">
        <v>19</v>
      </c>
      <c r="E7" s="682" t="s">
        <v>1438</v>
      </c>
      <c r="F7" s="671">
        <v>35440.979999999996</v>
      </c>
      <c r="G7" s="647">
        <v>0.90278538781380413</v>
      </c>
      <c r="H7" s="634">
        <v>14</v>
      </c>
      <c r="I7" s="679">
        <v>0.73684210526315785</v>
      </c>
      <c r="J7" s="685">
        <v>3816.3900000000003</v>
      </c>
      <c r="K7" s="647">
        <v>9.7214612186195884E-2</v>
      </c>
      <c r="L7" s="634">
        <v>5</v>
      </c>
      <c r="M7" s="679">
        <v>0.26315789473684209</v>
      </c>
    </row>
    <row r="8" spans="1:13" ht="14.4" customHeight="1" x14ac:dyDescent="0.3">
      <c r="A8" s="666" t="s">
        <v>1439</v>
      </c>
      <c r="B8" s="671">
        <v>33161.86</v>
      </c>
      <c r="C8" s="631">
        <v>1</v>
      </c>
      <c r="D8" s="674">
        <v>67</v>
      </c>
      <c r="E8" s="682" t="s">
        <v>1439</v>
      </c>
      <c r="F8" s="671">
        <v>21177.56</v>
      </c>
      <c r="G8" s="647">
        <v>0.63861194758074491</v>
      </c>
      <c r="H8" s="634">
        <v>40</v>
      </c>
      <c r="I8" s="679">
        <v>0.59701492537313428</v>
      </c>
      <c r="J8" s="685">
        <v>11984.300000000001</v>
      </c>
      <c r="K8" s="647">
        <v>0.36138805241925515</v>
      </c>
      <c r="L8" s="634">
        <v>27</v>
      </c>
      <c r="M8" s="679">
        <v>0.40298507462686567</v>
      </c>
    </row>
    <row r="9" spans="1:13" ht="14.4" customHeight="1" x14ac:dyDescent="0.3">
      <c r="A9" s="666" t="s">
        <v>1440</v>
      </c>
      <c r="B9" s="671">
        <v>69199.790000000008</v>
      </c>
      <c r="C9" s="631">
        <v>1</v>
      </c>
      <c r="D9" s="674">
        <v>82</v>
      </c>
      <c r="E9" s="682" t="s">
        <v>1440</v>
      </c>
      <c r="F9" s="671">
        <v>64369.72</v>
      </c>
      <c r="G9" s="647">
        <v>0.93020108876052943</v>
      </c>
      <c r="H9" s="634">
        <v>65</v>
      </c>
      <c r="I9" s="679">
        <v>0.79268292682926833</v>
      </c>
      <c r="J9" s="685">
        <v>4830.07</v>
      </c>
      <c r="K9" s="647">
        <v>6.9798911239470518E-2</v>
      </c>
      <c r="L9" s="634">
        <v>17</v>
      </c>
      <c r="M9" s="679">
        <v>0.2073170731707317</v>
      </c>
    </row>
    <row r="10" spans="1:13" ht="14.4" customHeight="1" x14ac:dyDescent="0.3">
      <c r="A10" s="666" t="s">
        <v>1441</v>
      </c>
      <c r="B10" s="671">
        <v>49289.950000000004</v>
      </c>
      <c r="C10" s="631">
        <v>1</v>
      </c>
      <c r="D10" s="674">
        <v>89</v>
      </c>
      <c r="E10" s="682" t="s">
        <v>1441</v>
      </c>
      <c r="F10" s="671">
        <v>42957.760000000002</v>
      </c>
      <c r="G10" s="647">
        <v>0.87153182342445057</v>
      </c>
      <c r="H10" s="634">
        <v>65</v>
      </c>
      <c r="I10" s="679">
        <v>0.7303370786516854</v>
      </c>
      <c r="J10" s="685">
        <v>6332.1900000000005</v>
      </c>
      <c r="K10" s="647">
        <v>0.12846817657554938</v>
      </c>
      <c r="L10" s="634">
        <v>24</v>
      </c>
      <c r="M10" s="679">
        <v>0.2696629213483146</v>
      </c>
    </row>
    <row r="11" spans="1:13" ht="14.4" customHeight="1" x14ac:dyDescent="0.3">
      <c r="A11" s="666" t="s">
        <v>1442</v>
      </c>
      <c r="B11" s="671">
        <v>19540.920000000002</v>
      </c>
      <c r="C11" s="631">
        <v>1</v>
      </c>
      <c r="D11" s="674">
        <v>51.5</v>
      </c>
      <c r="E11" s="682" t="s">
        <v>1442</v>
      </c>
      <c r="F11" s="671">
        <v>14860.830000000002</v>
      </c>
      <c r="G11" s="647">
        <v>0.76049797041285672</v>
      </c>
      <c r="H11" s="634">
        <v>32.5</v>
      </c>
      <c r="I11" s="679">
        <v>0.6310679611650486</v>
      </c>
      <c r="J11" s="685">
        <v>4680.09</v>
      </c>
      <c r="K11" s="647">
        <v>0.23950202958714328</v>
      </c>
      <c r="L11" s="634">
        <v>19</v>
      </c>
      <c r="M11" s="679">
        <v>0.36893203883495146</v>
      </c>
    </row>
    <row r="12" spans="1:13" ht="14.4" customHeight="1" x14ac:dyDescent="0.3">
      <c r="A12" s="666" t="s">
        <v>1443</v>
      </c>
      <c r="B12" s="671">
        <v>69447.7</v>
      </c>
      <c r="C12" s="631">
        <v>1</v>
      </c>
      <c r="D12" s="674">
        <v>94</v>
      </c>
      <c r="E12" s="682" t="s">
        <v>1443</v>
      </c>
      <c r="F12" s="671">
        <v>56609.329999999994</v>
      </c>
      <c r="G12" s="647">
        <v>0.81513613841783095</v>
      </c>
      <c r="H12" s="634">
        <v>66</v>
      </c>
      <c r="I12" s="679">
        <v>0.7021276595744681</v>
      </c>
      <c r="J12" s="685">
        <v>12838.370000000003</v>
      </c>
      <c r="K12" s="647">
        <v>0.18486386158216908</v>
      </c>
      <c r="L12" s="634">
        <v>28</v>
      </c>
      <c r="M12" s="679">
        <v>0.2978723404255319</v>
      </c>
    </row>
    <row r="13" spans="1:13" ht="14.4" customHeight="1" x14ac:dyDescent="0.3">
      <c r="A13" s="666" t="s">
        <v>1444</v>
      </c>
      <c r="B13" s="671">
        <v>133115.06</v>
      </c>
      <c r="C13" s="631">
        <v>1</v>
      </c>
      <c r="D13" s="674">
        <v>154</v>
      </c>
      <c r="E13" s="682" t="s">
        <v>1444</v>
      </c>
      <c r="F13" s="671">
        <v>74460.77</v>
      </c>
      <c r="G13" s="647">
        <v>0.55937149410442366</v>
      </c>
      <c r="H13" s="634">
        <v>104</v>
      </c>
      <c r="I13" s="679">
        <v>0.67532467532467533</v>
      </c>
      <c r="J13" s="685">
        <v>58654.29</v>
      </c>
      <c r="K13" s="647">
        <v>0.44062850589557639</v>
      </c>
      <c r="L13" s="634">
        <v>50</v>
      </c>
      <c r="M13" s="679">
        <v>0.32467532467532467</v>
      </c>
    </row>
    <row r="14" spans="1:13" ht="14.4" customHeight="1" x14ac:dyDescent="0.3">
      <c r="A14" s="666" t="s">
        <v>1445</v>
      </c>
      <c r="B14" s="671">
        <v>116209.35999999999</v>
      </c>
      <c r="C14" s="631">
        <v>1</v>
      </c>
      <c r="D14" s="674">
        <v>114</v>
      </c>
      <c r="E14" s="682" t="s">
        <v>1445</v>
      </c>
      <c r="F14" s="671">
        <v>100730.15999999999</v>
      </c>
      <c r="G14" s="647">
        <v>0.86679902548297316</v>
      </c>
      <c r="H14" s="634">
        <v>86</v>
      </c>
      <c r="I14" s="679">
        <v>0.75438596491228072</v>
      </c>
      <c r="J14" s="685">
        <v>15479.199999999999</v>
      </c>
      <c r="K14" s="647">
        <v>0.13320097451702687</v>
      </c>
      <c r="L14" s="634">
        <v>28</v>
      </c>
      <c r="M14" s="679">
        <v>0.24561403508771928</v>
      </c>
    </row>
    <row r="15" spans="1:13" ht="14.4" customHeight="1" x14ac:dyDescent="0.3">
      <c r="A15" s="666" t="s">
        <v>1446</v>
      </c>
      <c r="B15" s="671">
        <v>24205.189999999995</v>
      </c>
      <c r="C15" s="631">
        <v>1</v>
      </c>
      <c r="D15" s="674">
        <v>54</v>
      </c>
      <c r="E15" s="682" t="s">
        <v>1446</v>
      </c>
      <c r="F15" s="671">
        <v>18104.309999999998</v>
      </c>
      <c r="G15" s="647">
        <v>0.74795157567447312</v>
      </c>
      <c r="H15" s="634">
        <v>36</v>
      </c>
      <c r="I15" s="679">
        <v>0.66666666666666663</v>
      </c>
      <c r="J15" s="685">
        <v>6100.8799999999983</v>
      </c>
      <c r="K15" s="647">
        <v>0.25204842432552688</v>
      </c>
      <c r="L15" s="634">
        <v>18</v>
      </c>
      <c r="M15" s="679">
        <v>0.33333333333333331</v>
      </c>
    </row>
    <row r="16" spans="1:13" ht="14.4" customHeight="1" x14ac:dyDescent="0.3">
      <c r="A16" s="666" t="s">
        <v>1447</v>
      </c>
      <c r="B16" s="671">
        <v>678144.28999999992</v>
      </c>
      <c r="C16" s="631">
        <v>1</v>
      </c>
      <c r="D16" s="674">
        <v>467</v>
      </c>
      <c r="E16" s="682" t="s">
        <v>1447</v>
      </c>
      <c r="F16" s="671">
        <v>545204.64999999991</v>
      </c>
      <c r="G16" s="647">
        <v>0.80396555429228778</v>
      </c>
      <c r="H16" s="634">
        <v>331</v>
      </c>
      <c r="I16" s="679">
        <v>0.70877944325481801</v>
      </c>
      <c r="J16" s="685">
        <v>132939.64000000001</v>
      </c>
      <c r="K16" s="647">
        <v>0.1960344457077122</v>
      </c>
      <c r="L16" s="634">
        <v>136</v>
      </c>
      <c r="M16" s="679">
        <v>0.29122055674518199</v>
      </c>
    </row>
    <row r="17" spans="1:13" ht="14.4" customHeight="1" x14ac:dyDescent="0.3">
      <c r="A17" s="666" t="s">
        <v>1448</v>
      </c>
      <c r="B17" s="671">
        <v>98353.039999999979</v>
      </c>
      <c r="C17" s="631">
        <v>1</v>
      </c>
      <c r="D17" s="674">
        <v>85</v>
      </c>
      <c r="E17" s="682" t="s">
        <v>1448</v>
      </c>
      <c r="F17" s="671">
        <v>87089.529999999984</v>
      </c>
      <c r="G17" s="647">
        <v>0.88547878133710967</v>
      </c>
      <c r="H17" s="634">
        <v>68</v>
      </c>
      <c r="I17" s="679">
        <v>0.8</v>
      </c>
      <c r="J17" s="685">
        <v>11263.51</v>
      </c>
      <c r="K17" s="647">
        <v>0.11452121866289036</v>
      </c>
      <c r="L17" s="634">
        <v>17</v>
      </c>
      <c r="M17" s="679">
        <v>0.2</v>
      </c>
    </row>
    <row r="18" spans="1:13" ht="14.4" customHeight="1" x14ac:dyDescent="0.3">
      <c r="A18" s="666" t="s">
        <v>1449</v>
      </c>
      <c r="B18" s="671">
        <v>1852664.9100000001</v>
      </c>
      <c r="C18" s="631">
        <v>1</v>
      </c>
      <c r="D18" s="674">
        <v>390</v>
      </c>
      <c r="E18" s="682" t="s">
        <v>1449</v>
      </c>
      <c r="F18" s="671">
        <v>1757015.1800000002</v>
      </c>
      <c r="G18" s="647">
        <v>0.94837181322768183</v>
      </c>
      <c r="H18" s="634">
        <v>281</v>
      </c>
      <c r="I18" s="679">
        <v>0.72051282051282051</v>
      </c>
      <c r="J18" s="685">
        <v>95649.73</v>
      </c>
      <c r="K18" s="647">
        <v>5.1628186772318146E-2</v>
      </c>
      <c r="L18" s="634">
        <v>109</v>
      </c>
      <c r="M18" s="679">
        <v>0.27948717948717949</v>
      </c>
    </row>
    <row r="19" spans="1:13" ht="14.4" customHeight="1" x14ac:dyDescent="0.3">
      <c r="A19" s="666" t="s">
        <v>1450</v>
      </c>
      <c r="B19" s="671">
        <v>21909.97</v>
      </c>
      <c r="C19" s="631">
        <v>1</v>
      </c>
      <c r="D19" s="674">
        <v>45</v>
      </c>
      <c r="E19" s="682" t="s">
        <v>1450</v>
      </c>
      <c r="F19" s="671">
        <v>11496.49</v>
      </c>
      <c r="G19" s="647">
        <v>0.52471500417389882</v>
      </c>
      <c r="H19" s="634">
        <v>25</v>
      </c>
      <c r="I19" s="679">
        <v>0.55555555555555558</v>
      </c>
      <c r="J19" s="685">
        <v>10413.480000000001</v>
      </c>
      <c r="K19" s="647">
        <v>0.47528499582610112</v>
      </c>
      <c r="L19" s="634">
        <v>20</v>
      </c>
      <c r="M19" s="679">
        <v>0.44444444444444442</v>
      </c>
    </row>
    <row r="20" spans="1:13" ht="14.4" customHeight="1" x14ac:dyDescent="0.3">
      <c r="A20" s="666" t="s">
        <v>1451</v>
      </c>
      <c r="B20" s="671">
        <v>16603.189999999999</v>
      </c>
      <c r="C20" s="631">
        <v>1</v>
      </c>
      <c r="D20" s="674">
        <v>26</v>
      </c>
      <c r="E20" s="682" t="s">
        <v>1451</v>
      </c>
      <c r="F20" s="671">
        <v>14795.289999999999</v>
      </c>
      <c r="G20" s="647">
        <v>0.89111128644555659</v>
      </c>
      <c r="H20" s="634">
        <v>21</v>
      </c>
      <c r="I20" s="679">
        <v>0.80769230769230771</v>
      </c>
      <c r="J20" s="685">
        <v>1807.9</v>
      </c>
      <c r="K20" s="647">
        <v>0.10888871355444346</v>
      </c>
      <c r="L20" s="634">
        <v>5</v>
      </c>
      <c r="M20" s="679">
        <v>0.19230769230769232</v>
      </c>
    </row>
    <row r="21" spans="1:13" ht="14.4" customHeight="1" x14ac:dyDescent="0.3">
      <c r="A21" s="666" t="s">
        <v>1452</v>
      </c>
      <c r="B21" s="671">
        <v>44675.600000000006</v>
      </c>
      <c r="C21" s="631">
        <v>1</v>
      </c>
      <c r="D21" s="674">
        <v>54</v>
      </c>
      <c r="E21" s="682" t="s">
        <v>1452</v>
      </c>
      <c r="F21" s="671">
        <v>37198.130000000005</v>
      </c>
      <c r="G21" s="647">
        <v>0.83262742973793302</v>
      </c>
      <c r="H21" s="634">
        <v>41</v>
      </c>
      <c r="I21" s="679">
        <v>0.7592592592592593</v>
      </c>
      <c r="J21" s="685">
        <v>7477.47</v>
      </c>
      <c r="K21" s="647">
        <v>0.16737257026206698</v>
      </c>
      <c r="L21" s="634">
        <v>13</v>
      </c>
      <c r="M21" s="679">
        <v>0.24074074074074073</v>
      </c>
    </row>
    <row r="22" spans="1:13" ht="14.4" customHeight="1" x14ac:dyDescent="0.3">
      <c r="A22" s="666" t="s">
        <v>1453</v>
      </c>
      <c r="B22" s="671">
        <v>604386.31000000006</v>
      </c>
      <c r="C22" s="631">
        <v>1</v>
      </c>
      <c r="D22" s="674">
        <v>267</v>
      </c>
      <c r="E22" s="682" t="s">
        <v>1453</v>
      </c>
      <c r="F22" s="671">
        <v>514253.23000000004</v>
      </c>
      <c r="G22" s="647">
        <v>0.85086842883651681</v>
      </c>
      <c r="H22" s="634">
        <v>192</v>
      </c>
      <c r="I22" s="679">
        <v>0.7191011235955056</v>
      </c>
      <c r="J22" s="685">
        <v>90133.080000000016</v>
      </c>
      <c r="K22" s="647">
        <v>0.14913157116348319</v>
      </c>
      <c r="L22" s="634">
        <v>75</v>
      </c>
      <c r="M22" s="679">
        <v>0.2808988764044944</v>
      </c>
    </row>
    <row r="23" spans="1:13" ht="14.4" customHeight="1" x14ac:dyDescent="0.3">
      <c r="A23" s="666" t="s">
        <v>1454</v>
      </c>
      <c r="B23" s="671">
        <v>567872.84999999986</v>
      </c>
      <c r="C23" s="631">
        <v>1</v>
      </c>
      <c r="D23" s="674">
        <v>395</v>
      </c>
      <c r="E23" s="682" t="s">
        <v>1454</v>
      </c>
      <c r="F23" s="671">
        <v>390889.61999999994</v>
      </c>
      <c r="G23" s="647">
        <v>0.68834003950003952</v>
      </c>
      <c r="H23" s="634">
        <v>246</v>
      </c>
      <c r="I23" s="679">
        <v>0.62278481012658227</v>
      </c>
      <c r="J23" s="685">
        <v>176983.22999999995</v>
      </c>
      <c r="K23" s="647">
        <v>0.31165996049996048</v>
      </c>
      <c r="L23" s="634">
        <v>149</v>
      </c>
      <c r="M23" s="679">
        <v>0.37721518987341773</v>
      </c>
    </row>
    <row r="24" spans="1:13" ht="14.4" customHeight="1" thickBot="1" x14ac:dyDescent="0.35">
      <c r="A24" s="667" t="s">
        <v>1455</v>
      </c>
      <c r="B24" s="672">
        <v>1674.3799999999999</v>
      </c>
      <c r="C24" s="637">
        <v>1</v>
      </c>
      <c r="D24" s="675">
        <v>5</v>
      </c>
      <c r="E24" s="683" t="s">
        <v>1455</v>
      </c>
      <c r="F24" s="672">
        <v>1674.3799999999999</v>
      </c>
      <c r="G24" s="648">
        <v>1</v>
      </c>
      <c r="H24" s="640">
        <v>5</v>
      </c>
      <c r="I24" s="680">
        <v>1</v>
      </c>
      <c r="J24" s="686"/>
      <c r="K24" s="648">
        <v>0</v>
      </c>
      <c r="L24" s="640"/>
      <c r="M24" s="680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8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174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7" hidden="1" customWidth="1" outlineLevel="1"/>
    <col min="2" max="2" width="28.33203125" style="257" hidden="1" customWidth="1" outlineLevel="1"/>
    <col min="3" max="3" width="9" style="257" customWidth="1" collapsed="1"/>
    <col min="4" max="4" width="18.77734375" style="351" customWidth="1"/>
    <col min="5" max="5" width="13.5546875" style="341" customWidth="1"/>
    <col min="6" max="6" width="6" style="257" bestFit="1" customWidth="1"/>
    <col min="7" max="7" width="8.77734375" style="257" customWidth="1"/>
    <col min="8" max="8" width="5" style="257" bestFit="1" customWidth="1"/>
    <col min="9" max="9" width="8.5546875" style="257" hidden="1" customWidth="1" outlineLevel="1"/>
    <col min="10" max="10" width="25.77734375" style="257" customWidth="1" collapsed="1"/>
    <col min="11" max="11" width="8.77734375" style="257" customWidth="1"/>
    <col min="12" max="12" width="7.77734375" style="342" customWidth="1"/>
    <col min="13" max="13" width="11.109375" style="342" customWidth="1"/>
    <col min="14" max="14" width="7.77734375" style="257" customWidth="1"/>
    <col min="15" max="15" width="7.77734375" style="352" customWidth="1"/>
    <col min="16" max="16" width="11.109375" style="342" customWidth="1"/>
    <col min="17" max="17" width="5.44140625" style="343" bestFit="1" customWidth="1"/>
    <col min="18" max="18" width="7.77734375" style="257" customWidth="1"/>
    <col min="19" max="19" width="5.44140625" style="343" bestFit="1" customWidth="1"/>
    <col min="20" max="20" width="7.77734375" style="352" customWidth="1"/>
    <col min="21" max="21" width="5.44140625" style="343" bestFit="1" customWidth="1"/>
    <col min="22" max="16384" width="8.88671875" style="257"/>
  </cols>
  <sheetData>
    <row r="1" spans="1:21" ht="18.600000000000001" customHeight="1" thickBot="1" x14ac:dyDescent="0.4">
      <c r="A1" s="487" t="s">
        <v>2691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</row>
    <row r="2" spans="1:21" ht="14.4" customHeight="1" thickBot="1" x14ac:dyDescent="0.35">
      <c r="A2" s="386" t="s">
        <v>321</v>
      </c>
      <c r="B2" s="349"/>
      <c r="C2" s="339"/>
      <c r="D2" s="339"/>
      <c r="E2" s="350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</row>
    <row r="3" spans="1:21" ht="14.4" customHeight="1" thickBot="1" x14ac:dyDescent="0.35">
      <c r="A3" s="513"/>
      <c r="B3" s="514"/>
      <c r="C3" s="514"/>
      <c r="D3" s="514"/>
      <c r="E3" s="514"/>
      <c r="F3" s="514"/>
      <c r="G3" s="514"/>
      <c r="H3" s="514"/>
      <c r="I3" s="514"/>
      <c r="J3" s="514"/>
      <c r="K3" s="515" t="s">
        <v>160</v>
      </c>
      <c r="L3" s="516"/>
      <c r="M3" s="70">
        <f>SUBTOTAL(9,M7:M1048576)</f>
        <v>4825303.7999999952</v>
      </c>
      <c r="N3" s="70">
        <f>SUBTOTAL(9,N7:N1048576)</f>
        <v>10731</v>
      </c>
      <c r="O3" s="70">
        <f>SUBTOTAL(9,O7:O1048576)</f>
        <v>2682.5</v>
      </c>
      <c r="P3" s="70">
        <f>SUBTOTAL(9,P7:P1048576)</f>
        <v>4065279.4799999991</v>
      </c>
      <c r="Q3" s="71">
        <f>IF(M3=0,0,P3/M3)</f>
        <v>0.84249192351370772</v>
      </c>
      <c r="R3" s="70">
        <f>SUBTOTAL(9,R7:R1048576)</f>
        <v>7283</v>
      </c>
      <c r="S3" s="71">
        <f>IF(N3=0,0,R3/N3)</f>
        <v>0.67868791352157298</v>
      </c>
      <c r="T3" s="70">
        <f>SUBTOTAL(9,T7:T1048576)</f>
        <v>1859.5</v>
      </c>
      <c r="U3" s="72">
        <f>IF(O3=0,0,T3/O3)</f>
        <v>0.69319664492078281</v>
      </c>
    </row>
    <row r="4" spans="1:21" ht="14.4" customHeight="1" x14ac:dyDescent="0.3">
      <c r="A4" s="73"/>
      <c r="B4" s="74"/>
      <c r="C4" s="74"/>
      <c r="D4" s="75"/>
      <c r="E4" s="272"/>
      <c r="F4" s="74"/>
      <c r="G4" s="74"/>
      <c r="H4" s="74"/>
      <c r="I4" s="74"/>
      <c r="J4" s="74"/>
      <c r="K4" s="74"/>
      <c r="L4" s="74"/>
      <c r="M4" s="517" t="s">
        <v>15</v>
      </c>
      <c r="N4" s="518"/>
      <c r="O4" s="518"/>
      <c r="P4" s="519" t="s">
        <v>21</v>
      </c>
      <c r="Q4" s="518"/>
      <c r="R4" s="518"/>
      <c r="S4" s="518"/>
      <c r="T4" s="518"/>
      <c r="U4" s="520"/>
    </row>
    <row r="5" spans="1:21" ht="14.4" customHeight="1" thickBot="1" x14ac:dyDescent="0.35">
      <c r="A5" s="76"/>
      <c r="B5" s="77"/>
      <c r="C5" s="74"/>
      <c r="D5" s="75"/>
      <c r="E5" s="272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10" t="s">
        <v>22</v>
      </c>
      <c r="Q5" s="511"/>
      <c r="R5" s="510" t="s">
        <v>13</v>
      </c>
      <c r="S5" s="511"/>
      <c r="T5" s="510" t="s">
        <v>20</v>
      </c>
      <c r="U5" s="512"/>
    </row>
    <row r="6" spans="1:21" s="341" customFormat="1" ht="14.4" customHeight="1" thickBot="1" x14ac:dyDescent="0.35">
      <c r="A6" s="687" t="s">
        <v>23</v>
      </c>
      <c r="B6" s="688" t="s">
        <v>5</v>
      </c>
      <c r="C6" s="687" t="s">
        <v>24</v>
      </c>
      <c r="D6" s="688" t="s">
        <v>6</v>
      </c>
      <c r="E6" s="688" t="s">
        <v>194</v>
      </c>
      <c r="F6" s="688" t="s">
        <v>25</v>
      </c>
      <c r="G6" s="688" t="s">
        <v>26</v>
      </c>
      <c r="H6" s="688" t="s">
        <v>8</v>
      </c>
      <c r="I6" s="688" t="s">
        <v>10</v>
      </c>
      <c r="J6" s="688" t="s">
        <v>11</v>
      </c>
      <c r="K6" s="688" t="s">
        <v>12</v>
      </c>
      <c r="L6" s="688" t="s">
        <v>27</v>
      </c>
      <c r="M6" s="689" t="s">
        <v>14</v>
      </c>
      <c r="N6" s="690" t="s">
        <v>28</v>
      </c>
      <c r="O6" s="690" t="s">
        <v>28</v>
      </c>
      <c r="P6" s="690" t="s">
        <v>14</v>
      </c>
      <c r="Q6" s="690" t="s">
        <v>2</v>
      </c>
      <c r="R6" s="690" t="s">
        <v>28</v>
      </c>
      <c r="S6" s="690" t="s">
        <v>2</v>
      </c>
      <c r="T6" s="690" t="s">
        <v>28</v>
      </c>
      <c r="U6" s="691" t="s">
        <v>2</v>
      </c>
    </row>
    <row r="7" spans="1:21" ht="14.4" customHeight="1" x14ac:dyDescent="0.3">
      <c r="A7" s="624">
        <v>12</v>
      </c>
      <c r="B7" s="625" t="s">
        <v>530</v>
      </c>
      <c r="C7" s="625">
        <v>89301121</v>
      </c>
      <c r="D7" s="692" t="s">
        <v>2687</v>
      </c>
      <c r="E7" s="693" t="s">
        <v>1437</v>
      </c>
      <c r="F7" s="625" t="s">
        <v>1425</v>
      </c>
      <c r="G7" s="625" t="s">
        <v>1456</v>
      </c>
      <c r="H7" s="625" t="s">
        <v>974</v>
      </c>
      <c r="I7" s="625" t="s">
        <v>1128</v>
      </c>
      <c r="J7" s="625" t="s">
        <v>1381</v>
      </c>
      <c r="K7" s="625" t="s">
        <v>1382</v>
      </c>
      <c r="L7" s="626">
        <v>333.31</v>
      </c>
      <c r="M7" s="626">
        <v>333.31</v>
      </c>
      <c r="N7" s="625">
        <v>1</v>
      </c>
      <c r="O7" s="694">
        <v>1</v>
      </c>
      <c r="P7" s="626"/>
      <c r="Q7" s="646">
        <v>0</v>
      </c>
      <c r="R7" s="625"/>
      <c r="S7" s="646">
        <v>0</v>
      </c>
      <c r="T7" s="694"/>
      <c r="U7" s="678">
        <v>0</v>
      </c>
    </row>
    <row r="8" spans="1:21" ht="14.4" customHeight="1" x14ac:dyDescent="0.3">
      <c r="A8" s="695">
        <v>12</v>
      </c>
      <c r="B8" s="696" t="s">
        <v>530</v>
      </c>
      <c r="C8" s="696">
        <v>89301121</v>
      </c>
      <c r="D8" s="697" t="s">
        <v>2687</v>
      </c>
      <c r="E8" s="698" t="s">
        <v>1437</v>
      </c>
      <c r="F8" s="696" t="s">
        <v>1425</v>
      </c>
      <c r="G8" s="696" t="s">
        <v>1457</v>
      </c>
      <c r="H8" s="696" t="s">
        <v>974</v>
      </c>
      <c r="I8" s="696" t="s">
        <v>1135</v>
      </c>
      <c r="J8" s="696" t="s">
        <v>1136</v>
      </c>
      <c r="K8" s="696" t="s">
        <v>1388</v>
      </c>
      <c r="L8" s="699">
        <v>184.22</v>
      </c>
      <c r="M8" s="699">
        <v>184.22</v>
      </c>
      <c r="N8" s="696">
        <v>1</v>
      </c>
      <c r="O8" s="700">
        <v>1</v>
      </c>
      <c r="P8" s="699"/>
      <c r="Q8" s="701">
        <v>0</v>
      </c>
      <c r="R8" s="696"/>
      <c r="S8" s="701">
        <v>0</v>
      </c>
      <c r="T8" s="700"/>
      <c r="U8" s="702">
        <v>0</v>
      </c>
    </row>
    <row r="9" spans="1:21" ht="14.4" customHeight="1" x14ac:dyDescent="0.3">
      <c r="A9" s="695">
        <v>12</v>
      </c>
      <c r="B9" s="696" t="s">
        <v>530</v>
      </c>
      <c r="C9" s="696">
        <v>89301121</v>
      </c>
      <c r="D9" s="697" t="s">
        <v>2687</v>
      </c>
      <c r="E9" s="698" t="s">
        <v>1437</v>
      </c>
      <c r="F9" s="696" t="s">
        <v>1425</v>
      </c>
      <c r="G9" s="696" t="s">
        <v>1458</v>
      </c>
      <c r="H9" s="696" t="s">
        <v>531</v>
      </c>
      <c r="I9" s="696" t="s">
        <v>1086</v>
      </c>
      <c r="J9" s="696" t="s">
        <v>1087</v>
      </c>
      <c r="K9" s="696" t="s">
        <v>1459</v>
      </c>
      <c r="L9" s="699">
        <v>50.27</v>
      </c>
      <c r="M9" s="699">
        <v>50.27</v>
      </c>
      <c r="N9" s="696">
        <v>1</v>
      </c>
      <c r="O9" s="700">
        <v>1</v>
      </c>
      <c r="P9" s="699">
        <v>50.27</v>
      </c>
      <c r="Q9" s="701">
        <v>1</v>
      </c>
      <c r="R9" s="696">
        <v>1</v>
      </c>
      <c r="S9" s="701">
        <v>1</v>
      </c>
      <c r="T9" s="700">
        <v>1</v>
      </c>
      <c r="U9" s="702">
        <v>1</v>
      </c>
    </row>
    <row r="10" spans="1:21" ht="14.4" customHeight="1" x14ac:dyDescent="0.3">
      <c r="A10" s="695">
        <v>12</v>
      </c>
      <c r="B10" s="696" t="s">
        <v>530</v>
      </c>
      <c r="C10" s="696">
        <v>89301121</v>
      </c>
      <c r="D10" s="697" t="s">
        <v>2687</v>
      </c>
      <c r="E10" s="698" t="s">
        <v>1437</v>
      </c>
      <c r="F10" s="696" t="s">
        <v>1425</v>
      </c>
      <c r="G10" s="696" t="s">
        <v>1460</v>
      </c>
      <c r="H10" s="696" t="s">
        <v>974</v>
      </c>
      <c r="I10" s="696" t="s">
        <v>1045</v>
      </c>
      <c r="J10" s="696" t="s">
        <v>988</v>
      </c>
      <c r="K10" s="696" t="s">
        <v>1046</v>
      </c>
      <c r="L10" s="699">
        <v>625.29</v>
      </c>
      <c r="M10" s="699">
        <v>625.29</v>
      </c>
      <c r="N10" s="696">
        <v>1</v>
      </c>
      <c r="O10" s="700"/>
      <c r="P10" s="699">
        <v>625.29</v>
      </c>
      <c r="Q10" s="701">
        <v>1</v>
      </c>
      <c r="R10" s="696">
        <v>1</v>
      </c>
      <c r="S10" s="701">
        <v>1</v>
      </c>
      <c r="T10" s="700"/>
      <c r="U10" s="702"/>
    </row>
    <row r="11" spans="1:21" ht="14.4" customHeight="1" x14ac:dyDescent="0.3">
      <c r="A11" s="695">
        <v>12</v>
      </c>
      <c r="B11" s="696" t="s">
        <v>530</v>
      </c>
      <c r="C11" s="696">
        <v>89301121</v>
      </c>
      <c r="D11" s="697" t="s">
        <v>2687</v>
      </c>
      <c r="E11" s="698" t="s">
        <v>1437</v>
      </c>
      <c r="F11" s="696" t="s">
        <v>1425</v>
      </c>
      <c r="G11" s="696" t="s">
        <v>1461</v>
      </c>
      <c r="H11" s="696" t="s">
        <v>531</v>
      </c>
      <c r="I11" s="696" t="s">
        <v>1110</v>
      </c>
      <c r="J11" s="696" t="s">
        <v>1111</v>
      </c>
      <c r="K11" s="696" t="s">
        <v>1112</v>
      </c>
      <c r="L11" s="699">
        <v>153.52000000000001</v>
      </c>
      <c r="M11" s="699">
        <v>153.52000000000001</v>
      </c>
      <c r="N11" s="696">
        <v>1</v>
      </c>
      <c r="O11" s="700">
        <v>1</v>
      </c>
      <c r="P11" s="699"/>
      <c r="Q11" s="701">
        <v>0</v>
      </c>
      <c r="R11" s="696"/>
      <c r="S11" s="701">
        <v>0</v>
      </c>
      <c r="T11" s="700"/>
      <c r="U11" s="702">
        <v>0</v>
      </c>
    </row>
    <row r="12" spans="1:21" ht="14.4" customHeight="1" x14ac:dyDescent="0.3">
      <c r="A12" s="695">
        <v>12</v>
      </c>
      <c r="B12" s="696" t="s">
        <v>530</v>
      </c>
      <c r="C12" s="696">
        <v>89301121</v>
      </c>
      <c r="D12" s="697" t="s">
        <v>2687</v>
      </c>
      <c r="E12" s="698" t="s">
        <v>1437</v>
      </c>
      <c r="F12" s="696" t="s">
        <v>1425</v>
      </c>
      <c r="G12" s="696" t="s">
        <v>1462</v>
      </c>
      <c r="H12" s="696" t="s">
        <v>531</v>
      </c>
      <c r="I12" s="696" t="s">
        <v>1463</v>
      </c>
      <c r="J12" s="696" t="s">
        <v>1119</v>
      </c>
      <c r="K12" s="696" t="s">
        <v>1464</v>
      </c>
      <c r="L12" s="699">
        <v>23.46</v>
      </c>
      <c r="M12" s="699">
        <v>46.92</v>
      </c>
      <c r="N12" s="696">
        <v>2</v>
      </c>
      <c r="O12" s="700">
        <v>2</v>
      </c>
      <c r="P12" s="699"/>
      <c r="Q12" s="701">
        <v>0</v>
      </c>
      <c r="R12" s="696"/>
      <c r="S12" s="701">
        <v>0</v>
      </c>
      <c r="T12" s="700"/>
      <c r="U12" s="702">
        <v>0</v>
      </c>
    </row>
    <row r="13" spans="1:21" ht="14.4" customHeight="1" x14ac:dyDescent="0.3">
      <c r="A13" s="695">
        <v>12</v>
      </c>
      <c r="B13" s="696" t="s">
        <v>530</v>
      </c>
      <c r="C13" s="696">
        <v>89301121</v>
      </c>
      <c r="D13" s="697" t="s">
        <v>2687</v>
      </c>
      <c r="E13" s="698" t="s">
        <v>1437</v>
      </c>
      <c r="F13" s="696" t="s">
        <v>1425</v>
      </c>
      <c r="G13" s="696" t="s">
        <v>1465</v>
      </c>
      <c r="H13" s="696" t="s">
        <v>531</v>
      </c>
      <c r="I13" s="696" t="s">
        <v>1466</v>
      </c>
      <c r="J13" s="696" t="s">
        <v>1467</v>
      </c>
      <c r="K13" s="696" t="s">
        <v>1468</v>
      </c>
      <c r="L13" s="699">
        <v>1660.2</v>
      </c>
      <c r="M13" s="699">
        <v>1660.2</v>
      </c>
      <c r="N13" s="696">
        <v>1</v>
      </c>
      <c r="O13" s="700">
        <v>1</v>
      </c>
      <c r="P13" s="699">
        <v>1660.2</v>
      </c>
      <c r="Q13" s="701">
        <v>1</v>
      </c>
      <c r="R13" s="696">
        <v>1</v>
      </c>
      <c r="S13" s="701">
        <v>1</v>
      </c>
      <c r="T13" s="700">
        <v>1</v>
      </c>
      <c r="U13" s="702">
        <v>1</v>
      </c>
    </row>
    <row r="14" spans="1:21" ht="14.4" customHeight="1" x14ac:dyDescent="0.3">
      <c r="A14" s="695">
        <v>12</v>
      </c>
      <c r="B14" s="696" t="s">
        <v>530</v>
      </c>
      <c r="C14" s="696">
        <v>89301121</v>
      </c>
      <c r="D14" s="697" t="s">
        <v>2687</v>
      </c>
      <c r="E14" s="698" t="s">
        <v>1437</v>
      </c>
      <c r="F14" s="696" t="s">
        <v>1427</v>
      </c>
      <c r="G14" s="696" t="s">
        <v>1469</v>
      </c>
      <c r="H14" s="696" t="s">
        <v>531</v>
      </c>
      <c r="I14" s="696" t="s">
        <v>1470</v>
      </c>
      <c r="J14" s="696" t="s">
        <v>1471</v>
      </c>
      <c r="K14" s="696" t="s">
        <v>1472</v>
      </c>
      <c r="L14" s="699">
        <v>378.48</v>
      </c>
      <c r="M14" s="699">
        <v>378.48</v>
      </c>
      <c r="N14" s="696">
        <v>1</v>
      </c>
      <c r="O14" s="700">
        <v>1</v>
      </c>
      <c r="P14" s="699">
        <v>378.48</v>
      </c>
      <c r="Q14" s="701">
        <v>1</v>
      </c>
      <c r="R14" s="696">
        <v>1</v>
      </c>
      <c r="S14" s="701">
        <v>1</v>
      </c>
      <c r="T14" s="700">
        <v>1</v>
      </c>
      <c r="U14" s="702">
        <v>1</v>
      </c>
    </row>
    <row r="15" spans="1:21" ht="14.4" customHeight="1" x14ac:dyDescent="0.3">
      <c r="A15" s="695">
        <v>12</v>
      </c>
      <c r="B15" s="696" t="s">
        <v>530</v>
      </c>
      <c r="C15" s="696">
        <v>89301121</v>
      </c>
      <c r="D15" s="697" t="s">
        <v>2687</v>
      </c>
      <c r="E15" s="698" t="s">
        <v>1437</v>
      </c>
      <c r="F15" s="696" t="s">
        <v>1427</v>
      </c>
      <c r="G15" s="696" t="s">
        <v>1473</v>
      </c>
      <c r="H15" s="696" t="s">
        <v>531</v>
      </c>
      <c r="I15" s="696" t="s">
        <v>1474</v>
      </c>
      <c r="J15" s="696" t="s">
        <v>1475</v>
      </c>
      <c r="K15" s="696" t="s">
        <v>1476</v>
      </c>
      <c r="L15" s="699">
        <v>500</v>
      </c>
      <c r="M15" s="699">
        <v>500</v>
      </c>
      <c r="N15" s="696">
        <v>1</v>
      </c>
      <c r="O15" s="700">
        <v>1</v>
      </c>
      <c r="P15" s="699">
        <v>500</v>
      </c>
      <c r="Q15" s="701">
        <v>1</v>
      </c>
      <c r="R15" s="696">
        <v>1</v>
      </c>
      <c r="S15" s="701">
        <v>1</v>
      </c>
      <c r="T15" s="700">
        <v>1</v>
      </c>
      <c r="U15" s="702">
        <v>1</v>
      </c>
    </row>
    <row r="16" spans="1:21" ht="14.4" customHeight="1" x14ac:dyDescent="0.3">
      <c r="A16" s="695">
        <v>12</v>
      </c>
      <c r="B16" s="696" t="s">
        <v>530</v>
      </c>
      <c r="C16" s="696">
        <v>89301121</v>
      </c>
      <c r="D16" s="697" t="s">
        <v>2687</v>
      </c>
      <c r="E16" s="698" t="s">
        <v>1439</v>
      </c>
      <c r="F16" s="696" t="s">
        <v>1425</v>
      </c>
      <c r="G16" s="696" t="s">
        <v>1477</v>
      </c>
      <c r="H16" s="696" t="s">
        <v>531</v>
      </c>
      <c r="I16" s="696" t="s">
        <v>1478</v>
      </c>
      <c r="J16" s="696" t="s">
        <v>751</v>
      </c>
      <c r="K16" s="696" t="s">
        <v>1479</v>
      </c>
      <c r="L16" s="699">
        <v>112.13</v>
      </c>
      <c r="M16" s="699">
        <v>112.13</v>
      </c>
      <c r="N16" s="696">
        <v>1</v>
      </c>
      <c r="O16" s="700">
        <v>1</v>
      </c>
      <c r="P16" s="699"/>
      <c r="Q16" s="701">
        <v>0</v>
      </c>
      <c r="R16" s="696"/>
      <c r="S16" s="701">
        <v>0</v>
      </c>
      <c r="T16" s="700"/>
      <c r="U16" s="702">
        <v>0</v>
      </c>
    </row>
    <row r="17" spans="1:21" ht="14.4" customHeight="1" x14ac:dyDescent="0.3">
      <c r="A17" s="695">
        <v>12</v>
      </c>
      <c r="B17" s="696" t="s">
        <v>530</v>
      </c>
      <c r="C17" s="696">
        <v>89301121</v>
      </c>
      <c r="D17" s="697" t="s">
        <v>2687</v>
      </c>
      <c r="E17" s="698" t="s">
        <v>1439</v>
      </c>
      <c r="F17" s="696" t="s">
        <v>1427</v>
      </c>
      <c r="G17" s="696" t="s">
        <v>1473</v>
      </c>
      <c r="H17" s="696" t="s">
        <v>531</v>
      </c>
      <c r="I17" s="696" t="s">
        <v>1480</v>
      </c>
      <c r="J17" s="696" t="s">
        <v>1481</v>
      </c>
      <c r="K17" s="696" t="s">
        <v>1482</v>
      </c>
      <c r="L17" s="699">
        <v>190</v>
      </c>
      <c r="M17" s="699">
        <v>380</v>
      </c>
      <c r="N17" s="696">
        <v>2</v>
      </c>
      <c r="O17" s="700">
        <v>1</v>
      </c>
      <c r="P17" s="699">
        <v>380</v>
      </c>
      <c r="Q17" s="701">
        <v>1</v>
      </c>
      <c r="R17" s="696">
        <v>2</v>
      </c>
      <c r="S17" s="701">
        <v>1</v>
      </c>
      <c r="T17" s="700">
        <v>1</v>
      </c>
      <c r="U17" s="702">
        <v>1</v>
      </c>
    </row>
    <row r="18" spans="1:21" ht="14.4" customHeight="1" x14ac:dyDescent="0.3">
      <c r="A18" s="695">
        <v>12</v>
      </c>
      <c r="B18" s="696" t="s">
        <v>530</v>
      </c>
      <c r="C18" s="696">
        <v>89301121</v>
      </c>
      <c r="D18" s="697" t="s">
        <v>2687</v>
      </c>
      <c r="E18" s="698" t="s">
        <v>1440</v>
      </c>
      <c r="F18" s="696" t="s">
        <v>1425</v>
      </c>
      <c r="G18" s="696" t="s">
        <v>1456</v>
      </c>
      <c r="H18" s="696" t="s">
        <v>974</v>
      </c>
      <c r="I18" s="696" t="s">
        <v>1128</v>
      </c>
      <c r="J18" s="696" t="s">
        <v>1381</v>
      </c>
      <c r="K18" s="696" t="s">
        <v>1382</v>
      </c>
      <c r="L18" s="699">
        <v>333.31</v>
      </c>
      <c r="M18" s="699">
        <v>333.31</v>
      </c>
      <c r="N18" s="696">
        <v>1</v>
      </c>
      <c r="O18" s="700">
        <v>1</v>
      </c>
      <c r="P18" s="699"/>
      <c r="Q18" s="701">
        <v>0</v>
      </c>
      <c r="R18" s="696"/>
      <c r="S18" s="701">
        <v>0</v>
      </c>
      <c r="T18" s="700"/>
      <c r="U18" s="702">
        <v>0</v>
      </c>
    </row>
    <row r="19" spans="1:21" ht="14.4" customHeight="1" x14ac:dyDescent="0.3">
      <c r="A19" s="695">
        <v>12</v>
      </c>
      <c r="B19" s="696" t="s">
        <v>530</v>
      </c>
      <c r="C19" s="696">
        <v>89301121</v>
      </c>
      <c r="D19" s="697" t="s">
        <v>2687</v>
      </c>
      <c r="E19" s="698" t="s">
        <v>1440</v>
      </c>
      <c r="F19" s="696" t="s">
        <v>1425</v>
      </c>
      <c r="G19" s="696" t="s">
        <v>1456</v>
      </c>
      <c r="H19" s="696" t="s">
        <v>974</v>
      </c>
      <c r="I19" s="696" t="s">
        <v>1158</v>
      </c>
      <c r="J19" s="696" t="s">
        <v>1385</v>
      </c>
      <c r="K19" s="696" t="s">
        <v>1386</v>
      </c>
      <c r="L19" s="699">
        <v>333.31</v>
      </c>
      <c r="M19" s="699">
        <v>333.31</v>
      </c>
      <c r="N19" s="696">
        <v>1</v>
      </c>
      <c r="O19" s="700">
        <v>1</v>
      </c>
      <c r="P19" s="699">
        <v>333.31</v>
      </c>
      <c r="Q19" s="701">
        <v>1</v>
      </c>
      <c r="R19" s="696">
        <v>1</v>
      </c>
      <c r="S19" s="701">
        <v>1</v>
      </c>
      <c r="T19" s="700">
        <v>1</v>
      </c>
      <c r="U19" s="702">
        <v>1</v>
      </c>
    </row>
    <row r="20" spans="1:21" ht="14.4" customHeight="1" x14ac:dyDescent="0.3">
      <c r="A20" s="695">
        <v>12</v>
      </c>
      <c r="B20" s="696" t="s">
        <v>530</v>
      </c>
      <c r="C20" s="696">
        <v>89301121</v>
      </c>
      <c r="D20" s="697" t="s">
        <v>2687</v>
      </c>
      <c r="E20" s="698" t="s">
        <v>1440</v>
      </c>
      <c r="F20" s="696" t="s">
        <v>1425</v>
      </c>
      <c r="G20" s="696" t="s">
        <v>1457</v>
      </c>
      <c r="H20" s="696" t="s">
        <v>974</v>
      </c>
      <c r="I20" s="696" t="s">
        <v>1135</v>
      </c>
      <c r="J20" s="696" t="s">
        <v>1136</v>
      </c>
      <c r="K20" s="696" t="s">
        <v>1388</v>
      </c>
      <c r="L20" s="699">
        <v>184.22</v>
      </c>
      <c r="M20" s="699">
        <v>368.44</v>
      </c>
      <c r="N20" s="696">
        <v>2</v>
      </c>
      <c r="O20" s="700">
        <v>2</v>
      </c>
      <c r="P20" s="699">
        <v>184.22</v>
      </c>
      <c r="Q20" s="701">
        <v>0.5</v>
      </c>
      <c r="R20" s="696">
        <v>1</v>
      </c>
      <c r="S20" s="701">
        <v>0.5</v>
      </c>
      <c r="T20" s="700">
        <v>1</v>
      </c>
      <c r="U20" s="702">
        <v>0.5</v>
      </c>
    </row>
    <row r="21" spans="1:21" ht="14.4" customHeight="1" x14ac:dyDescent="0.3">
      <c r="A21" s="695">
        <v>12</v>
      </c>
      <c r="B21" s="696" t="s">
        <v>530</v>
      </c>
      <c r="C21" s="696">
        <v>89301121</v>
      </c>
      <c r="D21" s="697" t="s">
        <v>2687</v>
      </c>
      <c r="E21" s="698" t="s">
        <v>1440</v>
      </c>
      <c r="F21" s="696" t="s">
        <v>1425</v>
      </c>
      <c r="G21" s="696" t="s">
        <v>1458</v>
      </c>
      <c r="H21" s="696" t="s">
        <v>531</v>
      </c>
      <c r="I21" s="696" t="s">
        <v>1086</v>
      </c>
      <c r="J21" s="696" t="s">
        <v>1087</v>
      </c>
      <c r="K21" s="696" t="s">
        <v>1459</v>
      </c>
      <c r="L21" s="699">
        <v>50.27</v>
      </c>
      <c r="M21" s="699">
        <v>100.54</v>
      </c>
      <c r="N21" s="696">
        <v>2</v>
      </c>
      <c r="O21" s="700">
        <v>2</v>
      </c>
      <c r="P21" s="699"/>
      <c r="Q21" s="701">
        <v>0</v>
      </c>
      <c r="R21" s="696"/>
      <c r="S21" s="701">
        <v>0</v>
      </c>
      <c r="T21" s="700"/>
      <c r="U21" s="702">
        <v>0</v>
      </c>
    </row>
    <row r="22" spans="1:21" ht="14.4" customHeight="1" x14ac:dyDescent="0.3">
      <c r="A22" s="695">
        <v>12</v>
      </c>
      <c r="B22" s="696" t="s">
        <v>530</v>
      </c>
      <c r="C22" s="696">
        <v>89301121</v>
      </c>
      <c r="D22" s="697" t="s">
        <v>2687</v>
      </c>
      <c r="E22" s="698" t="s">
        <v>1440</v>
      </c>
      <c r="F22" s="696" t="s">
        <v>1425</v>
      </c>
      <c r="G22" s="696" t="s">
        <v>1460</v>
      </c>
      <c r="H22" s="696" t="s">
        <v>974</v>
      </c>
      <c r="I22" s="696" t="s">
        <v>1045</v>
      </c>
      <c r="J22" s="696" t="s">
        <v>988</v>
      </c>
      <c r="K22" s="696" t="s">
        <v>1046</v>
      </c>
      <c r="L22" s="699">
        <v>625.29</v>
      </c>
      <c r="M22" s="699">
        <v>625.29</v>
      </c>
      <c r="N22" s="696">
        <v>1</v>
      </c>
      <c r="O22" s="700">
        <v>1</v>
      </c>
      <c r="P22" s="699">
        <v>625.29</v>
      </c>
      <c r="Q22" s="701">
        <v>1</v>
      </c>
      <c r="R22" s="696">
        <v>1</v>
      </c>
      <c r="S22" s="701">
        <v>1</v>
      </c>
      <c r="T22" s="700">
        <v>1</v>
      </c>
      <c r="U22" s="702">
        <v>1</v>
      </c>
    </row>
    <row r="23" spans="1:21" ht="14.4" customHeight="1" x14ac:dyDescent="0.3">
      <c r="A23" s="695">
        <v>12</v>
      </c>
      <c r="B23" s="696" t="s">
        <v>530</v>
      </c>
      <c r="C23" s="696">
        <v>89301121</v>
      </c>
      <c r="D23" s="697" t="s">
        <v>2687</v>
      </c>
      <c r="E23" s="698" t="s">
        <v>1440</v>
      </c>
      <c r="F23" s="696" t="s">
        <v>1425</v>
      </c>
      <c r="G23" s="696" t="s">
        <v>1460</v>
      </c>
      <c r="H23" s="696" t="s">
        <v>974</v>
      </c>
      <c r="I23" s="696" t="s">
        <v>991</v>
      </c>
      <c r="J23" s="696" t="s">
        <v>988</v>
      </c>
      <c r="K23" s="696" t="s">
        <v>992</v>
      </c>
      <c r="L23" s="699">
        <v>1166.47</v>
      </c>
      <c r="M23" s="699">
        <v>1166.47</v>
      </c>
      <c r="N23" s="696">
        <v>1</v>
      </c>
      <c r="O23" s="700">
        <v>1</v>
      </c>
      <c r="P23" s="699"/>
      <c r="Q23" s="701">
        <v>0</v>
      </c>
      <c r="R23" s="696"/>
      <c r="S23" s="701">
        <v>0</v>
      </c>
      <c r="T23" s="700"/>
      <c r="U23" s="702">
        <v>0</v>
      </c>
    </row>
    <row r="24" spans="1:21" ht="14.4" customHeight="1" x14ac:dyDescent="0.3">
      <c r="A24" s="695">
        <v>12</v>
      </c>
      <c r="B24" s="696" t="s">
        <v>530</v>
      </c>
      <c r="C24" s="696">
        <v>89301121</v>
      </c>
      <c r="D24" s="697" t="s">
        <v>2687</v>
      </c>
      <c r="E24" s="698" t="s">
        <v>1440</v>
      </c>
      <c r="F24" s="696" t="s">
        <v>1425</v>
      </c>
      <c r="G24" s="696" t="s">
        <v>1461</v>
      </c>
      <c r="H24" s="696" t="s">
        <v>531</v>
      </c>
      <c r="I24" s="696" t="s">
        <v>1110</v>
      </c>
      <c r="J24" s="696" t="s">
        <v>1111</v>
      </c>
      <c r="K24" s="696" t="s">
        <v>1112</v>
      </c>
      <c r="L24" s="699">
        <v>153.52000000000001</v>
      </c>
      <c r="M24" s="699">
        <v>153.52000000000001</v>
      </c>
      <c r="N24" s="696">
        <v>1</v>
      </c>
      <c r="O24" s="700">
        <v>1</v>
      </c>
      <c r="P24" s="699"/>
      <c r="Q24" s="701">
        <v>0</v>
      </c>
      <c r="R24" s="696"/>
      <c r="S24" s="701">
        <v>0</v>
      </c>
      <c r="T24" s="700"/>
      <c r="U24" s="702">
        <v>0</v>
      </c>
    </row>
    <row r="25" spans="1:21" ht="14.4" customHeight="1" x14ac:dyDescent="0.3">
      <c r="A25" s="695">
        <v>12</v>
      </c>
      <c r="B25" s="696" t="s">
        <v>530</v>
      </c>
      <c r="C25" s="696">
        <v>89301121</v>
      </c>
      <c r="D25" s="697" t="s">
        <v>2687</v>
      </c>
      <c r="E25" s="698" t="s">
        <v>1440</v>
      </c>
      <c r="F25" s="696" t="s">
        <v>1425</v>
      </c>
      <c r="G25" s="696" t="s">
        <v>1483</v>
      </c>
      <c r="H25" s="696" t="s">
        <v>531</v>
      </c>
      <c r="I25" s="696" t="s">
        <v>1484</v>
      </c>
      <c r="J25" s="696" t="s">
        <v>1485</v>
      </c>
      <c r="K25" s="696" t="s">
        <v>1486</v>
      </c>
      <c r="L25" s="699">
        <v>326.37</v>
      </c>
      <c r="M25" s="699">
        <v>326.37</v>
      </c>
      <c r="N25" s="696">
        <v>1</v>
      </c>
      <c r="O25" s="700">
        <v>1</v>
      </c>
      <c r="P25" s="699">
        <v>326.37</v>
      </c>
      <c r="Q25" s="701">
        <v>1</v>
      </c>
      <c r="R25" s="696">
        <v>1</v>
      </c>
      <c r="S25" s="701">
        <v>1</v>
      </c>
      <c r="T25" s="700">
        <v>1</v>
      </c>
      <c r="U25" s="702">
        <v>1</v>
      </c>
    </row>
    <row r="26" spans="1:21" ht="14.4" customHeight="1" x14ac:dyDescent="0.3">
      <c r="A26" s="695">
        <v>12</v>
      </c>
      <c r="B26" s="696" t="s">
        <v>530</v>
      </c>
      <c r="C26" s="696">
        <v>89301121</v>
      </c>
      <c r="D26" s="697" t="s">
        <v>2687</v>
      </c>
      <c r="E26" s="698" t="s">
        <v>1440</v>
      </c>
      <c r="F26" s="696" t="s">
        <v>1425</v>
      </c>
      <c r="G26" s="696" t="s">
        <v>1487</v>
      </c>
      <c r="H26" s="696" t="s">
        <v>531</v>
      </c>
      <c r="I26" s="696" t="s">
        <v>646</v>
      </c>
      <c r="J26" s="696" t="s">
        <v>1488</v>
      </c>
      <c r="K26" s="696" t="s">
        <v>1489</v>
      </c>
      <c r="L26" s="699">
        <v>0</v>
      </c>
      <c r="M26" s="699">
        <v>0</v>
      </c>
      <c r="N26" s="696">
        <v>2</v>
      </c>
      <c r="O26" s="700">
        <v>2</v>
      </c>
      <c r="P26" s="699"/>
      <c r="Q26" s="701"/>
      <c r="R26" s="696"/>
      <c r="S26" s="701">
        <v>0</v>
      </c>
      <c r="T26" s="700"/>
      <c r="U26" s="702">
        <v>0</v>
      </c>
    </row>
    <row r="27" spans="1:21" ht="14.4" customHeight="1" x14ac:dyDescent="0.3">
      <c r="A27" s="695">
        <v>12</v>
      </c>
      <c r="B27" s="696" t="s">
        <v>530</v>
      </c>
      <c r="C27" s="696">
        <v>89301121</v>
      </c>
      <c r="D27" s="697" t="s">
        <v>2687</v>
      </c>
      <c r="E27" s="698" t="s">
        <v>1440</v>
      </c>
      <c r="F27" s="696" t="s">
        <v>1427</v>
      </c>
      <c r="G27" s="696" t="s">
        <v>1473</v>
      </c>
      <c r="H27" s="696" t="s">
        <v>531</v>
      </c>
      <c r="I27" s="696" t="s">
        <v>1480</v>
      </c>
      <c r="J27" s="696" t="s">
        <v>1481</v>
      </c>
      <c r="K27" s="696" t="s">
        <v>1482</v>
      </c>
      <c r="L27" s="699">
        <v>190</v>
      </c>
      <c r="M27" s="699">
        <v>1140</v>
      </c>
      <c r="N27" s="696">
        <v>6</v>
      </c>
      <c r="O27" s="700">
        <v>3</v>
      </c>
      <c r="P27" s="699">
        <v>1140</v>
      </c>
      <c r="Q27" s="701">
        <v>1</v>
      </c>
      <c r="R27" s="696">
        <v>6</v>
      </c>
      <c r="S27" s="701">
        <v>1</v>
      </c>
      <c r="T27" s="700">
        <v>3</v>
      </c>
      <c r="U27" s="702">
        <v>1</v>
      </c>
    </row>
    <row r="28" spans="1:21" ht="14.4" customHeight="1" x14ac:dyDescent="0.3">
      <c r="A28" s="695">
        <v>12</v>
      </c>
      <c r="B28" s="696" t="s">
        <v>530</v>
      </c>
      <c r="C28" s="696">
        <v>89301121</v>
      </c>
      <c r="D28" s="697" t="s">
        <v>2687</v>
      </c>
      <c r="E28" s="698" t="s">
        <v>1440</v>
      </c>
      <c r="F28" s="696" t="s">
        <v>1427</v>
      </c>
      <c r="G28" s="696" t="s">
        <v>1473</v>
      </c>
      <c r="H28" s="696" t="s">
        <v>531</v>
      </c>
      <c r="I28" s="696" t="s">
        <v>1490</v>
      </c>
      <c r="J28" s="696" t="s">
        <v>1491</v>
      </c>
      <c r="K28" s="696" t="s">
        <v>1492</v>
      </c>
      <c r="L28" s="699">
        <v>377</v>
      </c>
      <c r="M28" s="699">
        <v>1508</v>
      </c>
      <c r="N28" s="696">
        <v>4</v>
      </c>
      <c r="O28" s="700">
        <v>1</v>
      </c>
      <c r="P28" s="699"/>
      <c r="Q28" s="701">
        <v>0</v>
      </c>
      <c r="R28" s="696"/>
      <c r="S28" s="701">
        <v>0</v>
      </c>
      <c r="T28" s="700"/>
      <c r="U28" s="702">
        <v>0</v>
      </c>
    </row>
    <row r="29" spans="1:21" ht="14.4" customHeight="1" x14ac:dyDescent="0.3">
      <c r="A29" s="695">
        <v>12</v>
      </c>
      <c r="B29" s="696" t="s">
        <v>530</v>
      </c>
      <c r="C29" s="696">
        <v>89301121</v>
      </c>
      <c r="D29" s="697" t="s">
        <v>2687</v>
      </c>
      <c r="E29" s="698" t="s">
        <v>1441</v>
      </c>
      <c r="F29" s="696" t="s">
        <v>1425</v>
      </c>
      <c r="G29" s="696" t="s">
        <v>1456</v>
      </c>
      <c r="H29" s="696" t="s">
        <v>974</v>
      </c>
      <c r="I29" s="696" t="s">
        <v>1158</v>
      </c>
      <c r="J29" s="696" t="s">
        <v>1385</v>
      </c>
      <c r="K29" s="696" t="s">
        <v>1386</v>
      </c>
      <c r="L29" s="699">
        <v>333.31</v>
      </c>
      <c r="M29" s="699">
        <v>666.62</v>
      </c>
      <c r="N29" s="696">
        <v>2</v>
      </c>
      <c r="O29" s="700">
        <v>1</v>
      </c>
      <c r="P29" s="699">
        <v>666.62</v>
      </c>
      <c r="Q29" s="701">
        <v>1</v>
      </c>
      <c r="R29" s="696">
        <v>2</v>
      </c>
      <c r="S29" s="701">
        <v>1</v>
      </c>
      <c r="T29" s="700">
        <v>1</v>
      </c>
      <c r="U29" s="702">
        <v>1</v>
      </c>
    </row>
    <row r="30" spans="1:21" ht="14.4" customHeight="1" x14ac:dyDescent="0.3">
      <c r="A30" s="695">
        <v>12</v>
      </c>
      <c r="B30" s="696" t="s">
        <v>530</v>
      </c>
      <c r="C30" s="696">
        <v>89301121</v>
      </c>
      <c r="D30" s="697" t="s">
        <v>2687</v>
      </c>
      <c r="E30" s="698" t="s">
        <v>1441</v>
      </c>
      <c r="F30" s="696" t="s">
        <v>1425</v>
      </c>
      <c r="G30" s="696" t="s">
        <v>1493</v>
      </c>
      <c r="H30" s="696" t="s">
        <v>531</v>
      </c>
      <c r="I30" s="696" t="s">
        <v>1494</v>
      </c>
      <c r="J30" s="696" t="s">
        <v>1495</v>
      </c>
      <c r="K30" s="696" t="s">
        <v>1388</v>
      </c>
      <c r="L30" s="699">
        <v>69.86</v>
      </c>
      <c r="M30" s="699">
        <v>139.72</v>
      </c>
      <c r="N30" s="696">
        <v>2</v>
      </c>
      <c r="O30" s="700">
        <v>1</v>
      </c>
      <c r="P30" s="699"/>
      <c r="Q30" s="701">
        <v>0</v>
      </c>
      <c r="R30" s="696"/>
      <c r="S30" s="701">
        <v>0</v>
      </c>
      <c r="T30" s="700"/>
      <c r="U30" s="702">
        <v>0</v>
      </c>
    </row>
    <row r="31" spans="1:21" ht="14.4" customHeight="1" x14ac:dyDescent="0.3">
      <c r="A31" s="695">
        <v>12</v>
      </c>
      <c r="B31" s="696" t="s">
        <v>530</v>
      </c>
      <c r="C31" s="696">
        <v>89301121</v>
      </c>
      <c r="D31" s="697" t="s">
        <v>2687</v>
      </c>
      <c r="E31" s="698" t="s">
        <v>1441</v>
      </c>
      <c r="F31" s="696" t="s">
        <v>1425</v>
      </c>
      <c r="G31" s="696" t="s">
        <v>1496</v>
      </c>
      <c r="H31" s="696" t="s">
        <v>531</v>
      </c>
      <c r="I31" s="696" t="s">
        <v>1497</v>
      </c>
      <c r="J31" s="696" t="s">
        <v>1498</v>
      </c>
      <c r="K31" s="696" t="s">
        <v>1499</v>
      </c>
      <c r="L31" s="699">
        <v>2111.88</v>
      </c>
      <c r="M31" s="699">
        <v>2111.88</v>
      </c>
      <c r="N31" s="696">
        <v>1</v>
      </c>
      <c r="O31" s="700">
        <v>0.5</v>
      </c>
      <c r="P31" s="699"/>
      <c r="Q31" s="701">
        <v>0</v>
      </c>
      <c r="R31" s="696"/>
      <c r="S31" s="701">
        <v>0</v>
      </c>
      <c r="T31" s="700"/>
      <c r="U31" s="702">
        <v>0</v>
      </c>
    </row>
    <row r="32" spans="1:21" ht="14.4" customHeight="1" x14ac:dyDescent="0.3">
      <c r="A32" s="695">
        <v>12</v>
      </c>
      <c r="B32" s="696" t="s">
        <v>530</v>
      </c>
      <c r="C32" s="696">
        <v>89301121</v>
      </c>
      <c r="D32" s="697" t="s">
        <v>2687</v>
      </c>
      <c r="E32" s="698" t="s">
        <v>1441</v>
      </c>
      <c r="F32" s="696" t="s">
        <v>1425</v>
      </c>
      <c r="G32" s="696" t="s">
        <v>1500</v>
      </c>
      <c r="H32" s="696" t="s">
        <v>531</v>
      </c>
      <c r="I32" s="696" t="s">
        <v>808</v>
      </c>
      <c r="J32" s="696" t="s">
        <v>809</v>
      </c>
      <c r="K32" s="696" t="s">
        <v>1501</v>
      </c>
      <c r="L32" s="699">
        <v>63.67</v>
      </c>
      <c r="M32" s="699">
        <v>127.34</v>
      </c>
      <c r="N32" s="696">
        <v>2</v>
      </c>
      <c r="O32" s="700">
        <v>1.5</v>
      </c>
      <c r="P32" s="699">
        <v>63.67</v>
      </c>
      <c r="Q32" s="701">
        <v>0.5</v>
      </c>
      <c r="R32" s="696">
        <v>1</v>
      </c>
      <c r="S32" s="701">
        <v>0.5</v>
      </c>
      <c r="T32" s="700">
        <v>1</v>
      </c>
      <c r="U32" s="702">
        <v>0.66666666666666663</v>
      </c>
    </row>
    <row r="33" spans="1:21" ht="14.4" customHeight="1" x14ac:dyDescent="0.3">
      <c r="A33" s="695">
        <v>12</v>
      </c>
      <c r="B33" s="696" t="s">
        <v>530</v>
      </c>
      <c r="C33" s="696">
        <v>89301121</v>
      </c>
      <c r="D33" s="697" t="s">
        <v>2687</v>
      </c>
      <c r="E33" s="698" t="s">
        <v>1441</v>
      </c>
      <c r="F33" s="696" t="s">
        <v>1425</v>
      </c>
      <c r="G33" s="696" t="s">
        <v>1502</v>
      </c>
      <c r="H33" s="696" t="s">
        <v>531</v>
      </c>
      <c r="I33" s="696" t="s">
        <v>1503</v>
      </c>
      <c r="J33" s="696" t="s">
        <v>670</v>
      </c>
      <c r="K33" s="696" t="s">
        <v>1504</v>
      </c>
      <c r="L33" s="699">
        <v>0</v>
      </c>
      <c r="M33" s="699">
        <v>0</v>
      </c>
      <c r="N33" s="696">
        <v>1</v>
      </c>
      <c r="O33" s="700">
        <v>1</v>
      </c>
      <c r="P33" s="699">
        <v>0</v>
      </c>
      <c r="Q33" s="701"/>
      <c r="R33" s="696">
        <v>1</v>
      </c>
      <c r="S33" s="701">
        <v>1</v>
      </c>
      <c r="T33" s="700">
        <v>1</v>
      </c>
      <c r="U33" s="702">
        <v>1</v>
      </c>
    </row>
    <row r="34" spans="1:21" ht="14.4" customHeight="1" x14ac:dyDescent="0.3">
      <c r="A34" s="695">
        <v>12</v>
      </c>
      <c r="B34" s="696" t="s">
        <v>530</v>
      </c>
      <c r="C34" s="696">
        <v>89301121</v>
      </c>
      <c r="D34" s="697" t="s">
        <v>2687</v>
      </c>
      <c r="E34" s="698" t="s">
        <v>1441</v>
      </c>
      <c r="F34" s="696" t="s">
        <v>1425</v>
      </c>
      <c r="G34" s="696" t="s">
        <v>1502</v>
      </c>
      <c r="H34" s="696" t="s">
        <v>531</v>
      </c>
      <c r="I34" s="696" t="s">
        <v>1505</v>
      </c>
      <c r="J34" s="696" t="s">
        <v>670</v>
      </c>
      <c r="K34" s="696" t="s">
        <v>1506</v>
      </c>
      <c r="L34" s="699">
        <v>0</v>
      </c>
      <c r="M34" s="699">
        <v>0</v>
      </c>
      <c r="N34" s="696">
        <v>1</v>
      </c>
      <c r="O34" s="700">
        <v>1</v>
      </c>
      <c r="P34" s="699"/>
      <c r="Q34" s="701"/>
      <c r="R34" s="696"/>
      <c r="S34" s="701">
        <v>0</v>
      </c>
      <c r="T34" s="700"/>
      <c r="U34" s="702">
        <v>0</v>
      </c>
    </row>
    <row r="35" spans="1:21" ht="14.4" customHeight="1" x14ac:dyDescent="0.3">
      <c r="A35" s="695">
        <v>12</v>
      </c>
      <c r="B35" s="696" t="s">
        <v>530</v>
      </c>
      <c r="C35" s="696">
        <v>89301121</v>
      </c>
      <c r="D35" s="697" t="s">
        <v>2687</v>
      </c>
      <c r="E35" s="698" t="s">
        <v>1441</v>
      </c>
      <c r="F35" s="696" t="s">
        <v>1425</v>
      </c>
      <c r="G35" s="696" t="s">
        <v>1507</v>
      </c>
      <c r="H35" s="696" t="s">
        <v>531</v>
      </c>
      <c r="I35" s="696" t="s">
        <v>1508</v>
      </c>
      <c r="J35" s="696" t="s">
        <v>1224</v>
      </c>
      <c r="K35" s="696" t="s">
        <v>1509</v>
      </c>
      <c r="L35" s="699">
        <v>0</v>
      </c>
      <c r="M35" s="699">
        <v>0</v>
      </c>
      <c r="N35" s="696">
        <v>1</v>
      </c>
      <c r="O35" s="700">
        <v>1</v>
      </c>
      <c r="P35" s="699">
        <v>0</v>
      </c>
      <c r="Q35" s="701"/>
      <c r="R35" s="696">
        <v>1</v>
      </c>
      <c r="S35" s="701">
        <v>1</v>
      </c>
      <c r="T35" s="700">
        <v>1</v>
      </c>
      <c r="U35" s="702">
        <v>1</v>
      </c>
    </row>
    <row r="36" spans="1:21" ht="14.4" customHeight="1" x14ac:dyDescent="0.3">
      <c r="A36" s="695">
        <v>12</v>
      </c>
      <c r="B36" s="696" t="s">
        <v>530</v>
      </c>
      <c r="C36" s="696">
        <v>89301121</v>
      </c>
      <c r="D36" s="697" t="s">
        <v>2687</v>
      </c>
      <c r="E36" s="698" t="s">
        <v>1441</v>
      </c>
      <c r="F36" s="696" t="s">
        <v>1425</v>
      </c>
      <c r="G36" s="696" t="s">
        <v>1510</v>
      </c>
      <c r="H36" s="696" t="s">
        <v>531</v>
      </c>
      <c r="I36" s="696" t="s">
        <v>661</v>
      </c>
      <c r="J36" s="696" t="s">
        <v>1511</v>
      </c>
      <c r="K36" s="696" t="s">
        <v>1512</v>
      </c>
      <c r="L36" s="699">
        <v>33.68</v>
      </c>
      <c r="M36" s="699">
        <v>33.68</v>
      </c>
      <c r="N36" s="696">
        <v>1</v>
      </c>
      <c r="O36" s="700">
        <v>1</v>
      </c>
      <c r="P36" s="699"/>
      <c r="Q36" s="701">
        <v>0</v>
      </c>
      <c r="R36" s="696"/>
      <c r="S36" s="701">
        <v>0</v>
      </c>
      <c r="T36" s="700"/>
      <c r="U36" s="702">
        <v>0</v>
      </c>
    </row>
    <row r="37" spans="1:21" ht="14.4" customHeight="1" x14ac:dyDescent="0.3">
      <c r="A37" s="695">
        <v>12</v>
      </c>
      <c r="B37" s="696" t="s">
        <v>530</v>
      </c>
      <c r="C37" s="696">
        <v>89301121</v>
      </c>
      <c r="D37" s="697" t="s">
        <v>2687</v>
      </c>
      <c r="E37" s="698" t="s">
        <v>1441</v>
      </c>
      <c r="F37" s="696" t="s">
        <v>1425</v>
      </c>
      <c r="G37" s="696" t="s">
        <v>1460</v>
      </c>
      <c r="H37" s="696" t="s">
        <v>974</v>
      </c>
      <c r="I37" s="696" t="s">
        <v>1045</v>
      </c>
      <c r="J37" s="696" t="s">
        <v>988</v>
      </c>
      <c r="K37" s="696" t="s">
        <v>1046</v>
      </c>
      <c r="L37" s="699">
        <v>625.29</v>
      </c>
      <c r="M37" s="699">
        <v>1250.58</v>
      </c>
      <c r="N37" s="696">
        <v>2</v>
      </c>
      <c r="O37" s="700">
        <v>1</v>
      </c>
      <c r="P37" s="699">
        <v>1250.58</v>
      </c>
      <c r="Q37" s="701">
        <v>1</v>
      </c>
      <c r="R37" s="696">
        <v>2</v>
      </c>
      <c r="S37" s="701">
        <v>1</v>
      </c>
      <c r="T37" s="700">
        <v>1</v>
      </c>
      <c r="U37" s="702">
        <v>1</v>
      </c>
    </row>
    <row r="38" spans="1:21" ht="14.4" customHeight="1" x14ac:dyDescent="0.3">
      <c r="A38" s="695">
        <v>12</v>
      </c>
      <c r="B38" s="696" t="s">
        <v>530</v>
      </c>
      <c r="C38" s="696">
        <v>89301121</v>
      </c>
      <c r="D38" s="697" t="s">
        <v>2687</v>
      </c>
      <c r="E38" s="698" t="s">
        <v>1441</v>
      </c>
      <c r="F38" s="696" t="s">
        <v>1425</v>
      </c>
      <c r="G38" s="696" t="s">
        <v>1460</v>
      </c>
      <c r="H38" s="696" t="s">
        <v>974</v>
      </c>
      <c r="I38" s="696" t="s">
        <v>987</v>
      </c>
      <c r="J38" s="696" t="s">
        <v>988</v>
      </c>
      <c r="K38" s="696" t="s">
        <v>989</v>
      </c>
      <c r="L38" s="699">
        <v>937.93</v>
      </c>
      <c r="M38" s="699">
        <v>937.93</v>
      </c>
      <c r="N38" s="696">
        <v>1</v>
      </c>
      <c r="O38" s="700">
        <v>0.5</v>
      </c>
      <c r="P38" s="699">
        <v>937.93</v>
      </c>
      <c r="Q38" s="701">
        <v>1</v>
      </c>
      <c r="R38" s="696">
        <v>1</v>
      </c>
      <c r="S38" s="701">
        <v>1</v>
      </c>
      <c r="T38" s="700">
        <v>0.5</v>
      </c>
      <c r="U38" s="702">
        <v>1</v>
      </c>
    </row>
    <row r="39" spans="1:21" ht="14.4" customHeight="1" x14ac:dyDescent="0.3">
      <c r="A39" s="695">
        <v>12</v>
      </c>
      <c r="B39" s="696" t="s">
        <v>530</v>
      </c>
      <c r="C39" s="696">
        <v>89301121</v>
      </c>
      <c r="D39" s="697" t="s">
        <v>2687</v>
      </c>
      <c r="E39" s="698" t="s">
        <v>1441</v>
      </c>
      <c r="F39" s="696" t="s">
        <v>1425</v>
      </c>
      <c r="G39" s="696" t="s">
        <v>1460</v>
      </c>
      <c r="H39" s="696" t="s">
        <v>974</v>
      </c>
      <c r="I39" s="696" t="s">
        <v>991</v>
      </c>
      <c r="J39" s="696" t="s">
        <v>988</v>
      </c>
      <c r="K39" s="696" t="s">
        <v>992</v>
      </c>
      <c r="L39" s="699">
        <v>1166.47</v>
      </c>
      <c r="M39" s="699">
        <v>1166.47</v>
      </c>
      <c r="N39" s="696">
        <v>1</v>
      </c>
      <c r="O39" s="700">
        <v>1</v>
      </c>
      <c r="P39" s="699">
        <v>1166.47</v>
      </c>
      <c r="Q39" s="701">
        <v>1</v>
      </c>
      <c r="R39" s="696">
        <v>1</v>
      </c>
      <c r="S39" s="701">
        <v>1</v>
      </c>
      <c r="T39" s="700">
        <v>1</v>
      </c>
      <c r="U39" s="702">
        <v>1</v>
      </c>
    </row>
    <row r="40" spans="1:21" ht="14.4" customHeight="1" x14ac:dyDescent="0.3">
      <c r="A40" s="695">
        <v>12</v>
      </c>
      <c r="B40" s="696" t="s">
        <v>530</v>
      </c>
      <c r="C40" s="696">
        <v>89301121</v>
      </c>
      <c r="D40" s="697" t="s">
        <v>2687</v>
      </c>
      <c r="E40" s="698" t="s">
        <v>1441</v>
      </c>
      <c r="F40" s="696" t="s">
        <v>1425</v>
      </c>
      <c r="G40" s="696" t="s">
        <v>1461</v>
      </c>
      <c r="H40" s="696" t="s">
        <v>531</v>
      </c>
      <c r="I40" s="696" t="s">
        <v>1110</v>
      </c>
      <c r="J40" s="696" t="s">
        <v>1111</v>
      </c>
      <c r="K40" s="696" t="s">
        <v>1112</v>
      </c>
      <c r="L40" s="699">
        <v>153.52000000000001</v>
      </c>
      <c r="M40" s="699">
        <v>153.52000000000001</v>
      </c>
      <c r="N40" s="696">
        <v>1</v>
      </c>
      <c r="O40" s="700">
        <v>1</v>
      </c>
      <c r="P40" s="699">
        <v>153.52000000000001</v>
      </c>
      <c r="Q40" s="701">
        <v>1</v>
      </c>
      <c r="R40" s="696">
        <v>1</v>
      </c>
      <c r="S40" s="701">
        <v>1</v>
      </c>
      <c r="T40" s="700">
        <v>1</v>
      </c>
      <c r="U40" s="702">
        <v>1</v>
      </c>
    </row>
    <row r="41" spans="1:21" ht="14.4" customHeight="1" x14ac:dyDescent="0.3">
      <c r="A41" s="695">
        <v>12</v>
      </c>
      <c r="B41" s="696" t="s">
        <v>530</v>
      </c>
      <c r="C41" s="696">
        <v>89301121</v>
      </c>
      <c r="D41" s="697" t="s">
        <v>2687</v>
      </c>
      <c r="E41" s="698" t="s">
        <v>1441</v>
      </c>
      <c r="F41" s="696" t="s">
        <v>1425</v>
      </c>
      <c r="G41" s="696" t="s">
        <v>1513</v>
      </c>
      <c r="H41" s="696" t="s">
        <v>531</v>
      </c>
      <c r="I41" s="696" t="s">
        <v>642</v>
      </c>
      <c r="J41" s="696" t="s">
        <v>643</v>
      </c>
      <c r="K41" s="696" t="s">
        <v>644</v>
      </c>
      <c r="L41" s="699">
        <v>56.69</v>
      </c>
      <c r="M41" s="699">
        <v>226.76</v>
      </c>
      <c r="N41" s="696">
        <v>4</v>
      </c>
      <c r="O41" s="700">
        <v>3</v>
      </c>
      <c r="P41" s="699">
        <v>56.69</v>
      </c>
      <c r="Q41" s="701">
        <v>0.25</v>
      </c>
      <c r="R41" s="696">
        <v>1</v>
      </c>
      <c r="S41" s="701">
        <v>0.25</v>
      </c>
      <c r="T41" s="700">
        <v>1</v>
      </c>
      <c r="U41" s="702">
        <v>0.33333333333333331</v>
      </c>
    </row>
    <row r="42" spans="1:21" ht="14.4" customHeight="1" x14ac:dyDescent="0.3">
      <c r="A42" s="695">
        <v>12</v>
      </c>
      <c r="B42" s="696" t="s">
        <v>530</v>
      </c>
      <c r="C42" s="696">
        <v>89301121</v>
      </c>
      <c r="D42" s="697" t="s">
        <v>2687</v>
      </c>
      <c r="E42" s="698" t="s">
        <v>1441</v>
      </c>
      <c r="F42" s="696" t="s">
        <v>1425</v>
      </c>
      <c r="G42" s="696" t="s">
        <v>1514</v>
      </c>
      <c r="H42" s="696" t="s">
        <v>531</v>
      </c>
      <c r="I42" s="696" t="s">
        <v>1515</v>
      </c>
      <c r="J42" s="696" t="s">
        <v>1516</v>
      </c>
      <c r="K42" s="696" t="s">
        <v>1517</v>
      </c>
      <c r="L42" s="699">
        <v>181.41</v>
      </c>
      <c r="M42" s="699">
        <v>181.41</v>
      </c>
      <c r="N42" s="696">
        <v>1</v>
      </c>
      <c r="O42" s="700">
        <v>0.5</v>
      </c>
      <c r="P42" s="699"/>
      <c r="Q42" s="701">
        <v>0</v>
      </c>
      <c r="R42" s="696"/>
      <c r="S42" s="701">
        <v>0</v>
      </c>
      <c r="T42" s="700"/>
      <c r="U42" s="702">
        <v>0</v>
      </c>
    </row>
    <row r="43" spans="1:21" ht="14.4" customHeight="1" x14ac:dyDescent="0.3">
      <c r="A43" s="695">
        <v>12</v>
      </c>
      <c r="B43" s="696" t="s">
        <v>530</v>
      </c>
      <c r="C43" s="696">
        <v>89301121</v>
      </c>
      <c r="D43" s="697" t="s">
        <v>2687</v>
      </c>
      <c r="E43" s="698" t="s">
        <v>1441</v>
      </c>
      <c r="F43" s="696" t="s">
        <v>1425</v>
      </c>
      <c r="G43" s="696" t="s">
        <v>1477</v>
      </c>
      <c r="H43" s="696" t="s">
        <v>531</v>
      </c>
      <c r="I43" s="696" t="s">
        <v>1478</v>
      </c>
      <c r="J43" s="696" t="s">
        <v>751</v>
      </c>
      <c r="K43" s="696" t="s">
        <v>1479</v>
      </c>
      <c r="L43" s="699">
        <v>112.13</v>
      </c>
      <c r="M43" s="699">
        <v>112.13</v>
      </c>
      <c r="N43" s="696">
        <v>1</v>
      </c>
      <c r="O43" s="700">
        <v>0.5</v>
      </c>
      <c r="P43" s="699">
        <v>112.13</v>
      </c>
      <c r="Q43" s="701">
        <v>1</v>
      </c>
      <c r="R43" s="696">
        <v>1</v>
      </c>
      <c r="S43" s="701">
        <v>1</v>
      </c>
      <c r="T43" s="700">
        <v>0.5</v>
      </c>
      <c r="U43" s="702">
        <v>1</v>
      </c>
    </row>
    <row r="44" spans="1:21" ht="14.4" customHeight="1" x14ac:dyDescent="0.3">
      <c r="A44" s="695">
        <v>12</v>
      </c>
      <c r="B44" s="696" t="s">
        <v>530</v>
      </c>
      <c r="C44" s="696">
        <v>89301121</v>
      </c>
      <c r="D44" s="697" t="s">
        <v>2687</v>
      </c>
      <c r="E44" s="698" t="s">
        <v>1441</v>
      </c>
      <c r="F44" s="696" t="s">
        <v>1425</v>
      </c>
      <c r="G44" s="696" t="s">
        <v>1518</v>
      </c>
      <c r="H44" s="696" t="s">
        <v>531</v>
      </c>
      <c r="I44" s="696" t="s">
        <v>611</v>
      </c>
      <c r="J44" s="696" t="s">
        <v>612</v>
      </c>
      <c r="K44" s="696" t="s">
        <v>1519</v>
      </c>
      <c r="L44" s="699">
        <v>127.5</v>
      </c>
      <c r="M44" s="699">
        <v>127.5</v>
      </c>
      <c r="N44" s="696">
        <v>1</v>
      </c>
      <c r="O44" s="700">
        <v>0.5</v>
      </c>
      <c r="P44" s="699"/>
      <c r="Q44" s="701">
        <v>0</v>
      </c>
      <c r="R44" s="696"/>
      <c r="S44" s="701">
        <v>0</v>
      </c>
      <c r="T44" s="700"/>
      <c r="U44" s="702">
        <v>0</v>
      </c>
    </row>
    <row r="45" spans="1:21" ht="14.4" customHeight="1" x14ac:dyDescent="0.3">
      <c r="A45" s="695">
        <v>12</v>
      </c>
      <c r="B45" s="696" t="s">
        <v>530</v>
      </c>
      <c r="C45" s="696">
        <v>89301121</v>
      </c>
      <c r="D45" s="697" t="s">
        <v>2687</v>
      </c>
      <c r="E45" s="698" t="s">
        <v>1441</v>
      </c>
      <c r="F45" s="696" t="s">
        <v>1425</v>
      </c>
      <c r="G45" s="696" t="s">
        <v>1487</v>
      </c>
      <c r="H45" s="696" t="s">
        <v>531</v>
      </c>
      <c r="I45" s="696" t="s">
        <v>646</v>
      </c>
      <c r="J45" s="696" t="s">
        <v>1488</v>
      </c>
      <c r="K45" s="696" t="s">
        <v>1489</v>
      </c>
      <c r="L45" s="699">
        <v>0</v>
      </c>
      <c r="M45" s="699">
        <v>0</v>
      </c>
      <c r="N45" s="696">
        <v>1</v>
      </c>
      <c r="O45" s="700">
        <v>0.5</v>
      </c>
      <c r="P45" s="699">
        <v>0</v>
      </c>
      <c r="Q45" s="701"/>
      <c r="R45" s="696">
        <v>1</v>
      </c>
      <c r="S45" s="701">
        <v>1</v>
      </c>
      <c r="T45" s="700">
        <v>0.5</v>
      </c>
      <c r="U45" s="702">
        <v>1</v>
      </c>
    </row>
    <row r="46" spans="1:21" ht="14.4" customHeight="1" x14ac:dyDescent="0.3">
      <c r="A46" s="695">
        <v>12</v>
      </c>
      <c r="B46" s="696" t="s">
        <v>530</v>
      </c>
      <c r="C46" s="696">
        <v>89301121</v>
      </c>
      <c r="D46" s="697" t="s">
        <v>2687</v>
      </c>
      <c r="E46" s="698" t="s">
        <v>1441</v>
      </c>
      <c r="F46" s="696" t="s">
        <v>1425</v>
      </c>
      <c r="G46" s="696" t="s">
        <v>1462</v>
      </c>
      <c r="H46" s="696" t="s">
        <v>531</v>
      </c>
      <c r="I46" s="696" t="s">
        <v>1463</v>
      </c>
      <c r="J46" s="696" t="s">
        <v>1119</v>
      </c>
      <c r="K46" s="696" t="s">
        <v>1464</v>
      </c>
      <c r="L46" s="699">
        <v>23.46</v>
      </c>
      <c r="M46" s="699">
        <v>93.84</v>
      </c>
      <c r="N46" s="696">
        <v>4</v>
      </c>
      <c r="O46" s="700">
        <v>2.5</v>
      </c>
      <c r="P46" s="699">
        <v>23.46</v>
      </c>
      <c r="Q46" s="701">
        <v>0.25</v>
      </c>
      <c r="R46" s="696">
        <v>1</v>
      </c>
      <c r="S46" s="701">
        <v>0.25</v>
      </c>
      <c r="T46" s="700">
        <v>0.5</v>
      </c>
      <c r="U46" s="702">
        <v>0.2</v>
      </c>
    </row>
    <row r="47" spans="1:21" ht="14.4" customHeight="1" x14ac:dyDescent="0.3">
      <c r="A47" s="695">
        <v>12</v>
      </c>
      <c r="B47" s="696" t="s">
        <v>530</v>
      </c>
      <c r="C47" s="696">
        <v>89301121</v>
      </c>
      <c r="D47" s="697" t="s">
        <v>2687</v>
      </c>
      <c r="E47" s="698" t="s">
        <v>1441</v>
      </c>
      <c r="F47" s="696" t="s">
        <v>1427</v>
      </c>
      <c r="G47" s="696" t="s">
        <v>1473</v>
      </c>
      <c r="H47" s="696" t="s">
        <v>531</v>
      </c>
      <c r="I47" s="696" t="s">
        <v>1480</v>
      </c>
      <c r="J47" s="696" t="s">
        <v>1481</v>
      </c>
      <c r="K47" s="696" t="s">
        <v>1482</v>
      </c>
      <c r="L47" s="699">
        <v>190</v>
      </c>
      <c r="M47" s="699">
        <v>2660</v>
      </c>
      <c r="N47" s="696">
        <v>14</v>
      </c>
      <c r="O47" s="700">
        <v>7</v>
      </c>
      <c r="P47" s="699">
        <v>2660</v>
      </c>
      <c r="Q47" s="701">
        <v>1</v>
      </c>
      <c r="R47" s="696">
        <v>14</v>
      </c>
      <c r="S47" s="701">
        <v>1</v>
      </c>
      <c r="T47" s="700">
        <v>7</v>
      </c>
      <c r="U47" s="702">
        <v>1</v>
      </c>
    </row>
    <row r="48" spans="1:21" ht="14.4" customHeight="1" x14ac:dyDescent="0.3">
      <c r="A48" s="695">
        <v>12</v>
      </c>
      <c r="B48" s="696" t="s">
        <v>530</v>
      </c>
      <c r="C48" s="696">
        <v>89301121</v>
      </c>
      <c r="D48" s="697" t="s">
        <v>2687</v>
      </c>
      <c r="E48" s="698" t="s">
        <v>1442</v>
      </c>
      <c r="F48" s="696" t="s">
        <v>1425</v>
      </c>
      <c r="G48" s="696" t="s">
        <v>1520</v>
      </c>
      <c r="H48" s="696" t="s">
        <v>974</v>
      </c>
      <c r="I48" s="696" t="s">
        <v>1521</v>
      </c>
      <c r="J48" s="696" t="s">
        <v>1522</v>
      </c>
      <c r="K48" s="696" t="s">
        <v>1523</v>
      </c>
      <c r="L48" s="699">
        <v>17.690000000000001</v>
      </c>
      <c r="M48" s="699">
        <v>17.690000000000001</v>
      </c>
      <c r="N48" s="696">
        <v>1</v>
      </c>
      <c r="O48" s="700">
        <v>1</v>
      </c>
      <c r="P48" s="699"/>
      <c r="Q48" s="701">
        <v>0</v>
      </c>
      <c r="R48" s="696"/>
      <c r="S48" s="701">
        <v>0</v>
      </c>
      <c r="T48" s="700"/>
      <c r="U48" s="702">
        <v>0</v>
      </c>
    </row>
    <row r="49" spans="1:21" ht="14.4" customHeight="1" x14ac:dyDescent="0.3">
      <c r="A49" s="695">
        <v>12</v>
      </c>
      <c r="B49" s="696" t="s">
        <v>530</v>
      </c>
      <c r="C49" s="696">
        <v>89301121</v>
      </c>
      <c r="D49" s="697" t="s">
        <v>2687</v>
      </c>
      <c r="E49" s="698" t="s">
        <v>1442</v>
      </c>
      <c r="F49" s="696" t="s">
        <v>1425</v>
      </c>
      <c r="G49" s="696" t="s">
        <v>1456</v>
      </c>
      <c r="H49" s="696" t="s">
        <v>531</v>
      </c>
      <c r="I49" s="696" t="s">
        <v>1524</v>
      </c>
      <c r="J49" s="696" t="s">
        <v>1381</v>
      </c>
      <c r="K49" s="696" t="s">
        <v>1525</v>
      </c>
      <c r="L49" s="699">
        <v>0</v>
      </c>
      <c r="M49" s="699">
        <v>0</v>
      </c>
      <c r="N49" s="696">
        <v>1</v>
      </c>
      <c r="O49" s="700">
        <v>1</v>
      </c>
      <c r="P49" s="699"/>
      <c r="Q49" s="701"/>
      <c r="R49" s="696"/>
      <c r="S49" s="701">
        <v>0</v>
      </c>
      <c r="T49" s="700"/>
      <c r="U49" s="702">
        <v>0</v>
      </c>
    </row>
    <row r="50" spans="1:21" ht="14.4" customHeight="1" x14ac:dyDescent="0.3">
      <c r="A50" s="695">
        <v>12</v>
      </c>
      <c r="B50" s="696" t="s">
        <v>530</v>
      </c>
      <c r="C50" s="696">
        <v>89301121</v>
      </c>
      <c r="D50" s="697" t="s">
        <v>2687</v>
      </c>
      <c r="E50" s="698" t="s">
        <v>1442</v>
      </c>
      <c r="F50" s="696" t="s">
        <v>1425</v>
      </c>
      <c r="G50" s="696" t="s">
        <v>1456</v>
      </c>
      <c r="H50" s="696" t="s">
        <v>974</v>
      </c>
      <c r="I50" s="696" t="s">
        <v>1128</v>
      </c>
      <c r="J50" s="696" t="s">
        <v>1381</v>
      </c>
      <c r="K50" s="696" t="s">
        <v>1382</v>
      </c>
      <c r="L50" s="699">
        <v>333.31</v>
      </c>
      <c r="M50" s="699">
        <v>333.31</v>
      </c>
      <c r="N50" s="696">
        <v>1</v>
      </c>
      <c r="O50" s="700">
        <v>1</v>
      </c>
      <c r="P50" s="699"/>
      <c r="Q50" s="701">
        <v>0</v>
      </c>
      <c r="R50" s="696"/>
      <c r="S50" s="701">
        <v>0</v>
      </c>
      <c r="T50" s="700"/>
      <c r="U50" s="702">
        <v>0</v>
      </c>
    </row>
    <row r="51" spans="1:21" ht="14.4" customHeight="1" x14ac:dyDescent="0.3">
      <c r="A51" s="695">
        <v>12</v>
      </c>
      <c r="B51" s="696" t="s">
        <v>530</v>
      </c>
      <c r="C51" s="696">
        <v>89301121</v>
      </c>
      <c r="D51" s="697" t="s">
        <v>2687</v>
      </c>
      <c r="E51" s="698" t="s">
        <v>1442</v>
      </c>
      <c r="F51" s="696" t="s">
        <v>1425</v>
      </c>
      <c r="G51" s="696" t="s">
        <v>1456</v>
      </c>
      <c r="H51" s="696" t="s">
        <v>974</v>
      </c>
      <c r="I51" s="696" t="s">
        <v>1158</v>
      </c>
      <c r="J51" s="696" t="s">
        <v>1385</v>
      </c>
      <c r="K51" s="696" t="s">
        <v>1386</v>
      </c>
      <c r="L51" s="699">
        <v>333.31</v>
      </c>
      <c r="M51" s="699">
        <v>333.31</v>
      </c>
      <c r="N51" s="696">
        <v>1</v>
      </c>
      <c r="O51" s="700">
        <v>1</v>
      </c>
      <c r="P51" s="699">
        <v>333.31</v>
      </c>
      <c r="Q51" s="701">
        <v>1</v>
      </c>
      <c r="R51" s="696">
        <v>1</v>
      </c>
      <c r="S51" s="701">
        <v>1</v>
      </c>
      <c r="T51" s="700">
        <v>1</v>
      </c>
      <c r="U51" s="702">
        <v>1</v>
      </c>
    </row>
    <row r="52" spans="1:21" ht="14.4" customHeight="1" x14ac:dyDescent="0.3">
      <c r="A52" s="695">
        <v>12</v>
      </c>
      <c r="B52" s="696" t="s">
        <v>530</v>
      </c>
      <c r="C52" s="696">
        <v>89301121</v>
      </c>
      <c r="D52" s="697" t="s">
        <v>2687</v>
      </c>
      <c r="E52" s="698" t="s">
        <v>1442</v>
      </c>
      <c r="F52" s="696" t="s">
        <v>1425</v>
      </c>
      <c r="G52" s="696" t="s">
        <v>1493</v>
      </c>
      <c r="H52" s="696" t="s">
        <v>974</v>
      </c>
      <c r="I52" s="696" t="s">
        <v>1139</v>
      </c>
      <c r="J52" s="696" t="s">
        <v>1140</v>
      </c>
      <c r="K52" s="696" t="s">
        <v>1388</v>
      </c>
      <c r="L52" s="699">
        <v>69.86</v>
      </c>
      <c r="M52" s="699">
        <v>139.72</v>
      </c>
      <c r="N52" s="696">
        <v>2</v>
      </c>
      <c r="O52" s="700">
        <v>1</v>
      </c>
      <c r="P52" s="699">
        <v>139.72</v>
      </c>
      <c r="Q52" s="701">
        <v>1</v>
      </c>
      <c r="R52" s="696">
        <v>2</v>
      </c>
      <c r="S52" s="701">
        <v>1</v>
      </c>
      <c r="T52" s="700">
        <v>1</v>
      </c>
      <c r="U52" s="702">
        <v>1</v>
      </c>
    </row>
    <row r="53" spans="1:21" ht="14.4" customHeight="1" x14ac:dyDescent="0.3">
      <c r="A53" s="695">
        <v>12</v>
      </c>
      <c r="B53" s="696" t="s">
        <v>530</v>
      </c>
      <c r="C53" s="696">
        <v>89301121</v>
      </c>
      <c r="D53" s="697" t="s">
        <v>2687</v>
      </c>
      <c r="E53" s="698" t="s">
        <v>1442</v>
      </c>
      <c r="F53" s="696" t="s">
        <v>1425</v>
      </c>
      <c r="G53" s="696" t="s">
        <v>1526</v>
      </c>
      <c r="H53" s="696" t="s">
        <v>531</v>
      </c>
      <c r="I53" s="696" t="s">
        <v>873</v>
      </c>
      <c r="J53" s="696" t="s">
        <v>874</v>
      </c>
      <c r="K53" s="696" t="s">
        <v>875</v>
      </c>
      <c r="L53" s="699">
        <v>75.36</v>
      </c>
      <c r="M53" s="699">
        <v>75.36</v>
      </c>
      <c r="N53" s="696">
        <v>1</v>
      </c>
      <c r="O53" s="700">
        <v>0.5</v>
      </c>
      <c r="P53" s="699"/>
      <c r="Q53" s="701">
        <v>0</v>
      </c>
      <c r="R53" s="696"/>
      <c r="S53" s="701">
        <v>0</v>
      </c>
      <c r="T53" s="700"/>
      <c r="U53" s="702">
        <v>0</v>
      </c>
    </row>
    <row r="54" spans="1:21" ht="14.4" customHeight="1" x14ac:dyDescent="0.3">
      <c r="A54" s="695">
        <v>12</v>
      </c>
      <c r="B54" s="696" t="s">
        <v>530</v>
      </c>
      <c r="C54" s="696">
        <v>89301121</v>
      </c>
      <c r="D54" s="697" t="s">
        <v>2687</v>
      </c>
      <c r="E54" s="698" t="s">
        <v>1442</v>
      </c>
      <c r="F54" s="696" t="s">
        <v>1425</v>
      </c>
      <c r="G54" s="696" t="s">
        <v>1527</v>
      </c>
      <c r="H54" s="696" t="s">
        <v>531</v>
      </c>
      <c r="I54" s="696" t="s">
        <v>1528</v>
      </c>
      <c r="J54" s="696" t="s">
        <v>1529</v>
      </c>
      <c r="K54" s="696" t="s">
        <v>1530</v>
      </c>
      <c r="L54" s="699">
        <v>0</v>
      </c>
      <c r="M54" s="699">
        <v>0</v>
      </c>
      <c r="N54" s="696">
        <v>1</v>
      </c>
      <c r="O54" s="700">
        <v>1</v>
      </c>
      <c r="P54" s="699">
        <v>0</v>
      </c>
      <c r="Q54" s="701"/>
      <c r="R54" s="696">
        <v>1</v>
      </c>
      <c r="S54" s="701">
        <v>1</v>
      </c>
      <c r="T54" s="700">
        <v>1</v>
      </c>
      <c r="U54" s="702">
        <v>1</v>
      </c>
    </row>
    <row r="55" spans="1:21" ht="14.4" customHeight="1" x14ac:dyDescent="0.3">
      <c r="A55" s="695">
        <v>12</v>
      </c>
      <c r="B55" s="696" t="s">
        <v>530</v>
      </c>
      <c r="C55" s="696">
        <v>89301121</v>
      </c>
      <c r="D55" s="697" t="s">
        <v>2687</v>
      </c>
      <c r="E55" s="698" t="s">
        <v>1442</v>
      </c>
      <c r="F55" s="696" t="s">
        <v>1425</v>
      </c>
      <c r="G55" s="696" t="s">
        <v>1460</v>
      </c>
      <c r="H55" s="696" t="s">
        <v>974</v>
      </c>
      <c r="I55" s="696" t="s">
        <v>991</v>
      </c>
      <c r="J55" s="696" t="s">
        <v>988</v>
      </c>
      <c r="K55" s="696" t="s">
        <v>992</v>
      </c>
      <c r="L55" s="699">
        <v>1166.47</v>
      </c>
      <c r="M55" s="699">
        <v>1166.47</v>
      </c>
      <c r="N55" s="696">
        <v>1</v>
      </c>
      <c r="O55" s="700">
        <v>1</v>
      </c>
      <c r="P55" s="699">
        <v>1166.47</v>
      </c>
      <c r="Q55" s="701">
        <v>1</v>
      </c>
      <c r="R55" s="696">
        <v>1</v>
      </c>
      <c r="S55" s="701">
        <v>1</v>
      </c>
      <c r="T55" s="700">
        <v>1</v>
      </c>
      <c r="U55" s="702">
        <v>1</v>
      </c>
    </row>
    <row r="56" spans="1:21" ht="14.4" customHeight="1" x14ac:dyDescent="0.3">
      <c r="A56" s="695">
        <v>12</v>
      </c>
      <c r="B56" s="696" t="s">
        <v>530</v>
      </c>
      <c r="C56" s="696">
        <v>89301121</v>
      </c>
      <c r="D56" s="697" t="s">
        <v>2687</v>
      </c>
      <c r="E56" s="698" t="s">
        <v>1442</v>
      </c>
      <c r="F56" s="696" t="s">
        <v>1425</v>
      </c>
      <c r="G56" s="696" t="s">
        <v>1461</v>
      </c>
      <c r="H56" s="696" t="s">
        <v>531</v>
      </c>
      <c r="I56" s="696" t="s">
        <v>1110</v>
      </c>
      <c r="J56" s="696" t="s">
        <v>1111</v>
      </c>
      <c r="K56" s="696" t="s">
        <v>1112</v>
      </c>
      <c r="L56" s="699">
        <v>153.52000000000001</v>
      </c>
      <c r="M56" s="699">
        <v>307.04000000000002</v>
      </c>
      <c r="N56" s="696">
        <v>2</v>
      </c>
      <c r="O56" s="700">
        <v>1.5</v>
      </c>
      <c r="P56" s="699">
        <v>153.52000000000001</v>
      </c>
      <c r="Q56" s="701">
        <v>0.5</v>
      </c>
      <c r="R56" s="696">
        <v>1</v>
      </c>
      <c r="S56" s="701">
        <v>0.5</v>
      </c>
      <c r="T56" s="700">
        <v>1</v>
      </c>
      <c r="U56" s="702">
        <v>0.66666666666666663</v>
      </c>
    </row>
    <row r="57" spans="1:21" ht="14.4" customHeight="1" x14ac:dyDescent="0.3">
      <c r="A57" s="695">
        <v>12</v>
      </c>
      <c r="B57" s="696" t="s">
        <v>530</v>
      </c>
      <c r="C57" s="696">
        <v>89301121</v>
      </c>
      <c r="D57" s="697" t="s">
        <v>2687</v>
      </c>
      <c r="E57" s="698" t="s">
        <v>1442</v>
      </c>
      <c r="F57" s="696" t="s">
        <v>1425</v>
      </c>
      <c r="G57" s="696" t="s">
        <v>1462</v>
      </c>
      <c r="H57" s="696" t="s">
        <v>531</v>
      </c>
      <c r="I57" s="696" t="s">
        <v>1463</v>
      </c>
      <c r="J57" s="696" t="s">
        <v>1119</v>
      </c>
      <c r="K57" s="696" t="s">
        <v>1464</v>
      </c>
      <c r="L57" s="699">
        <v>23.46</v>
      </c>
      <c r="M57" s="699">
        <v>70.38</v>
      </c>
      <c r="N57" s="696">
        <v>3</v>
      </c>
      <c r="O57" s="700">
        <v>1.5</v>
      </c>
      <c r="P57" s="699">
        <v>23.46</v>
      </c>
      <c r="Q57" s="701">
        <v>0.33333333333333337</v>
      </c>
      <c r="R57" s="696">
        <v>1</v>
      </c>
      <c r="S57" s="701">
        <v>0.33333333333333331</v>
      </c>
      <c r="T57" s="700">
        <v>0.5</v>
      </c>
      <c r="U57" s="702">
        <v>0.33333333333333331</v>
      </c>
    </row>
    <row r="58" spans="1:21" ht="14.4" customHeight="1" x14ac:dyDescent="0.3">
      <c r="A58" s="695">
        <v>12</v>
      </c>
      <c r="B58" s="696" t="s">
        <v>530</v>
      </c>
      <c r="C58" s="696">
        <v>89301121</v>
      </c>
      <c r="D58" s="697" t="s">
        <v>2687</v>
      </c>
      <c r="E58" s="698" t="s">
        <v>1442</v>
      </c>
      <c r="F58" s="696" t="s">
        <v>1425</v>
      </c>
      <c r="G58" s="696" t="s">
        <v>1531</v>
      </c>
      <c r="H58" s="696" t="s">
        <v>974</v>
      </c>
      <c r="I58" s="696" t="s">
        <v>1532</v>
      </c>
      <c r="J58" s="696" t="s">
        <v>1533</v>
      </c>
      <c r="K58" s="696" t="s">
        <v>1534</v>
      </c>
      <c r="L58" s="699">
        <v>164.15</v>
      </c>
      <c r="M58" s="699">
        <v>164.15</v>
      </c>
      <c r="N58" s="696">
        <v>1</v>
      </c>
      <c r="O58" s="700">
        <v>0.5</v>
      </c>
      <c r="P58" s="699"/>
      <c r="Q58" s="701">
        <v>0</v>
      </c>
      <c r="R58" s="696"/>
      <c r="S58" s="701">
        <v>0</v>
      </c>
      <c r="T58" s="700"/>
      <c r="U58" s="702">
        <v>0</v>
      </c>
    </row>
    <row r="59" spans="1:21" ht="14.4" customHeight="1" x14ac:dyDescent="0.3">
      <c r="A59" s="695">
        <v>12</v>
      </c>
      <c r="B59" s="696" t="s">
        <v>530</v>
      </c>
      <c r="C59" s="696">
        <v>89301121</v>
      </c>
      <c r="D59" s="697" t="s">
        <v>2687</v>
      </c>
      <c r="E59" s="698" t="s">
        <v>1442</v>
      </c>
      <c r="F59" s="696" t="s">
        <v>1425</v>
      </c>
      <c r="G59" s="696" t="s">
        <v>1465</v>
      </c>
      <c r="H59" s="696" t="s">
        <v>531</v>
      </c>
      <c r="I59" s="696" t="s">
        <v>1466</v>
      </c>
      <c r="J59" s="696" t="s">
        <v>1467</v>
      </c>
      <c r="K59" s="696" t="s">
        <v>1468</v>
      </c>
      <c r="L59" s="699">
        <v>1660.2</v>
      </c>
      <c r="M59" s="699">
        <v>1660.2</v>
      </c>
      <c r="N59" s="696">
        <v>1</v>
      </c>
      <c r="O59" s="700">
        <v>0.5</v>
      </c>
      <c r="P59" s="699">
        <v>1660.2</v>
      </c>
      <c r="Q59" s="701">
        <v>1</v>
      </c>
      <c r="R59" s="696">
        <v>1</v>
      </c>
      <c r="S59" s="701">
        <v>1</v>
      </c>
      <c r="T59" s="700">
        <v>0.5</v>
      </c>
      <c r="U59" s="702">
        <v>1</v>
      </c>
    </row>
    <row r="60" spans="1:21" ht="14.4" customHeight="1" x14ac:dyDescent="0.3">
      <c r="A60" s="695">
        <v>12</v>
      </c>
      <c r="B60" s="696" t="s">
        <v>530</v>
      </c>
      <c r="C60" s="696">
        <v>89301121</v>
      </c>
      <c r="D60" s="697" t="s">
        <v>2687</v>
      </c>
      <c r="E60" s="698" t="s">
        <v>1442</v>
      </c>
      <c r="F60" s="696" t="s">
        <v>1425</v>
      </c>
      <c r="G60" s="696" t="s">
        <v>1535</v>
      </c>
      <c r="H60" s="696" t="s">
        <v>974</v>
      </c>
      <c r="I60" s="696" t="s">
        <v>1536</v>
      </c>
      <c r="J60" s="696" t="s">
        <v>1537</v>
      </c>
      <c r="K60" s="696" t="s">
        <v>1538</v>
      </c>
      <c r="L60" s="699">
        <v>32.74</v>
      </c>
      <c r="M60" s="699">
        <v>32.74</v>
      </c>
      <c r="N60" s="696">
        <v>1</v>
      </c>
      <c r="O60" s="700">
        <v>0.5</v>
      </c>
      <c r="P60" s="699"/>
      <c r="Q60" s="701">
        <v>0</v>
      </c>
      <c r="R60" s="696"/>
      <c r="S60" s="701">
        <v>0</v>
      </c>
      <c r="T60" s="700"/>
      <c r="U60" s="702">
        <v>0</v>
      </c>
    </row>
    <row r="61" spans="1:21" ht="14.4" customHeight="1" x14ac:dyDescent="0.3">
      <c r="A61" s="695">
        <v>12</v>
      </c>
      <c r="B61" s="696" t="s">
        <v>530</v>
      </c>
      <c r="C61" s="696">
        <v>89301121</v>
      </c>
      <c r="D61" s="697" t="s">
        <v>2687</v>
      </c>
      <c r="E61" s="698" t="s">
        <v>1442</v>
      </c>
      <c r="F61" s="696" t="s">
        <v>1427</v>
      </c>
      <c r="G61" s="696" t="s">
        <v>1473</v>
      </c>
      <c r="H61" s="696" t="s">
        <v>531</v>
      </c>
      <c r="I61" s="696" t="s">
        <v>1474</v>
      </c>
      <c r="J61" s="696" t="s">
        <v>1475</v>
      </c>
      <c r="K61" s="696" t="s">
        <v>1476</v>
      </c>
      <c r="L61" s="699">
        <v>500</v>
      </c>
      <c r="M61" s="699">
        <v>500</v>
      </c>
      <c r="N61" s="696">
        <v>1</v>
      </c>
      <c r="O61" s="700">
        <v>1</v>
      </c>
      <c r="P61" s="699">
        <v>500</v>
      </c>
      <c r="Q61" s="701">
        <v>1</v>
      </c>
      <c r="R61" s="696">
        <v>1</v>
      </c>
      <c r="S61" s="701">
        <v>1</v>
      </c>
      <c r="T61" s="700">
        <v>1</v>
      </c>
      <c r="U61" s="702">
        <v>1</v>
      </c>
    </row>
    <row r="62" spans="1:21" ht="14.4" customHeight="1" x14ac:dyDescent="0.3">
      <c r="A62" s="695">
        <v>12</v>
      </c>
      <c r="B62" s="696" t="s">
        <v>530</v>
      </c>
      <c r="C62" s="696">
        <v>89301121</v>
      </c>
      <c r="D62" s="697" t="s">
        <v>2687</v>
      </c>
      <c r="E62" s="698" t="s">
        <v>1442</v>
      </c>
      <c r="F62" s="696" t="s">
        <v>1427</v>
      </c>
      <c r="G62" s="696" t="s">
        <v>1473</v>
      </c>
      <c r="H62" s="696" t="s">
        <v>531</v>
      </c>
      <c r="I62" s="696" t="s">
        <v>1539</v>
      </c>
      <c r="J62" s="696" t="s">
        <v>1540</v>
      </c>
      <c r="K62" s="696" t="s">
        <v>1541</v>
      </c>
      <c r="L62" s="699">
        <v>500</v>
      </c>
      <c r="M62" s="699">
        <v>1000</v>
      </c>
      <c r="N62" s="696">
        <v>2</v>
      </c>
      <c r="O62" s="700">
        <v>1</v>
      </c>
      <c r="P62" s="699"/>
      <c r="Q62" s="701">
        <v>0</v>
      </c>
      <c r="R62" s="696"/>
      <c r="S62" s="701">
        <v>0</v>
      </c>
      <c r="T62" s="700"/>
      <c r="U62" s="702">
        <v>0</v>
      </c>
    </row>
    <row r="63" spans="1:21" ht="14.4" customHeight="1" x14ac:dyDescent="0.3">
      <c r="A63" s="695">
        <v>12</v>
      </c>
      <c r="B63" s="696" t="s">
        <v>530</v>
      </c>
      <c r="C63" s="696">
        <v>89301121</v>
      </c>
      <c r="D63" s="697" t="s">
        <v>2687</v>
      </c>
      <c r="E63" s="698" t="s">
        <v>1442</v>
      </c>
      <c r="F63" s="696" t="s">
        <v>1427</v>
      </c>
      <c r="G63" s="696" t="s">
        <v>1473</v>
      </c>
      <c r="H63" s="696" t="s">
        <v>531</v>
      </c>
      <c r="I63" s="696" t="s">
        <v>1480</v>
      </c>
      <c r="J63" s="696" t="s">
        <v>1481</v>
      </c>
      <c r="K63" s="696" t="s">
        <v>1482</v>
      </c>
      <c r="L63" s="699">
        <v>190</v>
      </c>
      <c r="M63" s="699">
        <v>3800</v>
      </c>
      <c r="N63" s="696">
        <v>20</v>
      </c>
      <c r="O63" s="700">
        <v>10</v>
      </c>
      <c r="P63" s="699">
        <v>3800</v>
      </c>
      <c r="Q63" s="701">
        <v>1</v>
      </c>
      <c r="R63" s="696">
        <v>20</v>
      </c>
      <c r="S63" s="701">
        <v>1</v>
      </c>
      <c r="T63" s="700">
        <v>10</v>
      </c>
      <c r="U63" s="702">
        <v>1</v>
      </c>
    </row>
    <row r="64" spans="1:21" ht="14.4" customHeight="1" x14ac:dyDescent="0.3">
      <c r="A64" s="695">
        <v>12</v>
      </c>
      <c r="B64" s="696" t="s">
        <v>530</v>
      </c>
      <c r="C64" s="696">
        <v>89301121</v>
      </c>
      <c r="D64" s="697" t="s">
        <v>2687</v>
      </c>
      <c r="E64" s="698" t="s">
        <v>1443</v>
      </c>
      <c r="F64" s="696" t="s">
        <v>1425</v>
      </c>
      <c r="G64" s="696" t="s">
        <v>1456</v>
      </c>
      <c r="H64" s="696" t="s">
        <v>974</v>
      </c>
      <c r="I64" s="696" t="s">
        <v>1158</v>
      </c>
      <c r="J64" s="696" t="s">
        <v>1385</v>
      </c>
      <c r="K64" s="696" t="s">
        <v>1386</v>
      </c>
      <c r="L64" s="699">
        <v>333.31</v>
      </c>
      <c r="M64" s="699">
        <v>333.31</v>
      </c>
      <c r="N64" s="696">
        <v>1</v>
      </c>
      <c r="O64" s="700">
        <v>1</v>
      </c>
      <c r="P64" s="699"/>
      <c r="Q64" s="701">
        <v>0</v>
      </c>
      <c r="R64" s="696"/>
      <c r="S64" s="701">
        <v>0</v>
      </c>
      <c r="T64" s="700"/>
      <c r="U64" s="702">
        <v>0</v>
      </c>
    </row>
    <row r="65" spans="1:21" ht="14.4" customHeight="1" x14ac:dyDescent="0.3">
      <c r="A65" s="695">
        <v>12</v>
      </c>
      <c r="B65" s="696" t="s">
        <v>530</v>
      </c>
      <c r="C65" s="696">
        <v>89301121</v>
      </c>
      <c r="D65" s="697" t="s">
        <v>2687</v>
      </c>
      <c r="E65" s="698" t="s">
        <v>1444</v>
      </c>
      <c r="F65" s="696" t="s">
        <v>1425</v>
      </c>
      <c r="G65" s="696" t="s">
        <v>1456</v>
      </c>
      <c r="H65" s="696" t="s">
        <v>974</v>
      </c>
      <c r="I65" s="696" t="s">
        <v>1128</v>
      </c>
      <c r="J65" s="696" t="s">
        <v>1381</v>
      </c>
      <c r="K65" s="696" t="s">
        <v>1382</v>
      </c>
      <c r="L65" s="699">
        <v>333.31</v>
      </c>
      <c r="M65" s="699">
        <v>333.31</v>
      </c>
      <c r="N65" s="696">
        <v>1</v>
      </c>
      <c r="O65" s="700">
        <v>1</v>
      </c>
      <c r="P65" s="699">
        <v>333.31</v>
      </c>
      <c r="Q65" s="701">
        <v>1</v>
      </c>
      <c r="R65" s="696">
        <v>1</v>
      </c>
      <c r="S65" s="701">
        <v>1</v>
      </c>
      <c r="T65" s="700">
        <v>1</v>
      </c>
      <c r="U65" s="702">
        <v>1</v>
      </c>
    </row>
    <row r="66" spans="1:21" ht="14.4" customHeight="1" x14ac:dyDescent="0.3">
      <c r="A66" s="695">
        <v>12</v>
      </c>
      <c r="B66" s="696" t="s">
        <v>530</v>
      </c>
      <c r="C66" s="696">
        <v>89301121</v>
      </c>
      <c r="D66" s="697" t="s">
        <v>2687</v>
      </c>
      <c r="E66" s="698" t="s">
        <v>1444</v>
      </c>
      <c r="F66" s="696" t="s">
        <v>1425</v>
      </c>
      <c r="G66" s="696" t="s">
        <v>1456</v>
      </c>
      <c r="H66" s="696" t="s">
        <v>974</v>
      </c>
      <c r="I66" s="696" t="s">
        <v>1158</v>
      </c>
      <c r="J66" s="696" t="s">
        <v>1385</v>
      </c>
      <c r="K66" s="696" t="s">
        <v>1386</v>
      </c>
      <c r="L66" s="699">
        <v>333.31</v>
      </c>
      <c r="M66" s="699">
        <v>333.31</v>
      </c>
      <c r="N66" s="696">
        <v>1</v>
      </c>
      <c r="O66" s="700">
        <v>1</v>
      </c>
      <c r="P66" s="699">
        <v>333.31</v>
      </c>
      <c r="Q66" s="701">
        <v>1</v>
      </c>
      <c r="R66" s="696">
        <v>1</v>
      </c>
      <c r="S66" s="701">
        <v>1</v>
      </c>
      <c r="T66" s="700">
        <v>1</v>
      </c>
      <c r="U66" s="702">
        <v>1</v>
      </c>
    </row>
    <row r="67" spans="1:21" ht="14.4" customHeight="1" x14ac:dyDescent="0.3">
      <c r="A67" s="695">
        <v>12</v>
      </c>
      <c r="B67" s="696" t="s">
        <v>530</v>
      </c>
      <c r="C67" s="696">
        <v>89301121</v>
      </c>
      <c r="D67" s="697" t="s">
        <v>2687</v>
      </c>
      <c r="E67" s="698" t="s">
        <v>1444</v>
      </c>
      <c r="F67" s="696" t="s">
        <v>1425</v>
      </c>
      <c r="G67" s="696" t="s">
        <v>1457</v>
      </c>
      <c r="H67" s="696" t="s">
        <v>974</v>
      </c>
      <c r="I67" s="696" t="s">
        <v>1542</v>
      </c>
      <c r="J67" s="696" t="s">
        <v>1543</v>
      </c>
      <c r="K67" s="696" t="s">
        <v>1544</v>
      </c>
      <c r="L67" s="699">
        <v>138.16</v>
      </c>
      <c r="M67" s="699">
        <v>276.32</v>
      </c>
      <c r="N67" s="696">
        <v>2</v>
      </c>
      <c r="O67" s="700">
        <v>1</v>
      </c>
      <c r="P67" s="699"/>
      <c r="Q67" s="701">
        <v>0</v>
      </c>
      <c r="R67" s="696"/>
      <c r="S67" s="701">
        <v>0</v>
      </c>
      <c r="T67" s="700"/>
      <c r="U67" s="702">
        <v>0</v>
      </c>
    </row>
    <row r="68" spans="1:21" ht="14.4" customHeight="1" x14ac:dyDescent="0.3">
      <c r="A68" s="695">
        <v>12</v>
      </c>
      <c r="B68" s="696" t="s">
        <v>530</v>
      </c>
      <c r="C68" s="696">
        <v>89301121</v>
      </c>
      <c r="D68" s="697" t="s">
        <v>2687</v>
      </c>
      <c r="E68" s="698" t="s">
        <v>1444</v>
      </c>
      <c r="F68" s="696" t="s">
        <v>1425</v>
      </c>
      <c r="G68" s="696" t="s">
        <v>1493</v>
      </c>
      <c r="H68" s="696" t="s">
        <v>974</v>
      </c>
      <c r="I68" s="696" t="s">
        <v>1139</v>
      </c>
      <c r="J68" s="696" t="s">
        <v>1140</v>
      </c>
      <c r="K68" s="696" t="s">
        <v>1388</v>
      </c>
      <c r="L68" s="699">
        <v>69.86</v>
      </c>
      <c r="M68" s="699">
        <v>139.72</v>
      </c>
      <c r="N68" s="696">
        <v>2</v>
      </c>
      <c r="O68" s="700">
        <v>1</v>
      </c>
      <c r="P68" s="699"/>
      <c r="Q68" s="701">
        <v>0</v>
      </c>
      <c r="R68" s="696"/>
      <c r="S68" s="701">
        <v>0</v>
      </c>
      <c r="T68" s="700"/>
      <c r="U68" s="702">
        <v>0</v>
      </c>
    </row>
    <row r="69" spans="1:21" ht="14.4" customHeight="1" x14ac:dyDescent="0.3">
      <c r="A69" s="695">
        <v>12</v>
      </c>
      <c r="B69" s="696" t="s">
        <v>530</v>
      </c>
      <c r="C69" s="696">
        <v>89301121</v>
      </c>
      <c r="D69" s="697" t="s">
        <v>2687</v>
      </c>
      <c r="E69" s="698" t="s">
        <v>1444</v>
      </c>
      <c r="F69" s="696" t="s">
        <v>1425</v>
      </c>
      <c r="G69" s="696" t="s">
        <v>1500</v>
      </c>
      <c r="H69" s="696" t="s">
        <v>531</v>
      </c>
      <c r="I69" s="696" t="s">
        <v>808</v>
      </c>
      <c r="J69" s="696" t="s">
        <v>809</v>
      </c>
      <c r="K69" s="696" t="s">
        <v>1501</v>
      </c>
      <c r="L69" s="699">
        <v>63.67</v>
      </c>
      <c r="M69" s="699">
        <v>127.34</v>
      </c>
      <c r="N69" s="696">
        <v>2</v>
      </c>
      <c r="O69" s="700">
        <v>0.5</v>
      </c>
      <c r="P69" s="699"/>
      <c r="Q69" s="701">
        <v>0</v>
      </c>
      <c r="R69" s="696"/>
      <c r="S69" s="701">
        <v>0</v>
      </c>
      <c r="T69" s="700"/>
      <c r="U69" s="702">
        <v>0</v>
      </c>
    </row>
    <row r="70" spans="1:21" ht="14.4" customHeight="1" x14ac:dyDescent="0.3">
      <c r="A70" s="695">
        <v>12</v>
      </c>
      <c r="B70" s="696" t="s">
        <v>530</v>
      </c>
      <c r="C70" s="696">
        <v>89301121</v>
      </c>
      <c r="D70" s="697" t="s">
        <v>2687</v>
      </c>
      <c r="E70" s="698" t="s">
        <v>1444</v>
      </c>
      <c r="F70" s="696" t="s">
        <v>1425</v>
      </c>
      <c r="G70" s="696" t="s">
        <v>1460</v>
      </c>
      <c r="H70" s="696" t="s">
        <v>974</v>
      </c>
      <c r="I70" s="696" t="s">
        <v>1545</v>
      </c>
      <c r="J70" s="696" t="s">
        <v>988</v>
      </c>
      <c r="K70" s="696" t="s">
        <v>1546</v>
      </c>
      <c r="L70" s="699">
        <v>0</v>
      </c>
      <c r="M70" s="699">
        <v>0</v>
      </c>
      <c r="N70" s="696">
        <v>3</v>
      </c>
      <c r="O70" s="700">
        <v>1</v>
      </c>
      <c r="P70" s="699"/>
      <c r="Q70" s="701"/>
      <c r="R70" s="696"/>
      <c r="S70" s="701">
        <v>0</v>
      </c>
      <c r="T70" s="700"/>
      <c r="U70" s="702">
        <v>0</v>
      </c>
    </row>
    <row r="71" spans="1:21" ht="14.4" customHeight="1" x14ac:dyDescent="0.3">
      <c r="A71" s="695">
        <v>12</v>
      </c>
      <c r="B71" s="696" t="s">
        <v>530</v>
      </c>
      <c r="C71" s="696">
        <v>89301121</v>
      </c>
      <c r="D71" s="697" t="s">
        <v>2687</v>
      </c>
      <c r="E71" s="698" t="s">
        <v>1444</v>
      </c>
      <c r="F71" s="696" t="s">
        <v>1425</v>
      </c>
      <c r="G71" s="696" t="s">
        <v>1461</v>
      </c>
      <c r="H71" s="696" t="s">
        <v>531</v>
      </c>
      <c r="I71" s="696" t="s">
        <v>1110</v>
      </c>
      <c r="J71" s="696" t="s">
        <v>1111</v>
      </c>
      <c r="K71" s="696" t="s">
        <v>1112</v>
      </c>
      <c r="L71" s="699">
        <v>153.52000000000001</v>
      </c>
      <c r="M71" s="699">
        <v>307.04000000000002</v>
      </c>
      <c r="N71" s="696">
        <v>2</v>
      </c>
      <c r="O71" s="700">
        <v>2</v>
      </c>
      <c r="P71" s="699">
        <v>153.52000000000001</v>
      </c>
      <c r="Q71" s="701">
        <v>0.5</v>
      </c>
      <c r="R71" s="696">
        <v>1</v>
      </c>
      <c r="S71" s="701">
        <v>0.5</v>
      </c>
      <c r="T71" s="700">
        <v>1</v>
      </c>
      <c r="U71" s="702">
        <v>0.5</v>
      </c>
    </row>
    <row r="72" spans="1:21" ht="14.4" customHeight="1" x14ac:dyDescent="0.3">
      <c r="A72" s="695">
        <v>12</v>
      </c>
      <c r="B72" s="696" t="s">
        <v>530</v>
      </c>
      <c r="C72" s="696">
        <v>89301121</v>
      </c>
      <c r="D72" s="697" t="s">
        <v>2687</v>
      </c>
      <c r="E72" s="698" t="s">
        <v>1444</v>
      </c>
      <c r="F72" s="696" t="s">
        <v>1425</v>
      </c>
      <c r="G72" s="696" t="s">
        <v>1513</v>
      </c>
      <c r="H72" s="696" t="s">
        <v>531</v>
      </c>
      <c r="I72" s="696" t="s">
        <v>642</v>
      </c>
      <c r="J72" s="696" t="s">
        <v>643</v>
      </c>
      <c r="K72" s="696" t="s">
        <v>644</v>
      </c>
      <c r="L72" s="699">
        <v>56.69</v>
      </c>
      <c r="M72" s="699">
        <v>113.38</v>
      </c>
      <c r="N72" s="696">
        <v>2</v>
      </c>
      <c r="O72" s="700">
        <v>1</v>
      </c>
      <c r="P72" s="699">
        <v>56.69</v>
      </c>
      <c r="Q72" s="701">
        <v>0.5</v>
      </c>
      <c r="R72" s="696">
        <v>1</v>
      </c>
      <c r="S72" s="701">
        <v>0.5</v>
      </c>
      <c r="T72" s="700">
        <v>0.5</v>
      </c>
      <c r="U72" s="702">
        <v>0.5</v>
      </c>
    </row>
    <row r="73" spans="1:21" ht="14.4" customHeight="1" x14ac:dyDescent="0.3">
      <c r="A73" s="695">
        <v>12</v>
      </c>
      <c r="B73" s="696" t="s">
        <v>530</v>
      </c>
      <c r="C73" s="696">
        <v>89301121</v>
      </c>
      <c r="D73" s="697" t="s">
        <v>2687</v>
      </c>
      <c r="E73" s="698" t="s">
        <v>1444</v>
      </c>
      <c r="F73" s="696" t="s">
        <v>1425</v>
      </c>
      <c r="G73" s="696" t="s">
        <v>1487</v>
      </c>
      <c r="H73" s="696" t="s">
        <v>531</v>
      </c>
      <c r="I73" s="696" t="s">
        <v>646</v>
      </c>
      <c r="J73" s="696" t="s">
        <v>1488</v>
      </c>
      <c r="K73" s="696" t="s">
        <v>1489</v>
      </c>
      <c r="L73" s="699">
        <v>0</v>
      </c>
      <c r="M73" s="699">
        <v>0</v>
      </c>
      <c r="N73" s="696">
        <v>1</v>
      </c>
      <c r="O73" s="700">
        <v>1</v>
      </c>
      <c r="P73" s="699">
        <v>0</v>
      </c>
      <c r="Q73" s="701"/>
      <c r="R73" s="696">
        <v>1</v>
      </c>
      <c r="S73" s="701">
        <v>1</v>
      </c>
      <c r="T73" s="700">
        <v>1</v>
      </c>
      <c r="U73" s="702">
        <v>1</v>
      </c>
    </row>
    <row r="74" spans="1:21" ht="14.4" customHeight="1" x14ac:dyDescent="0.3">
      <c r="A74" s="695">
        <v>12</v>
      </c>
      <c r="B74" s="696" t="s">
        <v>530</v>
      </c>
      <c r="C74" s="696">
        <v>89301121</v>
      </c>
      <c r="D74" s="697" t="s">
        <v>2687</v>
      </c>
      <c r="E74" s="698" t="s">
        <v>1444</v>
      </c>
      <c r="F74" s="696" t="s">
        <v>1425</v>
      </c>
      <c r="G74" s="696" t="s">
        <v>1462</v>
      </c>
      <c r="H74" s="696" t="s">
        <v>531</v>
      </c>
      <c r="I74" s="696" t="s">
        <v>1463</v>
      </c>
      <c r="J74" s="696" t="s">
        <v>1119</v>
      </c>
      <c r="K74" s="696" t="s">
        <v>1464</v>
      </c>
      <c r="L74" s="699">
        <v>23.46</v>
      </c>
      <c r="M74" s="699">
        <v>23.46</v>
      </c>
      <c r="N74" s="696">
        <v>1</v>
      </c>
      <c r="O74" s="700">
        <v>0.5</v>
      </c>
      <c r="P74" s="699">
        <v>23.46</v>
      </c>
      <c r="Q74" s="701">
        <v>1</v>
      </c>
      <c r="R74" s="696">
        <v>1</v>
      </c>
      <c r="S74" s="701">
        <v>1</v>
      </c>
      <c r="T74" s="700">
        <v>0.5</v>
      </c>
      <c r="U74" s="702">
        <v>1</v>
      </c>
    </row>
    <row r="75" spans="1:21" ht="14.4" customHeight="1" x14ac:dyDescent="0.3">
      <c r="A75" s="695">
        <v>12</v>
      </c>
      <c r="B75" s="696" t="s">
        <v>530</v>
      </c>
      <c r="C75" s="696">
        <v>89301121</v>
      </c>
      <c r="D75" s="697" t="s">
        <v>2687</v>
      </c>
      <c r="E75" s="698" t="s">
        <v>1444</v>
      </c>
      <c r="F75" s="696" t="s">
        <v>1427</v>
      </c>
      <c r="G75" s="696" t="s">
        <v>1473</v>
      </c>
      <c r="H75" s="696" t="s">
        <v>531</v>
      </c>
      <c r="I75" s="696" t="s">
        <v>1480</v>
      </c>
      <c r="J75" s="696" t="s">
        <v>1481</v>
      </c>
      <c r="K75" s="696" t="s">
        <v>1482</v>
      </c>
      <c r="L75" s="699">
        <v>190</v>
      </c>
      <c r="M75" s="699">
        <v>3800</v>
      </c>
      <c r="N75" s="696">
        <v>20</v>
      </c>
      <c r="O75" s="700">
        <v>10</v>
      </c>
      <c r="P75" s="699">
        <v>3800</v>
      </c>
      <c r="Q75" s="701">
        <v>1</v>
      </c>
      <c r="R75" s="696">
        <v>20</v>
      </c>
      <c r="S75" s="701">
        <v>1</v>
      </c>
      <c r="T75" s="700">
        <v>10</v>
      </c>
      <c r="U75" s="702">
        <v>1</v>
      </c>
    </row>
    <row r="76" spans="1:21" ht="14.4" customHeight="1" x14ac:dyDescent="0.3">
      <c r="A76" s="695">
        <v>12</v>
      </c>
      <c r="B76" s="696" t="s">
        <v>530</v>
      </c>
      <c r="C76" s="696">
        <v>89301121</v>
      </c>
      <c r="D76" s="697" t="s">
        <v>2687</v>
      </c>
      <c r="E76" s="698" t="s">
        <v>1445</v>
      </c>
      <c r="F76" s="696" t="s">
        <v>1425</v>
      </c>
      <c r="G76" s="696" t="s">
        <v>1456</v>
      </c>
      <c r="H76" s="696" t="s">
        <v>974</v>
      </c>
      <c r="I76" s="696" t="s">
        <v>1158</v>
      </c>
      <c r="J76" s="696" t="s">
        <v>1385</v>
      </c>
      <c r="K76" s="696" t="s">
        <v>1386</v>
      </c>
      <c r="L76" s="699">
        <v>333.31</v>
      </c>
      <c r="M76" s="699">
        <v>666.62</v>
      </c>
      <c r="N76" s="696">
        <v>2</v>
      </c>
      <c r="O76" s="700">
        <v>1</v>
      </c>
      <c r="P76" s="699"/>
      <c r="Q76" s="701">
        <v>0</v>
      </c>
      <c r="R76" s="696"/>
      <c r="S76" s="701">
        <v>0</v>
      </c>
      <c r="T76" s="700"/>
      <c r="U76" s="702">
        <v>0</v>
      </c>
    </row>
    <row r="77" spans="1:21" ht="14.4" customHeight="1" x14ac:dyDescent="0.3">
      <c r="A77" s="695">
        <v>12</v>
      </c>
      <c r="B77" s="696" t="s">
        <v>530</v>
      </c>
      <c r="C77" s="696">
        <v>89301121</v>
      </c>
      <c r="D77" s="697" t="s">
        <v>2687</v>
      </c>
      <c r="E77" s="698" t="s">
        <v>1445</v>
      </c>
      <c r="F77" s="696" t="s">
        <v>1425</v>
      </c>
      <c r="G77" s="696" t="s">
        <v>1507</v>
      </c>
      <c r="H77" s="696" t="s">
        <v>531</v>
      </c>
      <c r="I77" s="696" t="s">
        <v>1508</v>
      </c>
      <c r="J77" s="696" t="s">
        <v>1224</v>
      </c>
      <c r="K77" s="696" t="s">
        <v>1509</v>
      </c>
      <c r="L77" s="699">
        <v>0</v>
      </c>
      <c r="M77" s="699">
        <v>0</v>
      </c>
      <c r="N77" s="696">
        <v>2</v>
      </c>
      <c r="O77" s="700">
        <v>1</v>
      </c>
      <c r="P77" s="699"/>
      <c r="Q77" s="701"/>
      <c r="R77" s="696"/>
      <c r="S77" s="701">
        <v>0</v>
      </c>
      <c r="T77" s="700"/>
      <c r="U77" s="702">
        <v>0</v>
      </c>
    </row>
    <row r="78" spans="1:21" ht="14.4" customHeight="1" x14ac:dyDescent="0.3">
      <c r="A78" s="695">
        <v>12</v>
      </c>
      <c r="B78" s="696" t="s">
        <v>530</v>
      </c>
      <c r="C78" s="696">
        <v>89301121</v>
      </c>
      <c r="D78" s="697" t="s">
        <v>2687</v>
      </c>
      <c r="E78" s="698" t="s">
        <v>1445</v>
      </c>
      <c r="F78" s="696" t="s">
        <v>1425</v>
      </c>
      <c r="G78" s="696" t="s">
        <v>1460</v>
      </c>
      <c r="H78" s="696" t="s">
        <v>974</v>
      </c>
      <c r="I78" s="696" t="s">
        <v>987</v>
      </c>
      <c r="J78" s="696" t="s">
        <v>988</v>
      </c>
      <c r="K78" s="696" t="s">
        <v>989</v>
      </c>
      <c r="L78" s="699">
        <v>937.93</v>
      </c>
      <c r="M78" s="699">
        <v>937.93</v>
      </c>
      <c r="N78" s="696">
        <v>1</v>
      </c>
      <c r="O78" s="700">
        <v>0.5</v>
      </c>
      <c r="P78" s="699">
        <v>937.93</v>
      </c>
      <c r="Q78" s="701">
        <v>1</v>
      </c>
      <c r="R78" s="696">
        <v>1</v>
      </c>
      <c r="S78" s="701">
        <v>1</v>
      </c>
      <c r="T78" s="700">
        <v>0.5</v>
      </c>
      <c r="U78" s="702">
        <v>1</v>
      </c>
    </row>
    <row r="79" spans="1:21" ht="14.4" customHeight="1" x14ac:dyDescent="0.3">
      <c r="A79" s="695">
        <v>12</v>
      </c>
      <c r="B79" s="696" t="s">
        <v>530</v>
      </c>
      <c r="C79" s="696">
        <v>89301121</v>
      </c>
      <c r="D79" s="697" t="s">
        <v>2687</v>
      </c>
      <c r="E79" s="698" t="s">
        <v>1445</v>
      </c>
      <c r="F79" s="696" t="s">
        <v>1425</v>
      </c>
      <c r="G79" s="696" t="s">
        <v>1460</v>
      </c>
      <c r="H79" s="696" t="s">
        <v>974</v>
      </c>
      <c r="I79" s="696" t="s">
        <v>991</v>
      </c>
      <c r="J79" s="696" t="s">
        <v>988</v>
      </c>
      <c r="K79" s="696" t="s">
        <v>992</v>
      </c>
      <c r="L79" s="699">
        <v>1166.47</v>
      </c>
      <c r="M79" s="699">
        <v>1166.47</v>
      </c>
      <c r="N79" s="696">
        <v>1</v>
      </c>
      <c r="O79" s="700">
        <v>1</v>
      </c>
      <c r="P79" s="699">
        <v>1166.47</v>
      </c>
      <c r="Q79" s="701">
        <v>1</v>
      </c>
      <c r="R79" s="696">
        <v>1</v>
      </c>
      <c r="S79" s="701">
        <v>1</v>
      </c>
      <c r="T79" s="700">
        <v>1</v>
      </c>
      <c r="U79" s="702">
        <v>1</v>
      </c>
    </row>
    <row r="80" spans="1:21" ht="14.4" customHeight="1" x14ac:dyDescent="0.3">
      <c r="A80" s="695">
        <v>12</v>
      </c>
      <c r="B80" s="696" t="s">
        <v>530</v>
      </c>
      <c r="C80" s="696">
        <v>89301121</v>
      </c>
      <c r="D80" s="697" t="s">
        <v>2687</v>
      </c>
      <c r="E80" s="698" t="s">
        <v>1445</v>
      </c>
      <c r="F80" s="696" t="s">
        <v>1425</v>
      </c>
      <c r="G80" s="696" t="s">
        <v>1547</v>
      </c>
      <c r="H80" s="696" t="s">
        <v>974</v>
      </c>
      <c r="I80" s="696" t="s">
        <v>1146</v>
      </c>
      <c r="J80" s="696" t="s">
        <v>1147</v>
      </c>
      <c r="K80" s="696" t="s">
        <v>1396</v>
      </c>
      <c r="L80" s="699">
        <v>69.86</v>
      </c>
      <c r="M80" s="699">
        <v>69.86</v>
      </c>
      <c r="N80" s="696">
        <v>1</v>
      </c>
      <c r="O80" s="700">
        <v>1</v>
      </c>
      <c r="P80" s="699"/>
      <c r="Q80" s="701">
        <v>0</v>
      </c>
      <c r="R80" s="696"/>
      <c r="S80" s="701">
        <v>0</v>
      </c>
      <c r="T80" s="700"/>
      <c r="U80" s="702">
        <v>0</v>
      </c>
    </row>
    <row r="81" spans="1:21" ht="14.4" customHeight="1" x14ac:dyDescent="0.3">
      <c r="A81" s="695">
        <v>12</v>
      </c>
      <c r="B81" s="696" t="s">
        <v>530</v>
      </c>
      <c r="C81" s="696">
        <v>89301121</v>
      </c>
      <c r="D81" s="697" t="s">
        <v>2687</v>
      </c>
      <c r="E81" s="698" t="s">
        <v>1445</v>
      </c>
      <c r="F81" s="696" t="s">
        <v>1425</v>
      </c>
      <c r="G81" s="696" t="s">
        <v>1514</v>
      </c>
      <c r="H81" s="696" t="s">
        <v>531</v>
      </c>
      <c r="I81" s="696" t="s">
        <v>1548</v>
      </c>
      <c r="J81" s="696" t="s">
        <v>1549</v>
      </c>
      <c r="K81" s="696" t="s">
        <v>1550</v>
      </c>
      <c r="L81" s="699">
        <v>250.07</v>
      </c>
      <c r="M81" s="699">
        <v>500.14</v>
      </c>
      <c r="N81" s="696">
        <v>2</v>
      </c>
      <c r="O81" s="700">
        <v>0.5</v>
      </c>
      <c r="P81" s="699"/>
      <c r="Q81" s="701">
        <v>0</v>
      </c>
      <c r="R81" s="696"/>
      <c r="S81" s="701">
        <v>0</v>
      </c>
      <c r="T81" s="700"/>
      <c r="U81" s="702">
        <v>0</v>
      </c>
    </row>
    <row r="82" spans="1:21" ht="14.4" customHeight="1" x14ac:dyDescent="0.3">
      <c r="A82" s="695">
        <v>12</v>
      </c>
      <c r="B82" s="696" t="s">
        <v>530</v>
      </c>
      <c r="C82" s="696">
        <v>89301121</v>
      </c>
      <c r="D82" s="697" t="s">
        <v>2687</v>
      </c>
      <c r="E82" s="698" t="s">
        <v>1445</v>
      </c>
      <c r="F82" s="696" t="s">
        <v>1425</v>
      </c>
      <c r="G82" s="696" t="s">
        <v>1477</v>
      </c>
      <c r="H82" s="696" t="s">
        <v>531</v>
      </c>
      <c r="I82" s="696" t="s">
        <v>1551</v>
      </c>
      <c r="J82" s="696" t="s">
        <v>751</v>
      </c>
      <c r="K82" s="696" t="s">
        <v>1552</v>
      </c>
      <c r="L82" s="699">
        <v>0</v>
      </c>
      <c r="M82" s="699">
        <v>0</v>
      </c>
      <c r="N82" s="696">
        <v>1</v>
      </c>
      <c r="O82" s="700">
        <v>0.5</v>
      </c>
      <c r="P82" s="699"/>
      <c r="Q82" s="701"/>
      <c r="R82" s="696"/>
      <c r="S82" s="701">
        <v>0</v>
      </c>
      <c r="T82" s="700"/>
      <c r="U82" s="702">
        <v>0</v>
      </c>
    </row>
    <row r="83" spans="1:21" ht="14.4" customHeight="1" x14ac:dyDescent="0.3">
      <c r="A83" s="695">
        <v>12</v>
      </c>
      <c r="B83" s="696" t="s">
        <v>530</v>
      </c>
      <c r="C83" s="696">
        <v>89301121</v>
      </c>
      <c r="D83" s="697" t="s">
        <v>2687</v>
      </c>
      <c r="E83" s="698" t="s">
        <v>1445</v>
      </c>
      <c r="F83" s="696" t="s">
        <v>1425</v>
      </c>
      <c r="G83" s="696" t="s">
        <v>1487</v>
      </c>
      <c r="H83" s="696" t="s">
        <v>531</v>
      </c>
      <c r="I83" s="696" t="s">
        <v>646</v>
      </c>
      <c r="J83" s="696" t="s">
        <v>1488</v>
      </c>
      <c r="K83" s="696" t="s">
        <v>1489</v>
      </c>
      <c r="L83" s="699">
        <v>0</v>
      </c>
      <c r="M83" s="699">
        <v>0</v>
      </c>
      <c r="N83" s="696">
        <v>2</v>
      </c>
      <c r="O83" s="700">
        <v>2</v>
      </c>
      <c r="P83" s="699"/>
      <c r="Q83" s="701"/>
      <c r="R83" s="696"/>
      <c r="S83" s="701">
        <v>0</v>
      </c>
      <c r="T83" s="700"/>
      <c r="U83" s="702">
        <v>0</v>
      </c>
    </row>
    <row r="84" spans="1:21" ht="14.4" customHeight="1" x14ac:dyDescent="0.3">
      <c r="A84" s="695">
        <v>12</v>
      </c>
      <c r="B84" s="696" t="s">
        <v>530</v>
      </c>
      <c r="C84" s="696">
        <v>89301121</v>
      </c>
      <c r="D84" s="697" t="s">
        <v>2687</v>
      </c>
      <c r="E84" s="698" t="s">
        <v>1445</v>
      </c>
      <c r="F84" s="696" t="s">
        <v>1425</v>
      </c>
      <c r="G84" s="696" t="s">
        <v>1462</v>
      </c>
      <c r="H84" s="696" t="s">
        <v>531</v>
      </c>
      <c r="I84" s="696" t="s">
        <v>1463</v>
      </c>
      <c r="J84" s="696" t="s">
        <v>1119</v>
      </c>
      <c r="K84" s="696" t="s">
        <v>1464</v>
      </c>
      <c r="L84" s="699">
        <v>23.46</v>
      </c>
      <c r="M84" s="699">
        <v>46.92</v>
      </c>
      <c r="N84" s="696">
        <v>2</v>
      </c>
      <c r="O84" s="700">
        <v>1.5</v>
      </c>
      <c r="P84" s="699">
        <v>23.46</v>
      </c>
      <c r="Q84" s="701">
        <v>0.5</v>
      </c>
      <c r="R84" s="696">
        <v>1</v>
      </c>
      <c r="S84" s="701">
        <v>0.5</v>
      </c>
      <c r="T84" s="700">
        <v>0.5</v>
      </c>
      <c r="U84" s="702">
        <v>0.33333333333333331</v>
      </c>
    </row>
    <row r="85" spans="1:21" ht="14.4" customHeight="1" x14ac:dyDescent="0.3">
      <c r="A85" s="695">
        <v>12</v>
      </c>
      <c r="B85" s="696" t="s">
        <v>530</v>
      </c>
      <c r="C85" s="696">
        <v>89301121</v>
      </c>
      <c r="D85" s="697" t="s">
        <v>2687</v>
      </c>
      <c r="E85" s="698" t="s">
        <v>1445</v>
      </c>
      <c r="F85" s="696" t="s">
        <v>1427</v>
      </c>
      <c r="G85" s="696" t="s">
        <v>1473</v>
      </c>
      <c r="H85" s="696" t="s">
        <v>531</v>
      </c>
      <c r="I85" s="696" t="s">
        <v>1480</v>
      </c>
      <c r="J85" s="696" t="s">
        <v>1481</v>
      </c>
      <c r="K85" s="696" t="s">
        <v>1482</v>
      </c>
      <c r="L85" s="699">
        <v>190</v>
      </c>
      <c r="M85" s="699">
        <v>1140</v>
      </c>
      <c r="N85" s="696">
        <v>6</v>
      </c>
      <c r="O85" s="700">
        <v>3</v>
      </c>
      <c r="P85" s="699">
        <v>1140</v>
      </c>
      <c r="Q85" s="701">
        <v>1</v>
      </c>
      <c r="R85" s="696">
        <v>6</v>
      </c>
      <c r="S85" s="701">
        <v>1</v>
      </c>
      <c r="T85" s="700">
        <v>3</v>
      </c>
      <c r="U85" s="702">
        <v>1</v>
      </c>
    </row>
    <row r="86" spans="1:21" ht="14.4" customHeight="1" x14ac:dyDescent="0.3">
      <c r="A86" s="695">
        <v>12</v>
      </c>
      <c r="B86" s="696" t="s">
        <v>530</v>
      </c>
      <c r="C86" s="696">
        <v>89301121</v>
      </c>
      <c r="D86" s="697" t="s">
        <v>2687</v>
      </c>
      <c r="E86" s="698" t="s">
        <v>1446</v>
      </c>
      <c r="F86" s="696" t="s">
        <v>1425</v>
      </c>
      <c r="G86" s="696" t="s">
        <v>1456</v>
      </c>
      <c r="H86" s="696" t="s">
        <v>974</v>
      </c>
      <c r="I86" s="696" t="s">
        <v>1128</v>
      </c>
      <c r="J86" s="696" t="s">
        <v>1381</v>
      </c>
      <c r="K86" s="696" t="s">
        <v>1382</v>
      </c>
      <c r="L86" s="699">
        <v>333.31</v>
      </c>
      <c r="M86" s="699">
        <v>333.31</v>
      </c>
      <c r="N86" s="696">
        <v>1</v>
      </c>
      <c r="O86" s="700">
        <v>1</v>
      </c>
      <c r="P86" s="699"/>
      <c r="Q86" s="701">
        <v>0</v>
      </c>
      <c r="R86" s="696"/>
      <c r="S86" s="701">
        <v>0</v>
      </c>
      <c r="T86" s="700"/>
      <c r="U86" s="702">
        <v>0</v>
      </c>
    </row>
    <row r="87" spans="1:21" ht="14.4" customHeight="1" x14ac:dyDescent="0.3">
      <c r="A87" s="695">
        <v>12</v>
      </c>
      <c r="B87" s="696" t="s">
        <v>530</v>
      </c>
      <c r="C87" s="696">
        <v>89301121</v>
      </c>
      <c r="D87" s="697" t="s">
        <v>2687</v>
      </c>
      <c r="E87" s="698" t="s">
        <v>1446</v>
      </c>
      <c r="F87" s="696" t="s">
        <v>1425</v>
      </c>
      <c r="G87" s="696" t="s">
        <v>1456</v>
      </c>
      <c r="H87" s="696" t="s">
        <v>974</v>
      </c>
      <c r="I87" s="696" t="s">
        <v>1158</v>
      </c>
      <c r="J87" s="696" t="s">
        <v>1385</v>
      </c>
      <c r="K87" s="696" t="s">
        <v>1386</v>
      </c>
      <c r="L87" s="699">
        <v>333.31</v>
      </c>
      <c r="M87" s="699">
        <v>333.31</v>
      </c>
      <c r="N87" s="696">
        <v>1</v>
      </c>
      <c r="O87" s="700">
        <v>1</v>
      </c>
      <c r="P87" s="699">
        <v>333.31</v>
      </c>
      <c r="Q87" s="701">
        <v>1</v>
      </c>
      <c r="R87" s="696">
        <v>1</v>
      </c>
      <c r="S87" s="701">
        <v>1</v>
      </c>
      <c r="T87" s="700">
        <v>1</v>
      </c>
      <c r="U87" s="702">
        <v>1</v>
      </c>
    </row>
    <row r="88" spans="1:21" ht="14.4" customHeight="1" x14ac:dyDescent="0.3">
      <c r="A88" s="695">
        <v>12</v>
      </c>
      <c r="B88" s="696" t="s">
        <v>530</v>
      </c>
      <c r="C88" s="696">
        <v>89301121</v>
      </c>
      <c r="D88" s="697" t="s">
        <v>2687</v>
      </c>
      <c r="E88" s="698" t="s">
        <v>1446</v>
      </c>
      <c r="F88" s="696" t="s">
        <v>1425</v>
      </c>
      <c r="G88" s="696" t="s">
        <v>1458</v>
      </c>
      <c r="H88" s="696" t="s">
        <v>531</v>
      </c>
      <c r="I88" s="696" t="s">
        <v>1086</v>
      </c>
      <c r="J88" s="696" t="s">
        <v>1087</v>
      </c>
      <c r="K88" s="696" t="s">
        <v>1459</v>
      </c>
      <c r="L88" s="699">
        <v>50.27</v>
      </c>
      <c r="M88" s="699">
        <v>251.35000000000002</v>
      </c>
      <c r="N88" s="696">
        <v>5</v>
      </c>
      <c r="O88" s="700">
        <v>5</v>
      </c>
      <c r="P88" s="699">
        <v>100.54</v>
      </c>
      <c r="Q88" s="701">
        <v>0.39999999999999997</v>
      </c>
      <c r="R88" s="696">
        <v>2</v>
      </c>
      <c r="S88" s="701">
        <v>0.4</v>
      </c>
      <c r="T88" s="700">
        <v>2</v>
      </c>
      <c r="U88" s="702">
        <v>0.4</v>
      </c>
    </row>
    <row r="89" spans="1:21" ht="14.4" customHeight="1" x14ac:dyDescent="0.3">
      <c r="A89" s="695">
        <v>12</v>
      </c>
      <c r="B89" s="696" t="s">
        <v>530</v>
      </c>
      <c r="C89" s="696">
        <v>89301121</v>
      </c>
      <c r="D89" s="697" t="s">
        <v>2687</v>
      </c>
      <c r="E89" s="698" t="s">
        <v>1446</v>
      </c>
      <c r="F89" s="696" t="s">
        <v>1425</v>
      </c>
      <c r="G89" s="696" t="s">
        <v>1460</v>
      </c>
      <c r="H89" s="696" t="s">
        <v>974</v>
      </c>
      <c r="I89" s="696" t="s">
        <v>1553</v>
      </c>
      <c r="J89" s="696" t="s">
        <v>988</v>
      </c>
      <c r="K89" s="696" t="s">
        <v>1554</v>
      </c>
      <c r="L89" s="699">
        <v>0</v>
      </c>
      <c r="M89" s="699">
        <v>0</v>
      </c>
      <c r="N89" s="696">
        <v>1</v>
      </c>
      <c r="O89" s="700">
        <v>1</v>
      </c>
      <c r="P89" s="699">
        <v>0</v>
      </c>
      <c r="Q89" s="701"/>
      <c r="R89" s="696">
        <v>1</v>
      </c>
      <c r="S89" s="701">
        <v>1</v>
      </c>
      <c r="T89" s="700">
        <v>1</v>
      </c>
      <c r="U89" s="702">
        <v>1</v>
      </c>
    </row>
    <row r="90" spans="1:21" ht="14.4" customHeight="1" x14ac:dyDescent="0.3">
      <c r="A90" s="695">
        <v>12</v>
      </c>
      <c r="B90" s="696" t="s">
        <v>530</v>
      </c>
      <c r="C90" s="696">
        <v>89301121</v>
      </c>
      <c r="D90" s="697" t="s">
        <v>2687</v>
      </c>
      <c r="E90" s="698" t="s">
        <v>1446</v>
      </c>
      <c r="F90" s="696" t="s">
        <v>1425</v>
      </c>
      <c r="G90" s="696" t="s">
        <v>1460</v>
      </c>
      <c r="H90" s="696" t="s">
        <v>974</v>
      </c>
      <c r="I90" s="696" t="s">
        <v>1555</v>
      </c>
      <c r="J90" s="696" t="s">
        <v>988</v>
      </c>
      <c r="K90" s="696" t="s">
        <v>1556</v>
      </c>
      <c r="L90" s="699">
        <v>0</v>
      </c>
      <c r="M90" s="699">
        <v>0</v>
      </c>
      <c r="N90" s="696">
        <v>1</v>
      </c>
      <c r="O90" s="700">
        <v>1</v>
      </c>
      <c r="P90" s="699">
        <v>0</v>
      </c>
      <c r="Q90" s="701"/>
      <c r="R90" s="696">
        <v>1</v>
      </c>
      <c r="S90" s="701">
        <v>1</v>
      </c>
      <c r="T90" s="700">
        <v>1</v>
      </c>
      <c r="U90" s="702">
        <v>1</v>
      </c>
    </row>
    <row r="91" spans="1:21" ht="14.4" customHeight="1" x14ac:dyDescent="0.3">
      <c r="A91" s="695">
        <v>12</v>
      </c>
      <c r="B91" s="696" t="s">
        <v>530</v>
      </c>
      <c r="C91" s="696">
        <v>89301121</v>
      </c>
      <c r="D91" s="697" t="s">
        <v>2687</v>
      </c>
      <c r="E91" s="698" t="s">
        <v>1446</v>
      </c>
      <c r="F91" s="696" t="s">
        <v>1425</v>
      </c>
      <c r="G91" s="696" t="s">
        <v>1460</v>
      </c>
      <c r="H91" s="696" t="s">
        <v>974</v>
      </c>
      <c r="I91" s="696" t="s">
        <v>1045</v>
      </c>
      <c r="J91" s="696" t="s">
        <v>988</v>
      </c>
      <c r="K91" s="696" t="s">
        <v>1046</v>
      </c>
      <c r="L91" s="699">
        <v>625.29</v>
      </c>
      <c r="M91" s="699">
        <v>625.29</v>
      </c>
      <c r="N91" s="696">
        <v>1</v>
      </c>
      <c r="O91" s="700">
        <v>0.5</v>
      </c>
      <c r="P91" s="699">
        <v>625.29</v>
      </c>
      <c r="Q91" s="701">
        <v>1</v>
      </c>
      <c r="R91" s="696">
        <v>1</v>
      </c>
      <c r="S91" s="701">
        <v>1</v>
      </c>
      <c r="T91" s="700">
        <v>0.5</v>
      </c>
      <c r="U91" s="702">
        <v>1</v>
      </c>
    </row>
    <row r="92" spans="1:21" ht="14.4" customHeight="1" x14ac:dyDescent="0.3">
      <c r="A92" s="695">
        <v>12</v>
      </c>
      <c r="B92" s="696" t="s">
        <v>530</v>
      </c>
      <c r="C92" s="696">
        <v>89301121</v>
      </c>
      <c r="D92" s="697" t="s">
        <v>2687</v>
      </c>
      <c r="E92" s="698" t="s">
        <v>1446</v>
      </c>
      <c r="F92" s="696" t="s">
        <v>1425</v>
      </c>
      <c r="G92" s="696" t="s">
        <v>1460</v>
      </c>
      <c r="H92" s="696" t="s">
        <v>974</v>
      </c>
      <c r="I92" s="696" t="s">
        <v>987</v>
      </c>
      <c r="J92" s="696" t="s">
        <v>988</v>
      </c>
      <c r="K92" s="696" t="s">
        <v>989</v>
      </c>
      <c r="L92" s="699">
        <v>937.93</v>
      </c>
      <c r="M92" s="699">
        <v>937.93</v>
      </c>
      <c r="N92" s="696">
        <v>1</v>
      </c>
      <c r="O92" s="700">
        <v>0.5</v>
      </c>
      <c r="P92" s="699"/>
      <c r="Q92" s="701">
        <v>0</v>
      </c>
      <c r="R92" s="696"/>
      <c r="S92" s="701">
        <v>0</v>
      </c>
      <c r="T92" s="700"/>
      <c r="U92" s="702">
        <v>0</v>
      </c>
    </row>
    <row r="93" spans="1:21" ht="14.4" customHeight="1" x14ac:dyDescent="0.3">
      <c r="A93" s="695">
        <v>12</v>
      </c>
      <c r="B93" s="696" t="s">
        <v>530</v>
      </c>
      <c r="C93" s="696">
        <v>89301121</v>
      </c>
      <c r="D93" s="697" t="s">
        <v>2687</v>
      </c>
      <c r="E93" s="698" t="s">
        <v>1446</v>
      </c>
      <c r="F93" s="696" t="s">
        <v>1425</v>
      </c>
      <c r="G93" s="696" t="s">
        <v>1461</v>
      </c>
      <c r="H93" s="696" t="s">
        <v>531</v>
      </c>
      <c r="I93" s="696" t="s">
        <v>1110</v>
      </c>
      <c r="J93" s="696" t="s">
        <v>1111</v>
      </c>
      <c r="K93" s="696" t="s">
        <v>1112</v>
      </c>
      <c r="L93" s="699">
        <v>153.52000000000001</v>
      </c>
      <c r="M93" s="699">
        <v>153.52000000000001</v>
      </c>
      <c r="N93" s="696">
        <v>1</v>
      </c>
      <c r="O93" s="700">
        <v>0.5</v>
      </c>
      <c r="P93" s="699"/>
      <c r="Q93" s="701">
        <v>0</v>
      </c>
      <c r="R93" s="696"/>
      <c r="S93" s="701">
        <v>0</v>
      </c>
      <c r="T93" s="700"/>
      <c r="U93" s="702">
        <v>0</v>
      </c>
    </row>
    <row r="94" spans="1:21" ht="14.4" customHeight="1" x14ac:dyDescent="0.3">
      <c r="A94" s="695">
        <v>12</v>
      </c>
      <c r="B94" s="696" t="s">
        <v>530</v>
      </c>
      <c r="C94" s="696">
        <v>89301121</v>
      </c>
      <c r="D94" s="697" t="s">
        <v>2687</v>
      </c>
      <c r="E94" s="698" t="s">
        <v>1446</v>
      </c>
      <c r="F94" s="696" t="s">
        <v>1425</v>
      </c>
      <c r="G94" s="696" t="s">
        <v>1513</v>
      </c>
      <c r="H94" s="696" t="s">
        <v>531</v>
      </c>
      <c r="I94" s="696" t="s">
        <v>642</v>
      </c>
      <c r="J94" s="696" t="s">
        <v>643</v>
      </c>
      <c r="K94" s="696" t="s">
        <v>644</v>
      </c>
      <c r="L94" s="699">
        <v>56.69</v>
      </c>
      <c r="M94" s="699">
        <v>56.69</v>
      </c>
      <c r="N94" s="696">
        <v>1</v>
      </c>
      <c r="O94" s="700">
        <v>0.5</v>
      </c>
      <c r="P94" s="699">
        <v>56.69</v>
      </c>
      <c r="Q94" s="701">
        <v>1</v>
      </c>
      <c r="R94" s="696">
        <v>1</v>
      </c>
      <c r="S94" s="701">
        <v>1</v>
      </c>
      <c r="T94" s="700">
        <v>0.5</v>
      </c>
      <c r="U94" s="702">
        <v>1</v>
      </c>
    </row>
    <row r="95" spans="1:21" ht="14.4" customHeight="1" x14ac:dyDescent="0.3">
      <c r="A95" s="695">
        <v>12</v>
      </c>
      <c r="B95" s="696" t="s">
        <v>530</v>
      </c>
      <c r="C95" s="696">
        <v>89301121</v>
      </c>
      <c r="D95" s="697" t="s">
        <v>2687</v>
      </c>
      <c r="E95" s="698" t="s">
        <v>1446</v>
      </c>
      <c r="F95" s="696" t="s">
        <v>1425</v>
      </c>
      <c r="G95" s="696" t="s">
        <v>1462</v>
      </c>
      <c r="H95" s="696" t="s">
        <v>531</v>
      </c>
      <c r="I95" s="696" t="s">
        <v>1463</v>
      </c>
      <c r="J95" s="696" t="s">
        <v>1119</v>
      </c>
      <c r="K95" s="696" t="s">
        <v>1464</v>
      </c>
      <c r="L95" s="699">
        <v>23.46</v>
      </c>
      <c r="M95" s="699">
        <v>23.46</v>
      </c>
      <c r="N95" s="696">
        <v>1</v>
      </c>
      <c r="O95" s="700">
        <v>0.5</v>
      </c>
      <c r="P95" s="699">
        <v>23.46</v>
      </c>
      <c r="Q95" s="701">
        <v>1</v>
      </c>
      <c r="R95" s="696">
        <v>1</v>
      </c>
      <c r="S95" s="701">
        <v>1</v>
      </c>
      <c r="T95" s="700">
        <v>0.5</v>
      </c>
      <c r="U95" s="702">
        <v>1</v>
      </c>
    </row>
    <row r="96" spans="1:21" ht="14.4" customHeight="1" x14ac:dyDescent="0.3">
      <c r="A96" s="695">
        <v>12</v>
      </c>
      <c r="B96" s="696" t="s">
        <v>530</v>
      </c>
      <c r="C96" s="696">
        <v>89301121</v>
      </c>
      <c r="D96" s="697" t="s">
        <v>2687</v>
      </c>
      <c r="E96" s="698" t="s">
        <v>1446</v>
      </c>
      <c r="F96" s="696" t="s">
        <v>1425</v>
      </c>
      <c r="G96" s="696" t="s">
        <v>1531</v>
      </c>
      <c r="H96" s="696" t="s">
        <v>974</v>
      </c>
      <c r="I96" s="696" t="s">
        <v>1532</v>
      </c>
      <c r="J96" s="696" t="s">
        <v>1533</v>
      </c>
      <c r="K96" s="696" t="s">
        <v>1534</v>
      </c>
      <c r="L96" s="699">
        <v>164.15</v>
      </c>
      <c r="M96" s="699">
        <v>164.15</v>
      </c>
      <c r="N96" s="696">
        <v>1</v>
      </c>
      <c r="O96" s="700">
        <v>1</v>
      </c>
      <c r="P96" s="699">
        <v>164.15</v>
      </c>
      <c r="Q96" s="701">
        <v>1</v>
      </c>
      <c r="R96" s="696">
        <v>1</v>
      </c>
      <c r="S96" s="701">
        <v>1</v>
      </c>
      <c r="T96" s="700">
        <v>1</v>
      </c>
      <c r="U96" s="702">
        <v>1</v>
      </c>
    </row>
    <row r="97" spans="1:21" ht="14.4" customHeight="1" x14ac:dyDescent="0.3">
      <c r="A97" s="695">
        <v>12</v>
      </c>
      <c r="B97" s="696" t="s">
        <v>530</v>
      </c>
      <c r="C97" s="696">
        <v>89301121</v>
      </c>
      <c r="D97" s="697" t="s">
        <v>2687</v>
      </c>
      <c r="E97" s="698" t="s">
        <v>1446</v>
      </c>
      <c r="F97" s="696" t="s">
        <v>1425</v>
      </c>
      <c r="G97" s="696" t="s">
        <v>1535</v>
      </c>
      <c r="H97" s="696" t="s">
        <v>974</v>
      </c>
      <c r="I97" s="696" t="s">
        <v>1557</v>
      </c>
      <c r="J97" s="696" t="s">
        <v>1558</v>
      </c>
      <c r="K97" s="696" t="s">
        <v>1559</v>
      </c>
      <c r="L97" s="699">
        <v>147.36000000000001</v>
      </c>
      <c r="M97" s="699">
        <v>147.36000000000001</v>
      </c>
      <c r="N97" s="696">
        <v>1</v>
      </c>
      <c r="O97" s="700">
        <v>0.5</v>
      </c>
      <c r="P97" s="699">
        <v>147.36000000000001</v>
      </c>
      <c r="Q97" s="701">
        <v>1</v>
      </c>
      <c r="R97" s="696">
        <v>1</v>
      </c>
      <c r="S97" s="701">
        <v>1</v>
      </c>
      <c r="T97" s="700">
        <v>0.5</v>
      </c>
      <c r="U97" s="702">
        <v>1</v>
      </c>
    </row>
    <row r="98" spans="1:21" ht="14.4" customHeight="1" x14ac:dyDescent="0.3">
      <c r="A98" s="695">
        <v>12</v>
      </c>
      <c r="B98" s="696" t="s">
        <v>530</v>
      </c>
      <c r="C98" s="696">
        <v>89301121</v>
      </c>
      <c r="D98" s="697" t="s">
        <v>2687</v>
      </c>
      <c r="E98" s="698" t="s">
        <v>1446</v>
      </c>
      <c r="F98" s="696" t="s">
        <v>1427</v>
      </c>
      <c r="G98" s="696" t="s">
        <v>1473</v>
      </c>
      <c r="H98" s="696" t="s">
        <v>531</v>
      </c>
      <c r="I98" s="696" t="s">
        <v>1480</v>
      </c>
      <c r="J98" s="696" t="s">
        <v>1481</v>
      </c>
      <c r="K98" s="696" t="s">
        <v>1482</v>
      </c>
      <c r="L98" s="699">
        <v>190</v>
      </c>
      <c r="M98" s="699">
        <v>3800</v>
      </c>
      <c r="N98" s="696">
        <v>20</v>
      </c>
      <c r="O98" s="700">
        <v>10</v>
      </c>
      <c r="P98" s="699">
        <v>3040</v>
      </c>
      <c r="Q98" s="701">
        <v>0.8</v>
      </c>
      <c r="R98" s="696">
        <v>16</v>
      </c>
      <c r="S98" s="701">
        <v>0.8</v>
      </c>
      <c r="T98" s="700">
        <v>8</v>
      </c>
      <c r="U98" s="702">
        <v>0.8</v>
      </c>
    </row>
    <row r="99" spans="1:21" ht="14.4" customHeight="1" x14ac:dyDescent="0.3">
      <c r="A99" s="695">
        <v>12</v>
      </c>
      <c r="B99" s="696" t="s">
        <v>530</v>
      </c>
      <c r="C99" s="696">
        <v>89301121</v>
      </c>
      <c r="D99" s="697" t="s">
        <v>2687</v>
      </c>
      <c r="E99" s="698" t="s">
        <v>1449</v>
      </c>
      <c r="F99" s="696" t="s">
        <v>1425</v>
      </c>
      <c r="G99" s="696" t="s">
        <v>1456</v>
      </c>
      <c r="H99" s="696" t="s">
        <v>974</v>
      </c>
      <c r="I99" s="696" t="s">
        <v>1128</v>
      </c>
      <c r="J99" s="696" t="s">
        <v>1381</v>
      </c>
      <c r="K99" s="696" t="s">
        <v>1382</v>
      </c>
      <c r="L99" s="699">
        <v>333.31</v>
      </c>
      <c r="M99" s="699">
        <v>333.31</v>
      </c>
      <c r="N99" s="696">
        <v>1</v>
      </c>
      <c r="O99" s="700">
        <v>1</v>
      </c>
      <c r="P99" s="699"/>
      <c r="Q99" s="701">
        <v>0</v>
      </c>
      <c r="R99" s="696"/>
      <c r="S99" s="701">
        <v>0</v>
      </c>
      <c r="T99" s="700"/>
      <c r="U99" s="702">
        <v>0</v>
      </c>
    </row>
    <row r="100" spans="1:21" ht="14.4" customHeight="1" x14ac:dyDescent="0.3">
      <c r="A100" s="695">
        <v>12</v>
      </c>
      <c r="B100" s="696" t="s">
        <v>530</v>
      </c>
      <c r="C100" s="696">
        <v>89301121</v>
      </c>
      <c r="D100" s="697" t="s">
        <v>2687</v>
      </c>
      <c r="E100" s="698" t="s">
        <v>1449</v>
      </c>
      <c r="F100" s="696" t="s">
        <v>1425</v>
      </c>
      <c r="G100" s="696" t="s">
        <v>1458</v>
      </c>
      <c r="H100" s="696" t="s">
        <v>531</v>
      </c>
      <c r="I100" s="696" t="s">
        <v>1560</v>
      </c>
      <c r="J100" s="696" t="s">
        <v>1087</v>
      </c>
      <c r="K100" s="696" t="s">
        <v>1561</v>
      </c>
      <c r="L100" s="699">
        <v>0</v>
      </c>
      <c r="M100" s="699">
        <v>0</v>
      </c>
      <c r="N100" s="696">
        <v>1</v>
      </c>
      <c r="O100" s="700">
        <v>0.5</v>
      </c>
      <c r="P100" s="699">
        <v>0</v>
      </c>
      <c r="Q100" s="701"/>
      <c r="R100" s="696">
        <v>1</v>
      </c>
      <c r="S100" s="701">
        <v>1</v>
      </c>
      <c r="T100" s="700">
        <v>0.5</v>
      </c>
      <c r="U100" s="702">
        <v>1</v>
      </c>
    </row>
    <row r="101" spans="1:21" ht="14.4" customHeight="1" x14ac:dyDescent="0.3">
      <c r="A101" s="695">
        <v>12</v>
      </c>
      <c r="B101" s="696" t="s">
        <v>530</v>
      </c>
      <c r="C101" s="696">
        <v>89301121</v>
      </c>
      <c r="D101" s="697" t="s">
        <v>2687</v>
      </c>
      <c r="E101" s="698" t="s">
        <v>1449</v>
      </c>
      <c r="F101" s="696" t="s">
        <v>1425</v>
      </c>
      <c r="G101" s="696" t="s">
        <v>1460</v>
      </c>
      <c r="H101" s="696" t="s">
        <v>974</v>
      </c>
      <c r="I101" s="696" t="s">
        <v>1562</v>
      </c>
      <c r="J101" s="696" t="s">
        <v>988</v>
      </c>
      <c r="K101" s="696" t="s">
        <v>1563</v>
      </c>
      <c r="L101" s="699">
        <v>187.59</v>
      </c>
      <c r="M101" s="699">
        <v>187.59</v>
      </c>
      <c r="N101" s="696">
        <v>1</v>
      </c>
      <c r="O101" s="700">
        <v>1</v>
      </c>
      <c r="P101" s="699"/>
      <c r="Q101" s="701">
        <v>0</v>
      </c>
      <c r="R101" s="696"/>
      <c r="S101" s="701">
        <v>0</v>
      </c>
      <c r="T101" s="700"/>
      <c r="U101" s="702">
        <v>0</v>
      </c>
    </row>
    <row r="102" spans="1:21" ht="14.4" customHeight="1" x14ac:dyDescent="0.3">
      <c r="A102" s="695">
        <v>12</v>
      </c>
      <c r="B102" s="696" t="s">
        <v>530</v>
      </c>
      <c r="C102" s="696">
        <v>89301121</v>
      </c>
      <c r="D102" s="697" t="s">
        <v>2687</v>
      </c>
      <c r="E102" s="698" t="s">
        <v>1449</v>
      </c>
      <c r="F102" s="696" t="s">
        <v>1425</v>
      </c>
      <c r="G102" s="696" t="s">
        <v>1460</v>
      </c>
      <c r="H102" s="696" t="s">
        <v>974</v>
      </c>
      <c r="I102" s="696" t="s">
        <v>1564</v>
      </c>
      <c r="J102" s="696" t="s">
        <v>988</v>
      </c>
      <c r="K102" s="696" t="s">
        <v>1565</v>
      </c>
      <c r="L102" s="699">
        <v>1458.07</v>
      </c>
      <c r="M102" s="699">
        <v>1458.07</v>
      </c>
      <c r="N102" s="696">
        <v>1</v>
      </c>
      <c r="O102" s="700">
        <v>0.5</v>
      </c>
      <c r="P102" s="699">
        <v>1458.07</v>
      </c>
      <c r="Q102" s="701">
        <v>1</v>
      </c>
      <c r="R102" s="696">
        <v>1</v>
      </c>
      <c r="S102" s="701">
        <v>1</v>
      </c>
      <c r="T102" s="700">
        <v>0.5</v>
      </c>
      <c r="U102" s="702">
        <v>1</v>
      </c>
    </row>
    <row r="103" spans="1:21" ht="14.4" customHeight="1" x14ac:dyDescent="0.3">
      <c r="A103" s="695">
        <v>12</v>
      </c>
      <c r="B103" s="696" t="s">
        <v>530</v>
      </c>
      <c r="C103" s="696">
        <v>89301121</v>
      </c>
      <c r="D103" s="697" t="s">
        <v>2687</v>
      </c>
      <c r="E103" s="698" t="s">
        <v>1450</v>
      </c>
      <c r="F103" s="696" t="s">
        <v>1425</v>
      </c>
      <c r="G103" s="696" t="s">
        <v>1456</v>
      </c>
      <c r="H103" s="696" t="s">
        <v>974</v>
      </c>
      <c r="I103" s="696" t="s">
        <v>1128</v>
      </c>
      <c r="J103" s="696" t="s">
        <v>1381</v>
      </c>
      <c r="K103" s="696" t="s">
        <v>1382</v>
      </c>
      <c r="L103" s="699">
        <v>333.31</v>
      </c>
      <c r="M103" s="699">
        <v>666.62</v>
      </c>
      <c r="N103" s="696">
        <v>2</v>
      </c>
      <c r="O103" s="700">
        <v>2</v>
      </c>
      <c r="P103" s="699"/>
      <c r="Q103" s="701">
        <v>0</v>
      </c>
      <c r="R103" s="696"/>
      <c r="S103" s="701">
        <v>0</v>
      </c>
      <c r="T103" s="700"/>
      <c r="U103" s="702">
        <v>0</v>
      </c>
    </row>
    <row r="104" spans="1:21" ht="14.4" customHeight="1" x14ac:dyDescent="0.3">
      <c r="A104" s="695">
        <v>12</v>
      </c>
      <c r="B104" s="696" t="s">
        <v>530</v>
      </c>
      <c r="C104" s="696">
        <v>89301121</v>
      </c>
      <c r="D104" s="697" t="s">
        <v>2687</v>
      </c>
      <c r="E104" s="698" t="s">
        <v>1450</v>
      </c>
      <c r="F104" s="696" t="s">
        <v>1425</v>
      </c>
      <c r="G104" s="696" t="s">
        <v>1456</v>
      </c>
      <c r="H104" s="696" t="s">
        <v>974</v>
      </c>
      <c r="I104" s="696" t="s">
        <v>1158</v>
      </c>
      <c r="J104" s="696" t="s">
        <v>1385</v>
      </c>
      <c r="K104" s="696" t="s">
        <v>1386</v>
      </c>
      <c r="L104" s="699">
        <v>333.31</v>
      </c>
      <c r="M104" s="699">
        <v>333.31</v>
      </c>
      <c r="N104" s="696">
        <v>1</v>
      </c>
      <c r="O104" s="700">
        <v>1</v>
      </c>
      <c r="P104" s="699">
        <v>333.31</v>
      </c>
      <c r="Q104" s="701">
        <v>1</v>
      </c>
      <c r="R104" s="696">
        <v>1</v>
      </c>
      <c r="S104" s="701">
        <v>1</v>
      </c>
      <c r="T104" s="700">
        <v>1</v>
      </c>
      <c r="U104" s="702">
        <v>1</v>
      </c>
    </row>
    <row r="105" spans="1:21" ht="14.4" customHeight="1" x14ac:dyDescent="0.3">
      <c r="A105" s="695">
        <v>12</v>
      </c>
      <c r="B105" s="696" t="s">
        <v>530</v>
      </c>
      <c r="C105" s="696">
        <v>89301121</v>
      </c>
      <c r="D105" s="697" t="s">
        <v>2687</v>
      </c>
      <c r="E105" s="698" t="s">
        <v>1450</v>
      </c>
      <c r="F105" s="696" t="s">
        <v>1425</v>
      </c>
      <c r="G105" s="696" t="s">
        <v>1566</v>
      </c>
      <c r="H105" s="696" t="s">
        <v>974</v>
      </c>
      <c r="I105" s="696" t="s">
        <v>1567</v>
      </c>
      <c r="J105" s="696" t="s">
        <v>1568</v>
      </c>
      <c r="K105" s="696" t="s">
        <v>1569</v>
      </c>
      <c r="L105" s="699">
        <v>1140.7</v>
      </c>
      <c r="M105" s="699">
        <v>1140.7</v>
      </c>
      <c r="N105" s="696">
        <v>1</v>
      </c>
      <c r="O105" s="700">
        <v>0.5</v>
      </c>
      <c r="P105" s="699"/>
      <c r="Q105" s="701">
        <v>0</v>
      </c>
      <c r="R105" s="696"/>
      <c r="S105" s="701">
        <v>0</v>
      </c>
      <c r="T105" s="700"/>
      <c r="U105" s="702">
        <v>0</v>
      </c>
    </row>
    <row r="106" spans="1:21" ht="14.4" customHeight="1" x14ac:dyDescent="0.3">
      <c r="A106" s="695">
        <v>12</v>
      </c>
      <c r="B106" s="696" t="s">
        <v>530</v>
      </c>
      <c r="C106" s="696">
        <v>89301121</v>
      </c>
      <c r="D106" s="697" t="s">
        <v>2687</v>
      </c>
      <c r="E106" s="698" t="s">
        <v>1450</v>
      </c>
      <c r="F106" s="696" t="s">
        <v>1425</v>
      </c>
      <c r="G106" s="696" t="s">
        <v>1526</v>
      </c>
      <c r="H106" s="696" t="s">
        <v>531</v>
      </c>
      <c r="I106" s="696" t="s">
        <v>1570</v>
      </c>
      <c r="J106" s="696" t="s">
        <v>1571</v>
      </c>
      <c r="K106" s="696" t="s">
        <v>1016</v>
      </c>
      <c r="L106" s="699">
        <v>0</v>
      </c>
      <c r="M106" s="699">
        <v>0</v>
      </c>
      <c r="N106" s="696">
        <v>1</v>
      </c>
      <c r="O106" s="700">
        <v>0.5</v>
      </c>
      <c r="P106" s="699"/>
      <c r="Q106" s="701"/>
      <c r="R106" s="696"/>
      <c r="S106" s="701">
        <v>0</v>
      </c>
      <c r="T106" s="700"/>
      <c r="U106" s="702">
        <v>0</v>
      </c>
    </row>
    <row r="107" spans="1:21" ht="14.4" customHeight="1" x14ac:dyDescent="0.3">
      <c r="A107" s="695">
        <v>12</v>
      </c>
      <c r="B107" s="696" t="s">
        <v>530</v>
      </c>
      <c r="C107" s="696">
        <v>89301121</v>
      </c>
      <c r="D107" s="697" t="s">
        <v>2687</v>
      </c>
      <c r="E107" s="698" t="s">
        <v>1450</v>
      </c>
      <c r="F107" s="696" t="s">
        <v>1425</v>
      </c>
      <c r="G107" s="696" t="s">
        <v>1507</v>
      </c>
      <c r="H107" s="696" t="s">
        <v>531</v>
      </c>
      <c r="I107" s="696" t="s">
        <v>1508</v>
      </c>
      <c r="J107" s="696" t="s">
        <v>1224</v>
      </c>
      <c r="K107" s="696" t="s">
        <v>1509</v>
      </c>
      <c r="L107" s="699">
        <v>0</v>
      </c>
      <c r="M107" s="699">
        <v>0</v>
      </c>
      <c r="N107" s="696">
        <v>1</v>
      </c>
      <c r="O107" s="700">
        <v>1</v>
      </c>
      <c r="P107" s="699">
        <v>0</v>
      </c>
      <c r="Q107" s="701"/>
      <c r="R107" s="696">
        <v>1</v>
      </c>
      <c r="S107" s="701">
        <v>1</v>
      </c>
      <c r="T107" s="700">
        <v>1</v>
      </c>
      <c r="U107" s="702">
        <v>1</v>
      </c>
    </row>
    <row r="108" spans="1:21" ht="14.4" customHeight="1" x14ac:dyDescent="0.3">
      <c r="A108" s="695">
        <v>12</v>
      </c>
      <c r="B108" s="696" t="s">
        <v>530</v>
      </c>
      <c r="C108" s="696">
        <v>89301121</v>
      </c>
      <c r="D108" s="697" t="s">
        <v>2687</v>
      </c>
      <c r="E108" s="698" t="s">
        <v>1450</v>
      </c>
      <c r="F108" s="696" t="s">
        <v>1425</v>
      </c>
      <c r="G108" s="696" t="s">
        <v>1460</v>
      </c>
      <c r="H108" s="696" t="s">
        <v>974</v>
      </c>
      <c r="I108" s="696" t="s">
        <v>987</v>
      </c>
      <c r="J108" s="696" t="s">
        <v>988</v>
      </c>
      <c r="K108" s="696" t="s">
        <v>989</v>
      </c>
      <c r="L108" s="699">
        <v>937.93</v>
      </c>
      <c r="M108" s="699">
        <v>1875.86</v>
      </c>
      <c r="N108" s="696">
        <v>2</v>
      </c>
      <c r="O108" s="700">
        <v>1</v>
      </c>
      <c r="P108" s="699"/>
      <c r="Q108" s="701">
        <v>0</v>
      </c>
      <c r="R108" s="696"/>
      <c r="S108" s="701">
        <v>0</v>
      </c>
      <c r="T108" s="700"/>
      <c r="U108" s="702">
        <v>0</v>
      </c>
    </row>
    <row r="109" spans="1:21" ht="14.4" customHeight="1" x14ac:dyDescent="0.3">
      <c r="A109" s="695">
        <v>12</v>
      </c>
      <c r="B109" s="696" t="s">
        <v>530</v>
      </c>
      <c r="C109" s="696">
        <v>89301121</v>
      </c>
      <c r="D109" s="697" t="s">
        <v>2687</v>
      </c>
      <c r="E109" s="698" t="s">
        <v>1450</v>
      </c>
      <c r="F109" s="696" t="s">
        <v>1425</v>
      </c>
      <c r="G109" s="696" t="s">
        <v>1460</v>
      </c>
      <c r="H109" s="696" t="s">
        <v>974</v>
      </c>
      <c r="I109" s="696" t="s">
        <v>1564</v>
      </c>
      <c r="J109" s="696" t="s">
        <v>988</v>
      </c>
      <c r="K109" s="696" t="s">
        <v>1565</v>
      </c>
      <c r="L109" s="699">
        <v>1458.07</v>
      </c>
      <c r="M109" s="699">
        <v>5832.28</v>
      </c>
      <c r="N109" s="696">
        <v>4</v>
      </c>
      <c r="O109" s="700">
        <v>2</v>
      </c>
      <c r="P109" s="699">
        <v>5832.28</v>
      </c>
      <c r="Q109" s="701">
        <v>1</v>
      </c>
      <c r="R109" s="696">
        <v>4</v>
      </c>
      <c r="S109" s="701">
        <v>1</v>
      </c>
      <c r="T109" s="700">
        <v>2</v>
      </c>
      <c r="U109" s="702">
        <v>1</v>
      </c>
    </row>
    <row r="110" spans="1:21" ht="14.4" customHeight="1" x14ac:dyDescent="0.3">
      <c r="A110" s="695">
        <v>12</v>
      </c>
      <c r="B110" s="696" t="s">
        <v>530</v>
      </c>
      <c r="C110" s="696">
        <v>89301121</v>
      </c>
      <c r="D110" s="697" t="s">
        <v>2687</v>
      </c>
      <c r="E110" s="698" t="s">
        <v>1450</v>
      </c>
      <c r="F110" s="696" t="s">
        <v>1425</v>
      </c>
      <c r="G110" s="696" t="s">
        <v>1461</v>
      </c>
      <c r="H110" s="696" t="s">
        <v>531</v>
      </c>
      <c r="I110" s="696" t="s">
        <v>1110</v>
      </c>
      <c r="J110" s="696" t="s">
        <v>1111</v>
      </c>
      <c r="K110" s="696" t="s">
        <v>1112</v>
      </c>
      <c r="L110" s="699">
        <v>153.52000000000001</v>
      </c>
      <c r="M110" s="699">
        <v>460.56000000000006</v>
      </c>
      <c r="N110" s="696">
        <v>3</v>
      </c>
      <c r="O110" s="700">
        <v>2</v>
      </c>
      <c r="P110" s="699">
        <v>307.04000000000002</v>
      </c>
      <c r="Q110" s="701">
        <v>0.66666666666666663</v>
      </c>
      <c r="R110" s="696">
        <v>2</v>
      </c>
      <c r="S110" s="701">
        <v>0.66666666666666663</v>
      </c>
      <c r="T110" s="700">
        <v>2</v>
      </c>
      <c r="U110" s="702">
        <v>1</v>
      </c>
    </row>
    <row r="111" spans="1:21" ht="14.4" customHeight="1" x14ac:dyDescent="0.3">
      <c r="A111" s="695">
        <v>12</v>
      </c>
      <c r="B111" s="696" t="s">
        <v>530</v>
      </c>
      <c r="C111" s="696">
        <v>89301121</v>
      </c>
      <c r="D111" s="697" t="s">
        <v>2687</v>
      </c>
      <c r="E111" s="698" t="s">
        <v>1450</v>
      </c>
      <c r="F111" s="696" t="s">
        <v>1425</v>
      </c>
      <c r="G111" s="696" t="s">
        <v>1513</v>
      </c>
      <c r="H111" s="696" t="s">
        <v>531</v>
      </c>
      <c r="I111" s="696" t="s">
        <v>642</v>
      </c>
      <c r="J111" s="696" t="s">
        <v>643</v>
      </c>
      <c r="K111" s="696" t="s">
        <v>644</v>
      </c>
      <c r="L111" s="699">
        <v>56.69</v>
      </c>
      <c r="M111" s="699">
        <v>113.38</v>
      </c>
      <c r="N111" s="696">
        <v>2</v>
      </c>
      <c r="O111" s="700">
        <v>1</v>
      </c>
      <c r="P111" s="699"/>
      <c r="Q111" s="701">
        <v>0</v>
      </c>
      <c r="R111" s="696"/>
      <c r="S111" s="701">
        <v>0</v>
      </c>
      <c r="T111" s="700"/>
      <c r="U111" s="702">
        <v>0</v>
      </c>
    </row>
    <row r="112" spans="1:21" ht="14.4" customHeight="1" x14ac:dyDescent="0.3">
      <c r="A112" s="695">
        <v>12</v>
      </c>
      <c r="B112" s="696" t="s">
        <v>530</v>
      </c>
      <c r="C112" s="696">
        <v>89301121</v>
      </c>
      <c r="D112" s="697" t="s">
        <v>2687</v>
      </c>
      <c r="E112" s="698" t="s">
        <v>1450</v>
      </c>
      <c r="F112" s="696" t="s">
        <v>1425</v>
      </c>
      <c r="G112" s="696" t="s">
        <v>1477</v>
      </c>
      <c r="H112" s="696" t="s">
        <v>531</v>
      </c>
      <c r="I112" s="696" t="s">
        <v>1478</v>
      </c>
      <c r="J112" s="696" t="s">
        <v>751</v>
      </c>
      <c r="K112" s="696" t="s">
        <v>1479</v>
      </c>
      <c r="L112" s="699">
        <v>112.13</v>
      </c>
      <c r="M112" s="699">
        <v>112.13</v>
      </c>
      <c r="N112" s="696">
        <v>1</v>
      </c>
      <c r="O112" s="700">
        <v>0.5</v>
      </c>
      <c r="P112" s="699"/>
      <c r="Q112" s="701">
        <v>0</v>
      </c>
      <c r="R112" s="696"/>
      <c r="S112" s="701">
        <v>0</v>
      </c>
      <c r="T112" s="700"/>
      <c r="U112" s="702">
        <v>0</v>
      </c>
    </row>
    <row r="113" spans="1:21" ht="14.4" customHeight="1" x14ac:dyDescent="0.3">
      <c r="A113" s="695">
        <v>12</v>
      </c>
      <c r="B113" s="696" t="s">
        <v>530</v>
      </c>
      <c r="C113" s="696">
        <v>89301121</v>
      </c>
      <c r="D113" s="697" t="s">
        <v>2687</v>
      </c>
      <c r="E113" s="698" t="s">
        <v>1450</v>
      </c>
      <c r="F113" s="696" t="s">
        <v>1425</v>
      </c>
      <c r="G113" s="696" t="s">
        <v>1462</v>
      </c>
      <c r="H113" s="696" t="s">
        <v>531</v>
      </c>
      <c r="I113" s="696" t="s">
        <v>1463</v>
      </c>
      <c r="J113" s="696" t="s">
        <v>1119</v>
      </c>
      <c r="K113" s="696" t="s">
        <v>1464</v>
      </c>
      <c r="L113" s="699">
        <v>23.46</v>
      </c>
      <c r="M113" s="699">
        <v>93.84</v>
      </c>
      <c r="N113" s="696">
        <v>4</v>
      </c>
      <c r="O113" s="700">
        <v>3</v>
      </c>
      <c r="P113" s="699">
        <v>23.46</v>
      </c>
      <c r="Q113" s="701">
        <v>0.25</v>
      </c>
      <c r="R113" s="696">
        <v>1</v>
      </c>
      <c r="S113" s="701">
        <v>0.25</v>
      </c>
      <c r="T113" s="700">
        <v>1</v>
      </c>
      <c r="U113" s="702">
        <v>0.33333333333333331</v>
      </c>
    </row>
    <row r="114" spans="1:21" ht="14.4" customHeight="1" x14ac:dyDescent="0.3">
      <c r="A114" s="695">
        <v>12</v>
      </c>
      <c r="B114" s="696" t="s">
        <v>530</v>
      </c>
      <c r="C114" s="696">
        <v>89301121</v>
      </c>
      <c r="D114" s="697" t="s">
        <v>2687</v>
      </c>
      <c r="E114" s="698" t="s">
        <v>1450</v>
      </c>
      <c r="F114" s="696" t="s">
        <v>1425</v>
      </c>
      <c r="G114" s="696" t="s">
        <v>1465</v>
      </c>
      <c r="H114" s="696" t="s">
        <v>531</v>
      </c>
      <c r="I114" s="696" t="s">
        <v>1466</v>
      </c>
      <c r="J114" s="696" t="s">
        <v>1467</v>
      </c>
      <c r="K114" s="696" t="s">
        <v>1468</v>
      </c>
      <c r="L114" s="699">
        <v>1660.2</v>
      </c>
      <c r="M114" s="699">
        <v>1660.2</v>
      </c>
      <c r="N114" s="696">
        <v>1</v>
      </c>
      <c r="O114" s="700">
        <v>0.5</v>
      </c>
      <c r="P114" s="699"/>
      <c r="Q114" s="701">
        <v>0</v>
      </c>
      <c r="R114" s="696"/>
      <c r="S114" s="701">
        <v>0</v>
      </c>
      <c r="T114" s="700"/>
      <c r="U114" s="702">
        <v>0</v>
      </c>
    </row>
    <row r="115" spans="1:21" ht="14.4" customHeight="1" x14ac:dyDescent="0.3">
      <c r="A115" s="695">
        <v>12</v>
      </c>
      <c r="B115" s="696" t="s">
        <v>530</v>
      </c>
      <c r="C115" s="696">
        <v>89301121</v>
      </c>
      <c r="D115" s="697" t="s">
        <v>2687</v>
      </c>
      <c r="E115" s="698" t="s">
        <v>1450</v>
      </c>
      <c r="F115" s="696" t="s">
        <v>1427</v>
      </c>
      <c r="G115" s="696" t="s">
        <v>1473</v>
      </c>
      <c r="H115" s="696" t="s">
        <v>531</v>
      </c>
      <c r="I115" s="696" t="s">
        <v>1480</v>
      </c>
      <c r="J115" s="696" t="s">
        <v>1481</v>
      </c>
      <c r="K115" s="696" t="s">
        <v>1482</v>
      </c>
      <c r="L115" s="699">
        <v>190</v>
      </c>
      <c r="M115" s="699">
        <v>5320</v>
      </c>
      <c r="N115" s="696">
        <v>28</v>
      </c>
      <c r="O115" s="700">
        <v>14</v>
      </c>
      <c r="P115" s="699">
        <v>4180</v>
      </c>
      <c r="Q115" s="701">
        <v>0.7857142857142857</v>
      </c>
      <c r="R115" s="696">
        <v>22</v>
      </c>
      <c r="S115" s="701">
        <v>0.7857142857142857</v>
      </c>
      <c r="T115" s="700">
        <v>11</v>
      </c>
      <c r="U115" s="702">
        <v>0.7857142857142857</v>
      </c>
    </row>
    <row r="116" spans="1:21" ht="14.4" customHeight="1" x14ac:dyDescent="0.3">
      <c r="A116" s="695">
        <v>12</v>
      </c>
      <c r="B116" s="696" t="s">
        <v>530</v>
      </c>
      <c r="C116" s="696">
        <v>89301121</v>
      </c>
      <c r="D116" s="697" t="s">
        <v>2687</v>
      </c>
      <c r="E116" s="698" t="s">
        <v>1452</v>
      </c>
      <c r="F116" s="696" t="s">
        <v>1425</v>
      </c>
      <c r="G116" s="696" t="s">
        <v>1456</v>
      </c>
      <c r="H116" s="696" t="s">
        <v>974</v>
      </c>
      <c r="I116" s="696" t="s">
        <v>1158</v>
      </c>
      <c r="J116" s="696" t="s">
        <v>1385</v>
      </c>
      <c r="K116" s="696" t="s">
        <v>1386</v>
      </c>
      <c r="L116" s="699">
        <v>333.31</v>
      </c>
      <c r="M116" s="699">
        <v>333.31</v>
      </c>
      <c r="N116" s="696">
        <v>1</v>
      </c>
      <c r="O116" s="700">
        <v>1</v>
      </c>
      <c r="P116" s="699"/>
      <c r="Q116" s="701">
        <v>0</v>
      </c>
      <c r="R116" s="696"/>
      <c r="S116" s="701">
        <v>0</v>
      </c>
      <c r="T116" s="700"/>
      <c r="U116" s="702">
        <v>0</v>
      </c>
    </row>
    <row r="117" spans="1:21" ht="14.4" customHeight="1" x14ac:dyDescent="0.3">
      <c r="A117" s="695">
        <v>12</v>
      </c>
      <c r="B117" s="696" t="s">
        <v>530</v>
      </c>
      <c r="C117" s="696">
        <v>89301121</v>
      </c>
      <c r="D117" s="697" t="s">
        <v>2687</v>
      </c>
      <c r="E117" s="698" t="s">
        <v>1452</v>
      </c>
      <c r="F117" s="696" t="s">
        <v>1425</v>
      </c>
      <c r="G117" s="696" t="s">
        <v>1572</v>
      </c>
      <c r="H117" s="696" t="s">
        <v>531</v>
      </c>
      <c r="I117" s="696" t="s">
        <v>1573</v>
      </c>
      <c r="J117" s="696" t="s">
        <v>1574</v>
      </c>
      <c r="K117" s="696" t="s">
        <v>1575</v>
      </c>
      <c r="L117" s="699">
        <v>0</v>
      </c>
      <c r="M117" s="699">
        <v>0</v>
      </c>
      <c r="N117" s="696">
        <v>1</v>
      </c>
      <c r="O117" s="700">
        <v>0.5</v>
      </c>
      <c r="P117" s="699"/>
      <c r="Q117" s="701"/>
      <c r="R117" s="696"/>
      <c r="S117" s="701">
        <v>0</v>
      </c>
      <c r="T117" s="700"/>
      <c r="U117" s="702">
        <v>0</v>
      </c>
    </row>
    <row r="118" spans="1:21" ht="14.4" customHeight="1" x14ac:dyDescent="0.3">
      <c r="A118" s="695">
        <v>12</v>
      </c>
      <c r="B118" s="696" t="s">
        <v>530</v>
      </c>
      <c r="C118" s="696">
        <v>89301121</v>
      </c>
      <c r="D118" s="697" t="s">
        <v>2687</v>
      </c>
      <c r="E118" s="698" t="s">
        <v>1452</v>
      </c>
      <c r="F118" s="696" t="s">
        <v>1425</v>
      </c>
      <c r="G118" s="696" t="s">
        <v>1460</v>
      </c>
      <c r="H118" s="696" t="s">
        <v>974</v>
      </c>
      <c r="I118" s="696" t="s">
        <v>987</v>
      </c>
      <c r="J118" s="696" t="s">
        <v>988</v>
      </c>
      <c r="K118" s="696" t="s">
        <v>989</v>
      </c>
      <c r="L118" s="699">
        <v>937.93</v>
      </c>
      <c r="M118" s="699">
        <v>937.93</v>
      </c>
      <c r="N118" s="696">
        <v>1</v>
      </c>
      <c r="O118" s="700">
        <v>0.5</v>
      </c>
      <c r="P118" s="699"/>
      <c r="Q118" s="701">
        <v>0</v>
      </c>
      <c r="R118" s="696"/>
      <c r="S118" s="701">
        <v>0</v>
      </c>
      <c r="T118" s="700"/>
      <c r="U118" s="702">
        <v>0</v>
      </c>
    </row>
    <row r="119" spans="1:21" ht="14.4" customHeight="1" x14ac:dyDescent="0.3">
      <c r="A119" s="695">
        <v>12</v>
      </c>
      <c r="B119" s="696" t="s">
        <v>530</v>
      </c>
      <c r="C119" s="696">
        <v>89301121</v>
      </c>
      <c r="D119" s="697" t="s">
        <v>2687</v>
      </c>
      <c r="E119" s="698" t="s">
        <v>1452</v>
      </c>
      <c r="F119" s="696" t="s">
        <v>1425</v>
      </c>
      <c r="G119" s="696" t="s">
        <v>1462</v>
      </c>
      <c r="H119" s="696" t="s">
        <v>531</v>
      </c>
      <c r="I119" s="696" t="s">
        <v>1463</v>
      </c>
      <c r="J119" s="696" t="s">
        <v>1119</v>
      </c>
      <c r="K119" s="696" t="s">
        <v>1464</v>
      </c>
      <c r="L119" s="699">
        <v>23.46</v>
      </c>
      <c r="M119" s="699">
        <v>46.92</v>
      </c>
      <c r="N119" s="696">
        <v>2</v>
      </c>
      <c r="O119" s="700">
        <v>1</v>
      </c>
      <c r="P119" s="699">
        <v>46.92</v>
      </c>
      <c r="Q119" s="701">
        <v>1</v>
      </c>
      <c r="R119" s="696">
        <v>2</v>
      </c>
      <c r="S119" s="701">
        <v>1</v>
      </c>
      <c r="T119" s="700">
        <v>1</v>
      </c>
      <c r="U119" s="702">
        <v>1</v>
      </c>
    </row>
    <row r="120" spans="1:21" ht="14.4" customHeight="1" x14ac:dyDescent="0.3">
      <c r="A120" s="695">
        <v>12</v>
      </c>
      <c r="B120" s="696" t="s">
        <v>530</v>
      </c>
      <c r="C120" s="696">
        <v>89301121</v>
      </c>
      <c r="D120" s="697" t="s">
        <v>2687</v>
      </c>
      <c r="E120" s="698" t="s">
        <v>1452</v>
      </c>
      <c r="F120" s="696" t="s">
        <v>1425</v>
      </c>
      <c r="G120" s="696" t="s">
        <v>1462</v>
      </c>
      <c r="H120" s="696" t="s">
        <v>531</v>
      </c>
      <c r="I120" s="696" t="s">
        <v>1090</v>
      </c>
      <c r="J120" s="696" t="s">
        <v>1091</v>
      </c>
      <c r="K120" s="696" t="s">
        <v>1464</v>
      </c>
      <c r="L120" s="699">
        <v>23.46</v>
      </c>
      <c r="M120" s="699">
        <v>23.46</v>
      </c>
      <c r="N120" s="696">
        <v>1</v>
      </c>
      <c r="O120" s="700">
        <v>0.5</v>
      </c>
      <c r="P120" s="699"/>
      <c r="Q120" s="701">
        <v>0</v>
      </c>
      <c r="R120" s="696"/>
      <c r="S120" s="701">
        <v>0</v>
      </c>
      <c r="T120" s="700"/>
      <c r="U120" s="702">
        <v>0</v>
      </c>
    </row>
    <row r="121" spans="1:21" ht="14.4" customHeight="1" x14ac:dyDescent="0.3">
      <c r="A121" s="695">
        <v>12</v>
      </c>
      <c r="B121" s="696" t="s">
        <v>530</v>
      </c>
      <c r="C121" s="696">
        <v>89301121</v>
      </c>
      <c r="D121" s="697" t="s">
        <v>2687</v>
      </c>
      <c r="E121" s="698" t="s">
        <v>1452</v>
      </c>
      <c r="F121" s="696" t="s">
        <v>1425</v>
      </c>
      <c r="G121" s="696" t="s">
        <v>1576</v>
      </c>
      <c r="H121" s="696" t="s">
        <v>531</v>
      </c>
      <c r="I121" s="696" t="s">
        <v>1098</v>
      </c>
      <c r="J121" s="696" t="s">
        <v>1099</v>
      </c>
      <c r="K121" s="696" t="s">
        <v>1577</v>
      </c>
      <c r="L121" s="699">
        <v>194.73</v>
      </c>
      <c r="M121" s="699">
        <v>389.46</v>
      </c>
      <c r="N121" s="696">
        <v>2</v>
      </c>
      <c r="O121" s="700">
        <v>0.5</v>
      </c>
      <c r="P121" s="699"/>
      <c r="Q121" s="701">
        <v>0</v>
      </c>
      <c r="R121" s="696"/>
      <c r="S121" s="701">
        <v>0</v>
      </c>
      <c r="T121" s="700"/>
      <c r="U121" s="702">
        <v>0</v>
      </c>
    </row>
    <row r="122" spans="1:21" ht="14.4" customHeight="1" x14ac:dyDescent="0.3">
      <c r="A122" s="695">
        <v>12</v>
      </c>
      <c r="B122" s="696" t="s">
        <v>530</v>
      </c>
      <c r="C122" s="696">
        <v>89301121</v>
      </c>
      <c r="D122" s="697" t="s">
        <v>2687</v>
      </c>
      <c r="E122" s="698" t="s">
        <v>1452</v>
      </c>
      <c r="F122" s="696" t="s">
        <v>1427</v>
      </c>
      <c r="G122" s="696" t="s">
        <v>1473</v>
      </c>
      <c r="H122" s="696" t="s">
        <v>531</v>
      </c>
      <c r="I122" s="696" t="s">
        <v>1480</v>
      </c>
      <c r="J122" s="696" t="s">
        <v>1481</v>
      </c>
      <c r="K122" s="696" t="s">
        <v>1482</v>
      </c>
      <c r="L122" s="699">
        <v>190</v>
      </c>
      <c r="M122" s="699">
        <v>380</v>
      </c>
      <c r="N122" s="696">
        <v>2</v>
      </c>
      <c r="O122" s="700">
        <v>1</v>
      </c>
      <c r="P122" s="699">
        <v>380</v>
      </c>
      <c r="Q122" s="701">
        <v>1</v>
      </c>
      <c r="R122" s="696">
        <v>2</v>
      </c>
      <c r="S122" s="701">
        <v>1</v>
      </c>
      <c r="T122" s="700">
        <v>1</v>
      </c>
      <c r="U122" s="702">
        <v>1</v>
      </c>
    </row>
    <row r="123" spans="1:21" ht="14.4" customHeight="1" x14ac:dyDescent="0.3">
      <c r="A123" s="695">
        <v>12</v>
      </c>
      <c r="B123" s="696" t="s">
        <v>530</v>
      </c>
      <c r="C123" s="696">
        <v>89301121</v>
      </c>
      <c r="D123" s="697" t="s">
        <v>2687</v>
      </c>
      <c r="E123" s="698" t="s">
        <v>1453</v>
      </c>
      <c r="F123" s="696" t="s">
        <v>1425</v>
      </c>
      <c r="G123" s="696" t="s">
        <v>1456</v>
      </c>
      <c r="H123" s="696" t="s">
        <v>974</v>
      </c>
      <c r="I123" s="696" t="s">
        <v>1128</v>
      </c>
      <c r="J123" s="696" t="s">
        <v>1381</v>
      </c>
      <c r="K123" s="696" t="s">
        <v>1382</v>
      </c>
      <c r="L123" s="699">
        <v>333.31</v>
      </c>
      <c r="M123" s="699">
        <v>333.31</v>
      </c>
      <c r="N123" s="696">
        <v>1</v>
      </c>
      <c r="O123" s="700">
        <v>1</v>
      </c>
      <c r="P123" s="699"/>
      <c r="Q123" s="701">
        <v>0</v>
      </c>
      <c r="R123" s="696"/>
      <c r="S123" s="701">
        <v>0</v>
      </c>
      <c r="T123" s="700"/>
      <c r="U123" s="702">
        <v>0</v>
      </c>
    </row>
    <row r="124" spans="1:21" ht="14.4" customHeight="1" x14ac:dyDescent="0.3">
      <c r="A124" s="695">
        <v>12</v>
      </c>
      <c r="B124" s="696" t="s">
        <v>530</v>
      </c>
      <c r="C124" s="696">
        <v>89301121</v>
      </c>
      <c r="D124" s="697" t="s">
        <v>2687</v>
      </c>
      <c r="E124" s="698" t="s">
        <v>1453</v>
      </c>
      <c r="F124" s="696" t="s">
        <v>1425</v>
      </c>
      <c r="G124" s="696" t="s">
        <v>1456</v>
      </c>
      <c r="H124" s="696" t="s">
        <v>974</v>
      </c>
      <c r="I124" s="696" t="s">
        <v>1158</v>
      </c>
      <c r="J124" s="696" t="s">
        <v>1385</v>
      </c>
      <c r="K124" s="696" t="s">
        <v>1386</v>
      </c>
      <c r="L124" s="699">
        <v>333.31</v>
      </c>
      <c r="M124" s="699">
        <v>999.93000000000006</v>
      </c>
      <c r="N124" s="696">
        <v>3</v>
      </c>
      <c r="O124" s="700">
        <v>3</v>
      </c>
      <c r="P124" s="699">
        <v>333.31</v>
      </c>
      <c r="Q124" s="701">
        <v>0.33333333333333331</v>
      </c>
      <c r="R124" s="696">
        <v>1</v>
      </c>
      <c r="S124" s="701">
        <v>0.33333333333333331</v>
      </c>
      <c r="T124" s="700">
        <v>1</v>
      </c>
      <c r="U124" s="702">
        <v>0.33333333333333331</v>
      </c>
    </row>
    <row r="125" spans="1:21" ht="14.4" customHeight="1" x14ac:dyDescent="0.3">
      <c r="A125" s="695">
        <v>12</v>
      </c>
      <c r="B125" s="696" t="s">
        <v>530</v>
      </c>
      <c r="C125" s="696">
        <v>89301121</v>
      </c>
      <c r="D125" s="697" t="s">
        <v>2687</v>
      </c>
      <c r="E125" s="698" t="s">
        <v>1454</v>
      </c>
      <c r="F125" s="696" t="s">
        <v>1427</v>
      </c>
      <c r="G125" s="696" t="s">
        <v>1473</v>
      </c>
      <c r="H125" s="696" t="s">
        <v>531</v>
      </c>
      <c r="I125" s="696" t="s">
        <v>1480</v>
      </c>
      <c r="J125" s="696" t="s">
        <v>1481</v>
      </c>
      <c r="K125" s="696" t="s">
        <v>1482</v>
      </c>
      <c r="L125" s="699">
        <v>190</v>
      </c>
      <c r="M125" s="699">
        <v>380</v>
      </c>
      <c r="N125" s="696">
        <v>2</v>
      </c>
      <c r="O125" s="700">
        <v>1</v>
      </c>
      <c r="P125" s="699">
        <v>380</v>
      </c>
      <c r="Q125" s="701">
        <v>1</v>
      </c>
      <c r="R125" s="696">
        <v>2</v>
      </c>
      <c r="S125" s="701">
        <v>1</v>
      </c>
      <c r="T125" s="700">
        <v>1</v>
      </c>
      <c r="U125" s="702">
        <v>1</v>
      </c>
    </row>
    <row r="126" spans="1:21" ht="14.4" customHeight="1" x14ac:dyDescent="0.3">
      <c r="A126" s="695">
        <v>12</v>
      </c>
      <c r="B126" s="696" t="s">
        <v>530</v>
      </c>
      <c r="C126" s="696">
        <v>89301122</v>
      </c>
      <c r="D126" s="697" t="s">
        <v>2688</v>
      </c>
      <c r="E126" s="698" t="s">
        <v>1436</v>
      </c>
      <c r="F126" s="696" t="s">
        <v>1425</v>
      </c>
      <c r="G126" s="696" t="s">
        <v>1513</v>
      </c>
      <c r="H126" s="696" t="s">
        <v>531</v>
      </c>
      <c r="I126" s="696" t="s">
        <v>1280</v>
      </c>
      <c r="J126" s="696" t="s">
        <v>643</v>
      </c>
      <c r="K126" s="696" t="s">
        <v>1281</v>
      </c>
      <c r="L126" s="699">
        <v>113.37</v>
      </c>
      <c r="M126" s="699">
        <v>113.37</v>
      </c>
      <c r="N126" s="696">
        <v>1</v>
      </c>
      <c r="O126" s="700">
        <v>1</v>
      </c>
      <c r="P126" s="699"/>
      <c r="Q126" s="701">
        <v>0</v>
      </c>
      <c r="R126" s="696"/>
      <c r="S126" s="701">
        <v>0</v>
      </c>
      <c r="T126" s="700"/>
      <c r="U126" s="702">
        <v>0</v>
      </c>
    </row>
    <row r="127" spans="1:21" ht="14.4" customHeight="1" x14ac:dyDescent="0.3">
      <c r="A127" s="695">
        <v>12</v>
      </c>
      <c r="B127" s="696" t="s">
        <v>530</v>
      </c>
      <c r="C127" s="696">
        <v>89301122</v>
      </c>
      <c r="D127" s="697" t="s">
        <v>2688</v>
      </c>
      <c r="E127" s="698" t="s">
        <v>1437</v>
      </c>
      <c r="F127" s="696" t="s">
        <v>1425</v>
      </c>
      <c r="G127" s="696" t="s">
        <v>1578</v>
      </c>
      <c r="H127" s="696" t="s">
        <v>531</v>
      </c>
      <c r="I127" s="696" t="s">
        <v>1579</v>
      </c>
      <c r="J127" s="696" t="s">
        <v>1580</v>
      </c>
      <c r="K127" s="696" t="s">
        <v>1581</v>
      </c>
      <c r="L127" s="699">
        <v>0</v>
      </c>
      <c r="M127" s="699">
        <v>0</v>
      </c>
      <c r="N127" s="696">
        <v>3</v>
      </c>
      <c r="O127" s="700">
        <v>1</v>
      </c>
      <c r="P127" s="699">
        <v>0</v>
      </c>
      <c r="Q127" s="701"/>
      <c r="R127" s="696">
        <v>3</v>
      </c>
      <c r="S127" s="701">
        <v>1</v>
      </c>
      <c r="T127" s="700">
        <v>1</v>
      </c>
      <c r="U127" s="702">
        <v>1</v>
      </c>
    </row>
    <row r="128" spans="1:21" ht="14.4" customHeight="1" x14ac:dyDescent="0.3">
      <c r="A128" s="695">
        <v>12</v>
      </c>
      <c r="B128" s="696" t="s">
        <v>530</v>
      </c>
      <c r="C128" s="696">
        <v>89301122</v>
      </c>
      <c r="D128" s="697" t="s">
        <v>2688</v>
      </c>
      <c r="E128" s="698" t="s">
        <v>1437</v>
      </c>
      <c r="F128" s="696" t="s">
        <v>1425</v>
      </c>
      <c r="G128" s="696" t="s">
        <v>1456</v>
      </c>
      <c r="H128" s="696" t="s">
        <v>974</v>
      </c>
      <c r="I128" s="696" t="s">
        <v>1128</v>
      </c>
      <c r="J128" s="696" t="s">
        <v>1381</v>
      </c>
      <c r="K128" s="696" t="s">
        <v>1382</v>
      </c>
      <c r="L128" s="699">
        <v>333.31</v>
      </c>
      <c r="M128" s="699">
        <v>666.62</v>
      </c>
      <c r="N128" s="696">
        <v>2</v>
      </c>
      <c r="O128" s="700">
        <v>1.5</v>
      </c>
      <c r="P128" s="699">
        <v>666.62</v>
      </c>
      <c r="Q128" s="701">
        <v>1</v>
      </c>
      <c r="R128" s="696">
        <v>2</v>
      </c>
      <c r="S128" s="701">
        <v>1</v>
      </c>
      <c r="T128" s="700">
        <v>1.5</v>
      </c>
      <c r="U128" s="702">
        <v>1</v>
      </c>
    </row>
    <row r="129" spans="1:21" ht="14.4" customHeight="1" x14ac:dyDescent="0.3">
      <c r="A129" s="695">
        <v>12</v>
      </c>
      <c r="B129" s="696" t="s">
        <v>530</v>
      </c>
      <c r="C129" s="696">
        <v>89301122</v>
      </c>
      <c r="D129" s="697" t="s">
        <v>2688</v>
      </c>
      <c r="E129" s="698" t="s">
        <v>1437</v>
      </c>
      <c r="F129" s="696" t="s">
        <v>1425</v>
      </c>
      <c r="G129" s="696" t="s">
        <v>1456</v>
      </c>
      <c r="H129" s="696" t="s">
        <v>974</v>
      </c>
      <c r="I129" s="696" t="s">
        <v>1158</v>
      </c>
      <c r="J129" s="696" t="s">
        <v>1385</v>
      </c>
      <c r="K129" s="696" t="s">
        <v>1386</v>
      </c>
      <c r="L129" s="699">
        <v>333.31</v>
      </c>
      <c r="M129" s="699">
        <v>666.62</v>
      </c>
      <c r="N129" s="696">
        <v>2</v>
      </c>
      <c r="O129" s="700">
        <v>2</v>
      </c>
      <c r="P129" s="699">
        <v>333.31</v>
      </c>
      <c r="Q129" s="701">
        <v>0.5</v>
      </c>
      <c r="R129" s="696">
        <v>1</v>
      </c>
      <c r="S129" s="701">
        <v>0.5</v>
      </c>
      <c r="T129" s="700">
        <v>1</v>
      </c>
      <c r="U129" s="702">
        <v>0.5</v>
      </c>
    </row>
    <row r="130" spans="1:21" ht="14.4" customHeight="1" x14ac:dyDescent="0.3">
      <c r="A130" s="695">
        <v>12</v>
      </c>
      <c r="B130" s="696" t="s">
        <v>530</v>
      </c>
      <c r="C130" s="696">
        <v>89301122</v>
      </c>
      <c r="D130" s="697" t="s">
        <v>2688</v>
      </c>
      <c r="E130" s="698" t="s">
        <v>1437</v>
      </c>
      <c r="F130" s="696" t="s">
        <v>1425</v>
      </c>
      <c r="G130" s="696" t="s">
        <v>1582</v>
      </c>
      <c r="H130" s="696" t="s">
        <v>531</v>
      </c>
      <c r="I130" s="696" t="s">
        <v>1583</v>
      </c>
      <c r="J130" s="696" t="s">
        <v>1584</v>
      </c>
      <c r="K130" s="696" t="s">
        <v>1530</v>
      </c>
      <c r="L130" s="699">
        <v>97.42</v>
      </c>
      <c r="M130" s="699">
        <v>1266.46</v>
      </c>
      <c r="N130" s="696">
        <v>13</v>
      </c>
      <c r="O130" s="700">
        <v>2.5</v>
      </c>
      <c r="P130" s="699">
        <v>487.1</v>
      </c>
      <c r="Q130" s="701">
        <v>0.38461538461538464</v>
      </c>
      <c r="R130" s="696">
        <v>5</v>
      </c>
      <c r="S130" s="701">
        <v>0.38461538461538464</v>
      </c>
      <c r="T130" s="700">
        <v>1.5</v>
      </c>
      <c r="U130" s="702">
        <v>0.6</v>
      </c>
    </row>
    <row r="131" spans="1:21" ht="14.4" customHeight="1" x14ac:dyDescent="0.3">
      <c r="A131" s="695">
        <v>12</v>
      </c>
      <c r="B131" s="696" t="s">
        <v>530</v>
      </c>
      <c r="C131" s="696">
        <v>89301122</v>
      </c>
      <c r="D131" s="697" t="s">
        <v>2688</v>
      </c>
      <c r="E131" s="698" t="s">
        <v>1437</v>
      </c>
      <c r="F131" s="696" t="s">
        <v>1425</v>
      </c>
      <c r="G131" s="696" t="s">
        <v>1582</v>
      </c>
      <c r="H131" s="696" t="s">
        <v>531</v>
      </c>
      <c r="I131" s="696" t="s">
        <v>1585</v>
      </c>
      <c r="J131" s="696" t="s">
        <v>1586</v>
      </c>
      <c r="K131" s="696" t="s">
        <v>1587</v>
      </c>
      <c r="L131" s="699">
        <v>142.49</v>
      </c>
      <c r="M131" s="699">
        <v>2279.84</v>
      </c>
      <c r="N131" s="696">
        <v>16</v>
      </c>
      <c r="O131" s="700">
        <v>3</v>
      </c>
      <c r="P131" s="699">
        <v>1852.3700000000001</v>
      </c>
      <c r="Q131" s="701">
        <v>0.8125</v>
      </c>
      <c r="R131" s="696">
        <v>13</v>
      </c>
      <c r="S131" s="701">
        <v>0.8125</v>
      </c>
      <c r="T131" s="700">
        <v>2.5</v>
      </c>
      <c r="U131" s="702">
        <v>0.83333333333333337</v>
      </c>
    </row>
    <row r="132" spans="1:21" ht="14.4" customHeight="1" x14ac:dyDescent="0.3">
      <c r="A132" s="695">
        <v>12</v>
      </c>
      <c r="B132" s="696" t="s">
        <v>530</v>
      </c>
      <c r="C132" s="696">
        <v>89301122</v>
      </c>
      <c r="D132" s="697" t="s">
        <v>2688</v>
      </c>
      <c r="E132" s="698" t="s">
        <v>1437</v>
      </c>
      <c r="F132" s="696" t="s">
        <v>1425</v>
      </c>
      <c r="G132" s="696" t="s">
        <v>1457</v>
      </c>
      <c r="H132" s="696" t="s">
        <v>974</v>
      </c>
      <c r="I132" s="696" t="s">
        <v>1135</v>
      </c>
      <c r="J132" s="696" t="s">
        <v>1136</v>
      </c>
      <c r="K132" s="696" t="s">
        <v>1388</v>
      </c>
      <c r="L132" s="699">
        <v>184.22</v>
      </c>
      <c r="M132" s="699">
        <v>368.44</v>
      </c>
      <c r="N132" s="696">
        <v>2</v>
      </c>
      <c r="O132" s="700">
        <v>1</v>
      </c>
      <c r="P132" s="699">
        <v>368.44</v>
      </c>
      <c r="Q132" s="701">
        <v>1</v>
      </c>
      <c r="R132" s="696">
        <v>2</v>
      </c>
      <c r="S132" s="701">
        <v>1</v>
      </c>
      <c r="T132" s="700">
        <v>1</v>
      </c>
      <c r="U132" s="702">
        <v>1</v>
      </c>
    </row>
    <row r="133" spans="1:21" ht="14.4" customHeight="1" x14ac:dyDescent="0.3">
      <c r="A133" s="695">
        <v>12</v>
      </c>
      <c r="B133" s="696" t="s">
        <v>530</v>
      </c>
      <c r="C133" s="696">
        <v>89301122</v>
      </c>
      <c r="D133" s="697" t="s">
        <v>2688</v>
      </c>
      <c r="E133" s="698" t="s">
        <v>1437</v>
      </c>
      <c r="F133" s="696" t="s">
        <v>1425</v>
      </c>
      <c r="G133" s="696" t="s">
        <v>1588</v>
      </c>
      <c r="H133" s="696" t="s">
        <v>531</v>
      </c>
      <c r="I133" s="696" t="s">
        <v>1589</v>
      </c>
      <c r="J133" s="696" t="s">
        <v>1590</v>
      </c>
      <c r="K133" s="696" t="s">
        <v>1591</v>
      </c>
      <c r="L133" s="699">
        <v>871.16</v>
      </c>
      <c r="M133" s="699">
        <v>8711.6</v>
      </c>
      <c r="N133" s="696">
        <v>10</v>
      </c>
      <c r="O133" s="700">
        <v>3</v>
      </c>
      <c r="P133" s="699">
        <v>8711.6</v>
      </c>
      <c r="Q133" s="701">
        <v>1</v>
      </c>
      <c r="R133" s="696">
        <v>10</v>
      </c>
      <c r="S133" s="701">
        <v>1</v>
      </c>
      <c r="T133" s="700">
        <v>3</v>
      </c>
      <c r="U133" s="702">
        <v>1</v>
      </c>
    </row>
    <row r="134" spans="1:21" ht="14.4" customHeight="1" x14ac:dyDescent="0.3">
      <c r="A134" s="695">
        <v>12</v>
      </c>
      <c r="B134" s="696" t="s">
        <v>530</v>
      </c>
      <c r="C134" s="696">
        <v>89301122</v>
      </c>
      <c r="D134" s="697" t="s">
        <v>2688</v>
      </c>
      <c r="E134" s="698" t="s">
        <v>1437</v>
      </c>
      <c r="F134" s="696" t="s">
        <v>1425</v>
      </c>
      <c r="G134" s="696" t="s">
        <v>1588</v>
      </c>
      <c r="H134" s="696" t="s">
        <v>531</v>
      </c>
      <c r="I134" s="696" t="s">
        <v>1592</v>
      </c>
      <c r="J134" s="696" t="s">
        <v>1593</v>
      </c>
      <c r="K134" s="696" t="s">
        <v>1594</v>
      </c>
      <c r="L134" s="699">
        <v>1162.0999999999999</v>
      </c>
      <c r="M134" s="699">
        <v>33700.899999999994</v>
      </c>
      <c r="N134" s="696">
        <v>29</v>
      </c>
      <c r="O134" s="700">
        <v>8</v>
      </c>
      <c r="P134" s="699">
        <v>30214.599999999991</v>
      </c>
      <c r="Q134" s="701">
        <v>0.89655172413793094</v>
      </c>
      <c r="R134" s="696">
        <v>26</v>
      </c>
      <c r="S134" s="701">
        <v>0.89655172413793105</v>
      </c>
      <c r="T134" s="700">
        <v>7.5</v>
      </c>
      <c r="U134" s="702">
        <v>0.9375</v>
      </c>
    </row>
    <row r="135" spans="1:21" ht="14.4" customHeight="1" x14ac:dyDescent="0.3">
      <c r="A135" s="695">
        <v>12</v>
      </c>
      <c r="B135" s="696" t="s">
        <v>530</v>
      </c>
      <c r="C135" s="696">
        <v>89301122</v>
      </c>
      <c r="D135" s="697" t="s">
        <v>2688</v>
      </c>
      <c r="E135" s="698" t="s">
        <v>1437</v>
      </c>
      <c r="F135" s="696" t="s">
        <v>1425</v>
      </c>
      <c r="G135" s="696" t="s">
        <v>1595</v>
      </c>
      <c r="H135" s="696" t="s">
        <v>531</v>
      </c>
      <c r="I135" s="696" t="s">
        <v>1596</v>
      </c>
      <c r="J135" s="696" t="s">
        <v>723</v>
      </c>
      <c r="K135" s="696" t="s">
        <v>1597</v>
      </c>
      <c r="L135" s="699">
        <v>115.3</v>
      </c>
      <c r="M135" s="699">
        <v>576.5</v>
      </c>
      <c r="N135" s="696">
        <v>5</v>
      </c>
      <c r="O135" s="700">
        <v>0.5</v>
      </c>
      <c r="P135" s="699">
        <v>576.5</v>
      </c>
      <c r="Q135" s="701">
        <v>1</v>
      </c>
      <c r="R135" s="696">
        <v>5</v>
      </c>
      <c r="S135" s="701">
        <v>1</v>
      </c>
      <c r="T135" s="700">
        <v>0.5</v>
      </c>
      <c r="U135" s="702">
        <v>1</v>
      </c>
    </row>
    <row r="136" spans="1:21" ht="14.4" customHeight="1" x14ac:dyDescent="0.3">
      <c r="A136" s="695">
        <v>12</v>
      </c>
      <c r="B136" s="696" t="s">
        <v>530</v>
      </c>
      <c r="C136" s="696">
        <v>89301122</v>
      </c>
      <c r="D136" s="697" t="s">
        <v>2688</v>
      </c>
      <c r="E136" s="698" t="s">
        <v>1437</v>
      </c>
      <c r="F136" s="696" t="s">
        <v>1425</v>
      </c>
      <c r="G136" s="696" t="s">
        <v>1598</v>
      </c>
      <c r="H136" s="696" t="s">
        <v>531</v>
      </c>
      <c r="I136" s="696" t="s">
        <v>1599</v>
      </c>
      <c r="J136" s="696" t="s">
        <v>1600</v>
      </c>
      <c r="K136" s="696" t="s">
        <v>1601</v>
      </c>
      <c r="L136" s="699">
        <v>1500.42</v>
      </c>
      <c r="M136" s="699">
        <v>16504.620000000003</v>
      </c>
      <c r="N136" s="696">
        <v>11</v>
      </c>
      <c r="O136" s="700">
        <v>10</v>
      </c>
      <c r="P136" s="699">
        <v>12003.36</v>
      </c>
      <c r="Q136" s="701">
        <v>0.72727272727272718</v>
      </c>
      <c r="R136" s="696">
        <v>8</v>
      </c>
      <c r="S136" s="701">
        <v>0.72727272727272729</v>
      </c>
      <c r="T136" s="700">
        <v>7.5</v>
      </c>
      <c r="U136" s="702">
        <v>0.75</v>
      </c>
    </row>
    <row r="137" spans="1:21" ht="14.4" customHeight="1" x14ac:dyDescent="0.3">
      <c r="A137" s="695">
        <v>12</v>
      </c>
      <c r="B137" s="696" t="s">
        <v>530</v>
      </c>
      <c r="C137" s="696">
        <v>89301122</v>
      </c>
      <c r="D137" s="697" t="s">
        <v>2688</v>
      </c>
      <c r="E137" s="698" t="s">
        <v>1437</v>
      </c>
      <c r="F137" s="696" t="s">
        <v>1425</v>
      </c>
      <c r="G137" s="696" t="s">
        <v>1598</v>
      </c>
      <c r="H137" s="696" t="s">
        <v>531</v>
      </c>
      <c r="I137" s="696" t="s">
        <v>1602</v>
      </c>
      <c r="J137" s="696" t="s">
        <v>1603</v>
      </c>
      <c r="K137" s="696" t="s">
        <v>1604</v>
      </c>
      <c r="L137" s="699">
        <v>750.21</v>
      </c>
      <c r="M137" s="699">
        <v>14253.990000000002</v>
      </c>
      <c r="N137" s="696">
        <v>19</v>
      </c>
      <c r="O137" s="700">
        <v>14.5</v>
      </c>
      <c r="P137" s="699">
        <v>9002.52</v>
      </c>
      <c r="Q137" s="701">
        <v>0.63157894736842102</v>
      </c>
      <c r="R137" s="696">
        <v>12</v>
      </c>
      <c r="S137" s="701">
        <v>0.63157894736842102</v>
      </c>
      <c r="T137" s="700">
        <v>8.5</v>
      </c>
      <c r="U137" s="702">
        <v>0.58620689655172409</v>
      </c>
    </row>
    <row r="138" spans="1:21" ht="14.4" customHeight="1" x14ac:dyDescent="0.3">
      <c r="A138" s="695">
        <v>12</v>
      </c>
      <c r="B138" s="696" t="s">
        <v>530</v>
      </c>
      <c r="C138" s="696">
        <v>89301122</v>
      </c>
      <c r="D138" s="697" t="s">
        <v>2688</v>
      </c>
      <c r="E138" s="698" t="s">
        <v>1437</v>
      </c>
      <c r="F138" s="696" t="s">
        <v>1425</v>
      </c>
      <c r="G138" s="696" t="s">
        <v>1605</v>
      </c>
      <c r="H138" s="696" t="s">
        <v>531</v>
      </c>
      <c r="I138" s="696" t="s">
        <v>1606</v>
      </c>
      <c r="J138" s="696" t="s">
        <v>1607</v>
      </c>
      <c r="K138" s="696" t="s">
        <v>1608</v>
      </c>
      <c r="L138" s="699">
        <v>0</v>
      </c>
      <c r="M138" s="699">
        <v>0</v>
      </c>
      <c r="N138" s="696">
        <v>2</v>
      </c>
      <c r="O138" s="700">
        <v>1</v>
      </c>
      <c r="P138" s="699">
        <v>0</v>
      </c>
      <c r="Q138" s="701"/>
      <c r="R138" s="696">
        <v>2</v>
      </c>
      <c r="S138" s="701">
        <v>1</v>
      </c>
      <c r="T138" s="700">
        <v>1</v>
      </c>
      <c r="U138" s="702">
        <v>1</v>
      </c>
    </row>
    <row r="139" spans="1:21" ht="14.4" customHeight="1" x14ac:dyDescent="0.3">
      <c r="A139" s="695">
        <v>12</v>
      </c>
      <c r="B139" s="696" t="s">
        <v>530</v>
      </c>
      <c r="C139" s="696">
        <v>89301122</v>
      </c>
      <c r="D139" s="697" t="s">
        <v>2688</v>
      </c>
      <c r="E139" s="698" t="s">
        <v>1437</v>
      </c>
      <c r="F139" s="696" t="s">
        <v>1425</v>
      </c>
      <c r="G139" s="696" t="s">
        <v>1609</v>
      </c>
      <c r="H139" s="696" t="s">
        <v>531</v>
      </c>
      <c r="I139" s="696" t="s">
        <v>1610</v>
      </c>
      <c r="J139" s="696" t="s">
        <v>1611</v>
      </c>
      <c r="K139" s="696" t="s">
        <v>1612</v>
      </c>
      <c r="L139" s="699">
        <v>0</v>
      </c>
      <c r="M139" s="699">
        <v>0</v>
      </c>
      <c r="N139" s="696">
        <v>1</v>
      </c>
      <c r="O139" s="700">
        <v>0.5</v>
      </c>
      <c r="P139" s="699">
        <v>0</v>
      </c>
      <c r="Q139" s="701"/>
      <c r="R139" s="696">
        <v>1</v>
      </c>
      <c r="S139" s="701">
        <v>1</v>
      </c>
      <c r="T139" s="700">
        <v>0.5</v>
      </c>
      <c r="U139" s="702">
        <v>1</v>
      </c>
    </row>
    <row r="140" spans="1:21" ht="14.4" customHeight="1" x14ac:dyDescent="0.3">
      <c r="A140" s="695">
        <v>12</v>
      </c>
      <c r="B140" s="696" t="s">
        <v>530</v>
      </c>
      <c r="C140" s="696">
        <v>89301122</v>
      </c>
      <c r="D140" s="697" t="s">
        <v>2688</v>
      </c>
      <c r="E140" s="698" t="s">
        <v>1437</v>
      </c>
      <c r="F140" s="696" t="s">
        <v>1425</v>
      </c>
      <c r="G140" s="696" t="s">
        <v>1613</v>
      </c>
      <c r="H140" s="696" t="s">
        <v>531</v>
      </c>
      <c r="I140" s="696" t="s">
        <v>1614</v>
      </c>
      <c r="J140" s="696" t="s">
        <v>1615</v>
      </c>
      <c r="K140" s="696" t="s">
        <v>1616</v>
      </c>
      <c r="L140" s="699">
        <v>163.9</v>
      </c>
      <c r="M140" s="699">
        <v>983.40000000000009</v>
      </c>
      <c r="N140" s="696">
        <v>6</v>
      </c>
      <c r="O140" s="700">
        <v>0.5</v>
      </c>
      <c r="P140" s="699">
        <v>983.40000000000009</v>
      </c>
      <c r="Q140" s="701">
        <v>1</v>
      </c>
      <c r="R140" s="696">
        <v>6</v>
      </c>
      <c r="S140" s="701">
        <v>1</v>
      </c>
      <c r="T140" s="700">
        <v>0.5</v>
      </c>
      <c r="U140" s="702">
        <v>1</v>
      </c>
    </row>
    <row r="141" spans="1:21" ht="14.4" customHeight="1" x14ac:dyDescent="0.3">
      <c r="A141" s="695">
        <v>12</v>
      </c>
      <c r="B141" s="696" t="s">
        <v>530</v>
      </c>
      <c r="C141" s="696">
        <v>89301122</v>
      </c>
      <c r="D141" s="697" t="s">
        <v>2688</v>
      </c>
      <c r="E141" s="698" t="s">
        <v>1437</v>
      </c>
      <c r="F141" s="696" t="s">
        <v>1425</v>
      </c>
      <c r="G141" s="696" t="s">
        <v>1617</v>
      </c>
      <c r="H141" s="696" t="s">
        <v>531</v>
      </c>
      <c r="I141" s="696" t="s">
        <v>1618</v>
      </c>
      <c r="J141" s="696" t="s">
        <v>1619</v>
      </c>
      <c r="K141" s="696" t="s">
        <v>1620</v>
      </c>
      <c r="L141" s="699">
        <v>0</v>
      </c>
      <c r="M141" s="699">
        <v>0</v>
      </c>
      <c r="N141" s="696">
        <v>1</v>
      </c>
      <c r="O141" s="700">
        <v>0.5</v>
      </c>
      <c r="P141" s="699">
        <v>0</v>
      </c>
      <c r="Q141" s="701"/>
      <c r="R141" s="696">
        <v>1</v>
      </c>
      <c r="S141" s="701">
        <v>1</v>
      </c>
      <c r="T141" s="700">
        <v>0.5</v>
      </c>
      <c r="U141" s="702">
        <v>1</v>
      </c>
    </row>
    <row r="142" spans="1:21" ht="14.4" customHeight="1" x14ac:dyDescent="0.3">
      <c r="A142" s="695">
        <v>12</v>
      </c>
      <c r="B142" s="696" t="s">
        <v>530</v>
      </c>
      <c r="C142" s="696">
        <v>89301122</v>
      </c>
      <c r="D142" s="697" t="s">
        <v>2688</v>
      </c>
      <c r="E142" s="698" t="s">
        <v>1437</v>
      </c>
      <c r="F142" s="696" t="s">
        <v>1425</v>
      </c>
      <c r="G142" s="696" t="s">
        <v>1500</v>
      </c>
      <c r="H142" s="696" t="s">
        <v>531</v>
      </c>
      <c r="I142" s="696" t="s">
        <v>808</v>
      </c>
      <c r="J142" s="696" t="s">
        <v>809</v>
      </c>
      <c r="K142" s="696" t="s">
        <v>1501</v>
      </c>
      <c r="L142" s="699">
        <v>63.67</v>
      </c>
      <c r="M142" s="699">
        <v>63.67</v>
      </c>
      <c r="N142" s="696">
        <v>1</v>
      </c>
      <c r="O142" s="700">
        <v>0.5</v>
      </c>
      <c r="P142" s="699">
        <v>63.67</v>
      </c>
      <c r="Q142" s="701">
        <v>1</v>
      </c>
      <c r="R142" s="696">
        <v>1</v>
      </c>
      <c r="S142" s="701">
        <v>1</v>
      </c>
      <c r="T142" s="700">
        <v>0.5</v>
      </c>
      <c r="U142" s="702">
        <v>1</v>
      </c>
    </row>
    <row r="143" spans="1:21" ht="14.4" customHeight="1" x14ac:dyDescent="0.3">
      <c r="A143" s="695">
        <v>12</v>
      </c>
      <c r="B143" s="696" t="s">
        <v>530</v>
      </c>
      <c r="C143" s="696">
        <v>89301122</v>
      </c>
      <c r="D143" s="697" t="s">
        <v>2688</v>
      </c>
      <c r="E143" s="698" t="s">
        <v>1437</v>
      </c>
      <c r="F143" s="696" t="s">
        <v>1425</v>
      </c>
      <c r="G143" s="696" t="s">
        <v>1621</v>
      </c>
      <c r="H143" s="696" t="s">
        <v>531</v>
      </c>
      <c r="I143" s="696" t="s">
        <v>1622</v>
      </c>
      <c r="J143" s="696" t="s">
        <v>1623</v>
      </c>
      <c r="K143" s="696" t="s">
        <v>1624</v>
      </c>
      <c r="L143" s="699">
        <v>322.52</v>
      </c>
      <c r="M143" s="699">
        <v>322.52</v>
      </c>
      <c r="N143" s="696">
        <v>1</v>
      </c>
      <c r="O143" s="700">
        <v>1</v>
      </c>
      <c r="P143" s="699"/>
      <c r="Q143" s="701">
        <v>0</v>
      </c>
      <c r="R143" s="696"/>
      <c r="S143" s="701">
        <v>0</v>
      </c>
      <c r="T143" s="700"/>
      <c r="U143" s="702">
        <v>0</v>
      </c>
    </row>
    <row r="144" spans="1:21" ht="14.4" customHeight="1" x14ac:dyDescent="0.3">
      <c r="A144" s="695">
        <v>12</v>
      </c>
      <c r="B144" s="696" t="s">
        <v>530</v>
      </c>
      <c r="C144" s="696">
        <v>89301122</v>
      </c>
      <c r="D144" s="697" t="s">
        <v>2688</v>
      </c>
      <c r="E144" s="698" t="s">
        <v>1437</v>
      </c>
      <c r="F144" s="696" t="s">
        <v>1425</v>
      </c>
      <c r="G144" s="696" t="s">
        <v>1625</v>
      </c>
      <c r="H144" s="696" t="s">
        <v>531</v>
      </c>
      <c r="I144" s="696" t="s">
        <v>1626</v>
      </c>
      <c r="J144" s="696" t="s">
        <v>1627</v>
      </c>
      <c r="K144" s="696" t="s">
        <v>1628</v>
      </c>
      <c r="L144" s="699">
        <v>224.9</v>
      </c>
      <c r="M144" s="699">
        <v>224.9</v>
      </c>
      <c r="N144" s="696">
        <v>1</v>
      </c>
      <c r="O144" s="700">
        <v>1</v>
      </c>
      <c r="P144" s="699"/>
      <c r="Q144" s="701">
        <v>0</v>
      </c>
      <c r="R144" s="696"/>
      <c r="S144" s="701">
        <v>0</v>
      </c>
      <c r="T144" s="700"/>
      <c r="U144" s="702">
        <v>0</v>
      </c>
    </row>
    <row r="145" spans="1:21" ht="14.4" customHeight="1" x14ac:dyDescent="0.3">
      <c r="A145" s="695">
        <v>12</v>
      </c>
      <c r="B145" s="696" t="s">
        <v>530</v>
      </c>
      <c r="C145" s="696">
        <v>89301122</v>
      </c>
      <c r="D145" s="697" t="s">
        <v>2688</v>
      </c>
      <c r="E145" s="698" t="s">
        <v>1437</v>
      </c>
      <c r="F145" s="696" t="s">
        <v>1425</v>
      </c>
      <c r="G145" s="696" t="s">
        <v>1629</v>
      </c>
      <c r="H145" s="696" t="s">
        <v>531</v>
      </c>
      <c r="I145" s="696" t="s">
        <v>1630</v>
      </c>
      <c r="J145" s="696" t="s">
        <v>1631</v>
      </c>
      <c r="K145" s="696" t="s">
        <v>1632</v>
      </c>
      <c r="L145" s="699">
        <v>40.93</v>
      </c>
      <c r="M145" s="699">
        <v>163.72</v>
      </c>
      <c r="N145" s="696">
        <v>4</v>
      </c>
      <c r="O145" s="700">
        <v>3</v>
      </c>
      <c r="P145" s="699">
        <v>40.93</v>
      </c>
      <c r="Q145" s="701">
        <v>0.25</v>
      </c>
      <c r="R145" s="696">
        <v>1</v>
      </c>
      <c r="S145" s="701">
        <v>0.25</v>
      </c>
      <c r="T145" s="700">
        <v>1</v>
      </c>
      <c r="U145" s="702">
        <v>0.33333333333333331</v>
      </c>
    </row>
    <row r="146" spans="1:21" ht="14.4" customHeight="1" x14ac:dyDescent="0.3">
      <c r="A146" s="695">
        <v>12</v>
      </c>
      <c r="B146" s="696" t="s">
        <v>530</v>
      </c>
      <c r="C146" s="696">
        <v>89301122</v>
      </c>
      <c r="D146" s="697" t="s">
        <v>2688</v>
      </c>
      <c r="E146" s="698" t="s">
        <v>1437</v>
      </c>
      <c r="F146" s="696" t="s">
        <v>1425</v>
      </c>
      <c r="G146" s="696" t="s">
        <v>1633</v>
      </c>
      <c r="H146" s="696" t="s">
        <v>974</v>
      </c>
      <c r="I146" s="696" t="s">
        <v>1634</v>
      </c>
      <c r="J146" s="696" t="s">
        <v>1023</v>
      </c>
      <c r="K146" s="696" t="s">
        <v>1635</v>
      </c>
      <c r="L146" s="699">
        <v>96.63</v>
      </c>
      <c r="M146" s="699">
        <v>579.78</v>
      </c>
      <c r="N146" s="696">
        <v>6</v>
      </c>
      <c r="O146" s="700">
        <v>2</v>
      </c>
      <c r="P146" s="699">
        <v>483.15</v>
      </c>
      <c r="Q146" s="701">
        <v>0.83333333333333337</v>
      </c>
      <c r="R146" s="696">
        <v>5</v>
      </c>
      <c r="S146" s="701">
        <v>0.83333333333333337</v>
      </c>
      <c r="T146" s="700">
        <v>1.5</v>
      </c>
      <c r="U146" s="702">
        <v>0.75</v>
      </c>
    </row>
    <row r="147" spans="1:21" ht="14.4" customHeight="1" x14ac:dyDescent="0.3">
      <c r="A147" s="695">
        <v>12</v>
      </c>
      <c r="B147" s="696" t="s">
        <v>530</v>
      </c>
      <c r="C147" s="696">
        <v>89301122</v>
      </c>
      <c r="D147" s="697" t="s">
        <v>2688</v>
      </c>
      <c r="E147" s="698" t="s">
        <v>1437</v>
      </c>
      <c r="F147" s="696" t="s">
        <v>1425</v>
      </c>
      <c r="G147" s="696" t="s">
        <v>1461</v>
      </c>
      <c r="H147" s="696" t="s">
        <v>531</v>
      </c>
      <c r="I147" s="696" t="s">
        <v>1110</v>
      </c>
      <c r="J147" s="696" t="s">
        <v>1111</v>
      </c>
      <c r="K147" s="696" t="s">
        <v>1112</v>
      </c>
      <c r="L147" s="699">
        <v>153.52000000000001</v>
      </c>
      <c r="M147" s="699">
        <v>3684.4800000000005</v>
      </c>
      <c r="N147" s="696">
        <v>24</v>
      </c>
      <c r="O147" s="700">
        <v>18</v>
      </c>
      <c r="P147" s="699">
        <v>1535.2</v>
      </c>
      <c r="Q147" s="701">
        <v>0.41666666666666663</v>
      </c>
      <c r="R147" s="696">
        <v>10</v>
      </c>
      <c r="S147" s="701">
        <v>0.41666666666666669</v>
      </c>
      <c r="T147" s="700">
        <v>9</v>
      </c>
      <c r="U147" s="702">
        <v>0.5</v>
      </c>
    </row>
    <row r="148" spans="1:21" ht="14.4" customHeight="1" x14ac:dyDescent="0.3">
      <c r="A148" s="695">
        <v>12</v>
      </c>
      <c r="B148" s="696" t="s">
        <v>530</v>
      </c>
      <c r="C148" s="696">
        <v>89301122</v>
      </c>
      <c r="D148" s="697" t="s">
        <v>2688</v>
      </c>
      <c r="E148" s="698" t="s">
        <v>1437</v>
      </c>
      <c r="F148" s="696" t="s">
        <v>1425</v>
      </c>
      <c r="G148" s="696" t="s">
        <v>1636</v>
      </c>
      <c r="H148" s="696" t="s">
        <v>531</v>
      </c>
      <c r="I148" s="696" t="s">
        <v>1637</v>
      </c>
      <c r="J148" s="696" t="s">
        <v>1638</v>
      </c>
      <c r="K148" s="696" t="s">
        <v>1639</v>
      </c>
      <c r="L148" s="699">
        <v>121.59</v>
      </c>
      <c r="M148" s="699">
        <v>1459.0800000000002</v>
      </c>
      <c r="N148" s="696">
        <v>12</v>
      </c>
      <c r="O148" s="700">
        <v>10</v>
      </c>
      <c r="P148" s="699">
        <v>486.36</v>
      </c>
      <c r="Q148" s="701">
        <v>0.33333333333333331</v>
      </c>
      <c r="R148" s="696">
        <v>4</v>
      </c>
      <c r="S148" s="701">
        <v>0.33333333333333331</v>
      </c>
      <c r="T148" s="700">
        <v>3</v>
      </c>
      <c r="U148" s="702">
        <v>0.3</v>
      </c>
    </row>
    <row r="149" spans="1:21" ht="14.4" customHeight="1" x14ac:dyDescent="0.3">
      <c r="A149" s="695">
        <v>12</v>
      </c>
      <c r="B149" s="696" t="s">
        <v>530</v>
      </c>
      <c r="C149" s="696">
        <v>89301122</v>
      </c>
      <c r="D149" s="697" t="s">
        <v>2688</v>
      </c>
      <c r="E149" s="698" t="s">
        <v>1437</v>
      </c>
      <c r="F149" s="696" t="s">
        <v>1425</v>
      </c>
      <c r="G149" s="696" t="s">
        <v>1547</v>
      </c>
      <c r="H149" s="696" t="s">
        <v>974</v>
      </c>
      <c r="I149" s="696" t="s">
        <v>1146</v>
      </c>
      <c r="J149" s="696" t="s">
        <v>1147</v>
      </c>
      <c r="K149" s="696" t="s">
        <v>1396</v>
      </c>
      <c r="L149" s="699">
        <v>69.86</v>
      </c>
      <c r="M149" s="699">
        <v>489.02</v>
      </c>
      <c r="N149" s="696">
        <v>7</v>
      </c>
      <c r="O149" s="700">
        <v>3</v>
      </c>
      <c r="P149" s="699">
        <v>279.44</v>
      </c>
      <c r="Q149" s="701">
        <v>0.5714285714285714</v>
      </c>
      <c r="R149" s="696">
        <v>4</v>
      </c>
      <c r="S149" s="701">
        <v>0.5714285714285714</v>
      </c>
      <c r="T149" s="700">
        <v>2</v>
      </c>
      <c r="U149" s="702">
        <v>0.66666666666666663</v>
      </c>
    </row>
    <row r="150" spans="1:21" ht="14.4" customHeight="1" x14ac:dyDescent="0.3">
      <c r="A150" s="695">
        <v>12</v>
      </c>
      <c r="B150" s="696" t="s">
        <v>530</v>
      </c>
      <c r="C150" s="696">
        <v>89301122</v>
      </c>
      <c r="D150" s="697" t="s">
        <v>2688</v>
      </c>
      <c r="E150" s="698" t="s">
        <v>1437</v>
      </c>
      <c r="F150" s="696" t="s">
        <v>1425</v>
      </c>
      <c r="G150" s="696" t="s">
        <v>1513</v>
      </c>
      <c r="H150" s="696" t="s">
        <v>531</v>
      </c>
      <c r="I150" s="696" t="s">
        <v>642</v>
      </c>
      <c r="J150" s="696" t="s">
        <v>643</v>
      </c>
      <c r="K150" s="696" t="s">
        <v>644</v>
      </c>
      <c r="L150" s="699">
        <v>56.69</v>
      </c>
      <c r="M150" s="699">
        <v>56.69</v>
      </c>
      <c r="N150" s="696">
        <v>1</v>
      </c>
      <c r="O150" s="700">
        <v>0.5</v>
      </c>
      <c r="P150" s="699">
        <v>56.69</v>
      </c>
      <c r="Q150" s="701">
        <v>1</v>
      </c>
      <c r="R150" s="696">
        <v>1</v>
      </c>
      <c r="S150" s="701">
        <v>1</v>
      </c>
      <c r="T150" s="700">
        <v>0.5</v>
      </c>
      <c r="U150" s="702">
        <v>1</v>
      </c>
    </row>
    <row r="151" spans="1:21" ht="14.4" customHeight="1" x14ac:dyDescent="0.3">
      <c r="A151" s="695">
        <v>12</v>
      </c>
      <c r="B151" s="696" t="s">
        <v>530</v>
      </c>
      <c r="C151" s="696">
        <v>89301122</v>
      </c>
      <c r="D151" s="697" t="s">
        <v>2688</v>
      </c>
      <c r="E151" s="698" t="s">
        <v>1437</v>
      </c>
      <c r="F151" s="696" t="s">
        <v>1425</v>
      </c>
      <c r="G151" s="696" t="s">
        <v>1514</v>
      </c>
      <c r="H151" s="696" t="s">
        <v>531</v>
      </c>
      <c r="I151" s="696" t="s">
        <v>1548</v>
      </c>
      <c r="J151" s="696" t="s">
        <v>1549</v>
      </c>
      <c r="K151" s="696" t="s">
        <v>1550</v>
      </c>
      <c r="L151" s="699">
        <v>250.07</v>
      </c>
      <c r="M151" s="699">
        <v>1000.28</v>
      </c>
      <c r="N151" s="696">
        <v>4</v>
      </c>
      <c r="O151" s="700">
        <v>1</v>
      </c>
      <c r="P151" s="699">
        <v>1000.28</v>
      </c>
      <c r="Q151" s="701">
        <v>1</v>
      </c>
      <c r="R151" s="696">
        <v>4</v>
      </c>
      <c r="S151" s="701">
        <v>1</v>
      </c>
      <c r="T151" s="700">
        <v>1</v>
      </c>
      <c r="U151" s="702">
        <v>1</v>
      </c>
    </row>
    <row r="152" spans="1:21" ht="14.4" customHeight="1" x14ac:dyDescent="0.3">
      <c r="A152" s="695">
        <v>12</v>
      </c>
      <c r="B152" s="696" t="s">
        <v>530</v>
      </c>
      <c r="C152" s="696">
        <v>89301122</v>
      </c>
      <c r="D152" s="697" t="s">
        <v>2688</v>
      </c>
      <c r="E152" s="698" t="s">
        <v>1437</v>
      </c>
      <c r="F152" s="696" t="s">
        <v>1425</v>
      </c>
      <c r="G152" s="696" t="s">
        <v>1514</v>
      </c>
      <c r="H152" s="696" t="s">
        <v>531</v>
      </c>
      <c r="I152" s="696" t="s">
        <v>1640</v>
      </c>
      <c r="J152" s="696" t="s">
        <v>1516</v>
      </c>
      <c r="K152" s="696" t="s">
        <v>1641</v>
      </c>
      <c r="L152" s="699">
        <v>0</v>
      </c>
      <c r="M152" s="699">
        <v>0</v>
      </c>
      <c r="N152" s="696">
        <v>2</v>
      </c>
      <c r="O152" s="700">
        <v>1</v>
      </c>
      <c r="P152" s="699">
        <v>0</v>
      </c>
      <c r="Q152" s="701"/>
      <c r="R152" s="696">
        <v>2</v>
      </c>
      <c r="S152" s="701">
        <v>1</v>
      </c>
      <c r="T152" s="700">
        <v>1</v>
      </c>
      <c r="U152" s="702">
        <v>1</v>
      </c>
    </row>
    <row r="153" spans="1:21" ht="14.4" customHeight="1" x14ac:dyDescent="0.3">
      <c r="A153" s="695">
        <v>12</v>
      </c>
      <c r="B153" s="696" t="s">
        <v>530</v>
      </c>
      <c r="C153" s="696">
        <v>89301122</v>
      </c>
      <c r="D153" s="697" t="s">
        <v>2688</v>
      </c>
      <c r="E153" s="698" t="s">
        <v>1437</v>
      </c>
      <c r="F153" s="696" t="s">
        <v>1425</v>
      </c>
      <c r="G153" s="696" t="s">
        <v>1514</v>
      </c>
      <c r="H153" s="696" t="s">
        <v>531</v>
      </c>
      <c r="I153" s="696" t="s">
        <v>1515</v>
      </c>
      <c r="J153" s="696" t="s">
        <v>1516</v>
      </c>
      <c r="K153" s="696" t="s">
        <v>1517</v>
      </c>
      <c r="L153" s="699">
        <v>181.41</v>
      </c>
      <c r="M153" s="699">
        <v>907.05</v>
      </c>
      <c r="N153" s="696">
        <v>5</v>
      </c>
      <c r="O153" s="700">
        <v>1</v>
      </c>
      <c r="P153" s="699">
        <v>907.05</v>
      </c>
      <c r="Q153" s="701">
        <v>1</v>
      </c>
      <c r="R153" s="696">
        <v>5</v>
      </c>
      <c r="S153" s="701">
        <v>1</v>
      </c>
      <c r="T153" s="700">
        <v>1</v>
      </c>
      <c r="U153" s="702">
        <v>1</v>
      </c>
    </row>
    <row r="154" spans="1:21" ht="14.4" customHeight="1" x14ac:dyDescent="0.3">
      <c r="A154" s="695">
        <v>12</v>
      </c>
      <c r="B154" s="696" t="s">
        <v>530</v>
      </c>
      <c r="C154" s="696">
        <v>89301122</v>
      </c>
      <c r="D154" s="697" t="s">
        <v>2688</v>
      </c>
      <c r="E154" s="698" t="s">
        <v>1437</v>
      </c>
      <c r="F154" s="696" t="s">
        <v>1425</v>
      </c>
      <c r="G154" s="696" t="s">
        <v>1514</v>
      </c>
      <c r="H154" s="696" t="s">
        <v>531</v>
      </c>
      <c r="I154" s="696" t="s">
        <v>1642</v>
      </c>
      <c r="J154" s="696" t="s">
        <v>1643</v>
      </c>
      <c r="K154" s="696" t="s">
        <v>1644</v>
      </c>
      <c r="L154" s="699">
        <v>128.04</v>
      </c>
      <c r="M154" s="699">
        <v>640.19999999999993</v>
      </c>
      <c r="N154" s="696">
        <v>5</v>
      </c>
      <c r="O154" s="700">
        <v>1</v>
      </c>
      <c r="P154" s="699"/>
      <c r="Q154" s="701">
        <v>0</v>
      </c>
      <c r="R154" s="696"/>
      <c r="S154" s="701">
        <v>0</v>
      </c>
      <c r="T154" s="700"/>
      <c r="U154" s="702">
        <v>0</v>
      </c>
    </row>
    <row r="155" spans="1:21" ht="14.4" customHeight="1" x14ac:dyDescent="0.3">
      <c r="A155" s="695">
        <v>12</v>
      </c>
      <c r="B155" s="696" t="s">
        <v>530</v>
      </c>
      <c r="C155" s="696">
        <v>89301122</v>
      </c>
      <c r="D155" s="697" t="s">
        <v>2688</v>
      </c>
      <c r="E155" s="698" t="s">
        <v>1437</v>
      </c>
      <c r="F155" s="696" t="s">
        <v>1425</v>
      </c>
      <c r="G155" s="696" t="s">
        <v>1514</v>
      </c>
      <c r="H155" s="696" t="s">
        <v>531</v>
      </c>
      <c r="I155" s="696" t="s">
        <v>1645</v>
      </c>
      <c r="J155" s="696" t="s">
        <v>1549</v>
      </c>
      <c r="K155" s="696" t="s">
        <v>1646</v>
      </c>
      <c r="L155" s="699">
        <v>0</v>
      </c>
      <c r="M155" s="699">
        <v>0</v>
      </c>
      <c r="N155" s="696">
        <v>20</v>
      </c>
      <c r="O155" s="700">
        <v>9</v>
      </c>
      <c r="P155" s="699">
        <v>0</v>
      </c>
      <c r="Q155" s="701"/>
      <c r="R155" s="696">
        <v>14</v>
      </c>
      <c r="S155" s="701">
        <v>0.7</v>
      </c>
      <c r="T155" s="700">
        <v>7</v>
      </c>
      <c r="U155" s="702">
        <v>0.77777777777777779</v>
      </c>
    </row>
    <row r="156" spans="1:21" ht="14.4" customHeight="1" x14ac:dyDescent="0.3">
      <c r="A156" s="695">
        <v>12</v>
      </c>
      <c r="B156" s="696" t="s">
        <v>530</v>
      </c>
      <c r="C156" s="696">
        <v>89301122</v>
      </c>
      <c r="D156" s="697" t="s">
        <v>2688</v>
      </c>
      <c r="E156" s="698" t="s">
        <v>1437</v>
      </c>
      <c r="F156" s="696" t="s">
        <v>1425</v>
      </c>
      <c r="G156" s="696" t="s">
        <v>1514</v>
      </c>
      <c r="H156" s="696" t="s">
        <v>531</v>
      </c>
      <c r="I156" s="696" t="s">
        <v>1647</v>
      </c>
      <c r="J156" s="696" t="s">
        <v>1549</v>
      </c>
      <c r="K156" s="696" t="s">
        <v>1646</v>
      </c>
      <c r="L156" s="699">
        <v>0</v>
      </c>
      <c r="M156" s="699">
        <v>0</v>
      </c>
      <c r="N156" s="696">
        <v>3</v>
      </c>
      <c r="O156" s="700">
        <v>0.5</v>
      </c>
      <c r="P156" s="699">
        <v>0</v>
      </c>
      <c r="Q156" s="701"/>
      <c r="R156" s="696">
        <v>3</v>
      </c>
      <c r="S156" s="701">
        <v>1</v>
      </c>
      <c r="T156" s="700">
        <v>0.5</v>
      </c>
      <c r="U156" s="702">
        <v>1</v>
      </c>
    </row>
    <row r="157" spans="1:21" ht="14.4" customHeight="1" x14ac:dyDescent="0.3">
      <c r="A157" s="695">
        <v>12</v>
      </c>
      <c r="B157" s="696" t="s">
        <v>530</v>
      </c>
      <c r="C157" s="696">
        <v>89301122</v>
      </c>
      <c r="D157" s="697" t="s">
        <v>2688</v>
      </c>
      <c r="E157" s="698" t="s">
        <v>1437</v>
      </c>
      <c r="F157" s="696" t="s">
        <v>1425</v>
      </c>
      <c r="G157" s="696" t="s">
        <v>1648</v>
      </c>
      <c r="H157" s="696" t="s">
        <v>531</v>
      </c>
      <c r="I157" s="696" t="s">
        <v>1649</v>
      </c>
      <c r="J157" s="696" t="s">
        <v>1650</v>
      </c>
      <c r="K157" s="696" t="s">
        <v>1651</v>
      </c>
      <c r="L157" s="699">
        <v>0</v>
      </c>
      <c r="M157" s="699">
        <v>0</v>
      </c>
      <c r="N157" s="696">
        <v>1</v>
      </c>
      <c r="O157" s="700">
        <v>1</v>
      </c>
      <c r="P157" s="699">
        <v>0</v>
      </c>
      <c r="Q157" s="701"/>
      <c r="R157" s="696">
        <v>1</v>
      </c>
      <c r="S157" s="701">
        <v>1</v>
      </c>
      <c r="T157" s="700">
        <v>1</v>
      </c>
      <c r="U157" s="702">
        <v>1</v>
      </c>
    </row>
    <row r="158" spans="1:21" ht="14.4" customHeight="1" x14ac:dyDescent="0.3">
      <c r="A158" s="695">
        <v>12</v>
      </c>
      <c r="B158" s="696" t="s">
        <v>530</v>
      </c>
      <c r="C158" s="696">
        <v>89301122</v>
      </c>
      <c r="D158" s="697" t="s">
        <v>2688</v>
      </c>
      <c r="E158" s="698" t="s">
        <v>1437</v>
      </c>
      <c r="F158" s="696" t="s">
        <v>1425</v>
      </c>
      <c r="G158" s="696" t="s">
        <v>1648</v>
      </c>
      <c r="H158" s="696" t="s">
        <v>531</v>
      </c>
      <c r="I158" s="696" t="s">
        <v>1652</v>
      </c>
      <c r="J158" s="696" t="s">
        <v>1650</v>
      </c>
      <c r="K158" s="696" t="s">
        <v>1653</v>
      </c>
      <c r="L158" s="699">
        <v>0</v>
      </c>
      <c r="M158" s="699">
        <v>0</v>
      </c>
      <c r="N158" s="696">
        <v>1</v>
      </c>
      <c r="O158" s="700">
        <v>0.5</v>
      </c>
      <c r="P158" s="699">
        <v>0</v>
      </c>
      <c r="Q158" s="701"/>
      <c r="R158" s="696">
        <v>1</v>
      </c>
      <c r="S158" s="701">
        <v>1</v>
      </c>
      <c r="T158" s="700">
        <v>0.5</v>
      </c>
      <c r="U158" s="702">
        <v>1</v>
      </c>
    </row>
    <row r="159" spans="1:21" ht="14.4" customHeight="1" x14ac:dyDescent="0.3">
      <c r="A159" s="695">
        <v>12</v>
      </c>
      <c r="B159" s="696" t="s">
        <v>530</v>
      </c>
      <c r="C159" s="696">
        <v>89301122</v>
      </c>
      <c r="D159" s="697" t="s">
        <v>2688</v>
      </c>
      <c r="E159" s="698" t="s">
        <v>1437</v>
      </c>
      <c r="F159" s="696" t="s">
        <v>1425</v>
      </c>
      <c r="G159" s="696" t="s">
        <v>1654</v>
      </c>
      <c r="H159" s="696" t="s">
        <v>531</v>
      </c>
      <c r="I159" s="696" t="s">
        <v>1655</v>
      </c>
      <c r="J159" s="696" t="s">
        <v>1656</v>
      </c>
      <c r="K159" s="696" t="s">
        <v>1657</v>
      </c>
      <c r="L159" s="699">
        <v>0</v>
      </c>
      <c r="M159" s="699">
        <v>0</v>
      </c>
      <c r="N159" s="696">
        <v>1</v>
      </c>
      <c r="O159" s="700">
        <v>0.5</v>
      </c>
      <c r="P159" s="699">
        <v>0</v>
      </c>
      <c r="Q159" s="701"/>
      <c r="R159" s="696">
        <v>1</v>
      </c>
      <c r="S159" s="701">
        <v>1</v>
      </c>
      <c r="T159" s="700">
        <v>0.5</v>
      </c>
      <c r="U159" s="702">
        <v>1</v>
      </c>
    </row>
    <row r="160" spans="1:21" ht="14.4" customHeight="1" x14ac:dyDescent="0.3">
      <c r="A160" s="695">
        <v>12</v>
      </c>
      <c r="B160" s="696" t="s">
        <v>530</v>
      </c>
      <c r="C160" s="696">
        <v>89301122</v>
      </c>
      <c r="D160" s="697" t="s">
        <v>2688</v>
      </c>
      <c r="E160" s="698" t="s">
        <v>1437</v>
      </c>
      <c r="F160" s="696" t="s">
        <v>1425</v>
      </c>
      <c r="G160" s="696" t="s">
        <v>1654</v>
      </c>
      <c r="H160" s="696" t="s">
        <v>531</v>
      </c>
      <c r="I160" s="696" t="s">
        <v>1658</v>
      </c>
      <c r="J160" s="696" t="s">
        <v>1656</v>
      </c>
      <c r="K160" s="696" t="s">
        <v>1659</v>
      </c>
      <c r="L160" s="699">
        <v>0</v>
      </c>
      <c r="M160" s="699">
        <v>0</v>
      </c>
      <c r="N160" s="696">
        <v>2</v>
      </c>
      <c r="O160" s="700">
        <v>2</v>
      </c>
      <c r="P160" s="699">
        <v>0</v>
      </c>
      <c r="Q160" s="701"/>
      <c r="R160" s="696">
        <v>2</v>
      </c>
      <c r="S160" s="701">
        <v>1</v>
      </c>
      <c r="T160" s="700">
        <v>2</v>
      </c>
      <c r="U160" s="702">
        <v>1</v>
      </c>
    </row>
    <row r="161" spans="1:21" ht="14.4" customHeight="1" x14ac:dyDescent="0.3">
      <c r="A161" s="695">
        <v>12</v>
      </c>
      <c r="B161" s="696" t="s">
        <v>530</v>
      </c>
      <c r="C161" s="696">
        <v>89301122</v>
      </c>
      <c r="D161" s="697" t="s">
        <v>2688</v>
      </c>
      <c r="E161" s="698" t="s">
        <v>1437</v>
      </c>
      <c r="F161" s="696" t="s">
        <v>1425</v>
      </c>
      <c r="G161" s="696" t="s">
        <v>1654</v>
      </c>
      <c r="H161" s="696" t="s">
        <v>531</v>
      </c>
      <c r="I161" s="696" t="s">
        <v>1660</v>
      </c>
      <c r="J161" s="696" t="s">
        <v>1656</v>
      </c>
      <c r="K161" s="696" t="s">
        <v>1661</v>
      </c>
      <c r="L161" s="699">
        <v>0</v>
      </c>
      <c r="M161" s="699">
        <v>0</v>
      </c>
      <c r="N161" s="696">
        <v>3</v>
      </c>
      <c r="O161" s="700">
        <v>2.5</v>
      </c>
      <c r="P161" s="699">
        <v>0</v>
      </c>
      <c r="Q161" s="701"/>
      <c r="R161" s="696">
        <v>1</v>
      </c>
      <c r="S161" s="701">
        <v>0.33333333333333331</v>
      </c>
      <c r="T161" s="700">
        <v>1</v>
      </c>
      <c r="U161" s="702">
        <v>0.4</v>
      </c>
    </row>
    <row r="162" spans="1:21" ht="14.4" customHeight="1" x14ac:dyDescent="0.3">
      <c r="A162" s="695">
        <v>12</v>
      </c>
      <c r="B162" s="696" t="s">
        <v>530</v>
      </c>
      <c r="C162" s="696">
        <v>89301122</v>
      </c>
      <c r="D162" s="697" t="s">
        <v>2688</v>
      </c>
      <c r="E162" s="698" t="s">
        <v>1437</v>
      </c>
      <c r="F162" s="696" t="s">
        <v>1425</v>
      </c>
      <c r="G162" s="696" t="s">
        <v>1662</v>
      </c>
      <c r="H162" s="696" t="s">
        <v>531</v>
      </c>
      <c r="I162" s="696" t="s">
        <v>1663</v>
      </c>
      <c r="J162" s="696" t="s">
        <v>1664</v>
      </c>
      <c r="K162" s="696" t="s">
        <v>1665</v>
      </c>
      <c r="L162" s="699">
        <v>893.1</v>
      </c>
      <c r="M162" s="699">
        <v>2679.3</v>
      </c>
      <c r="N162" s="696">
        <v>3</v>
      </c>
      <c r="O162" s="700">
        <v>2.5</v>
      </c>
      <c r="P162" s="699">
        <v>893.1</v>
      </c>
      <c r="Q162" s="701">
        <v>0.33333333333333331</v>
      </c>
      <c r="R162" s="696">
        <v>1</v>
      </c>
      <c r="S162" s="701">
        <v>0.33333333333333331</v>
      </c>
      <c r="T162" s="700">
        <v>1</v>
      </c>
      <c r="U162" s="702">
        <v>0.4</v>
      </c>
    </row>
    <row r="163" spans="1:21" ht="14.4" customHeight="1" x14ac:dyDescent="0.3">
      <c r="A163" s="695">
        <v>12</v>
      </c>
      <c r="B163" s="696" t="s">
        <v>530</v>
      </c>
      <c r="C163" s="696">
        <v>89301122</v>
      </c>
      <c r="D163" s="697" t="s">
        <v>2688</v>
      </c>
      <c r="E163" s="698" t="s">
        <v>1437</v>
      </c>
      <c r="F163" s="696" t="s">
        <v>1425</v>
      </c>
      <c r="G163" s="696" t="s">
        <v>1662</v>
      </c>
      <c r="H163" s="696" t="s">
        <v>531</v>
      </c>
      <c r="I163" s="696" t="s">
        <v>1666</v>
      </c>
      <c r="J163" s="696" t="s">
        <v>1667</v>
      </c>
      <c r="K163" s="696" t="s">
        <v>1668</v>
      </c>
      <c r="L163" s="699">
        <v>1786.21</v>
      </c>
      <c r="M163" s="699">
        <v>1786.21</v>
      </c>
      <c r="N163" s="696">
        <v>1</v>
      </c>
      <c r="O163" s="700">
        <v>0.5</v>
      </c>
      <c r="P163" s="699">
        <v>1786.21</v>
      </c>
      <c r="Q163" s="701">
        <v>1</v>
      </c>
      <c r="R163" s="696">
        <v>1</v>
      </c>
      <c r="S163" s="701">
        <v>1</v>
      </c>
      <c r="T163" s="700">
        <v>0.5</v>
      </c>
      <c r="U163" s="702">
        <v>1</v>
      </c>
    </row>
    <row r="164" spans="1:21" ht="14.4" customHeight="1" x14ac:dyDescent="0.3">
      <c r="A164" s="695">
        <v>12</v>
      </c>
      <c r="B164" s="696" t="s">
        <v>530</v>
      </c>
      <c r="C164" s="696">
        <v>89301122</v>
      </c>
      <c r="D164" s="697" t="s">
        <v>2688</v>
      </c>
      <c r="E164" s="698" t="s">
        <v>1437</v>
      </c>
      <c r="F164" s="696" t="s">
        <v>1425</v>
      </c>
      <c r="G164" s="696" t="s">
        <v>1662</v>
      </c>
      <c r="H164" s="696" t="s">
        <v>531</v>
      </c>
      <c r="I164" s="696" t="s">
        <v>1669</v>
      </c>
      <c r="J164" s="696" t="s">
        <v>1664</v>
      </c>
      <c r="K164" s="696" t="s">
        <v>1665</v>
      </c>
      <c r="L164" s="699">
        <v>893.1</v>
      </c>
      <c r="M164" s="699">
        <v>13396.500000000002</v>
      </c>
      <c r="N164" s="696">
        <v>15</v>
      </c>
      <c r="O164" s="700">
        <v>11.5</v>
      </c>
      <c r="P164" s="699">
        <v>8931.0000000000018</v>
      </c>
      <c r="Q164" s="701">
        <v>0.66666666666666674</v>
      </c>
      <c r="R164" s="696">
        <v>10</v>
      </c>
      <c r="S164" s="701">
        <v>0.66666666666666663</v>
      </c>
      <c r="T164" s="700">
        <v>7.5</v>
      </c>
      <c r="U164" s="702">
        <v>0.65217391304347827</v>
      </c>
    </row>
    <row r="165" spans="1:21" ht="14.4" customHeight="1" x14ac:dyDescent="0.3">
      <c r="A165" s="695">
        <v>12</v>
      </c>
      <c r="B165" s="696" t="s">
        <v>530</v>
      </c>
      <c r="C165" s="696">
        <v>89301122</v>
      </c>
      <c r="D165" s="697" t="s">
        <v>2688</v>
      </c>
      <c r="E165" s="698" t="s">
        <v>1437</v>
      </c>
      <c r="F165" s="696" t="s">
        <v>1425</v>
      </c>
      <c r="G165" s="696" t="s">
        <v>1662</v>
      </c>
      <c r="H165" s="696" t="s">
        <v>531</v>
      </c>
      <c r="I165" s="696" t="s">
        <v>1670</v>
      </c>
      <c r="J165" s="696" t="s">
        <v>1667</v>
      </c>
      <c r="K165" s="696" t="s">
        <v>1668</v>
      </c>
      <c r="L165" s="699">
        <v>1786.21</v>
      </c>
      <c r="M165" s="699">
        <v>17862.099999999999</v>
      </c>
      <c r="N165" s="696">
        <v>10</v>
      </c>
      <c r="O165" s="700">
        <v>8.5</v>
      </c>
      <c r="P165" s="699">
        <v>10717.259999999998</v>
      </c>
      <c r="Q165" s="701">
        <v>0.6</v>
      </c>
      <c r="R165" s="696">
        <v>6</v>
      </c>
      <c r="S165" s="701">
        <v>0.6</v>
      </c>
      <c r="T165" s="700">
        <v>5</v>
      </c>
      <c r="U165" s="702">
        <v>0.58823529411764708</v>
      </c>
    </row>
    <row r="166" spans="1:21" ht="14.4" customHeight="1" x14ac:dyDescent="0.3">
      <c r="A166" s="695">
        <v>12</v>
      </c>
      <c r="B166" s="696" t="s">
        <v>530</v>
      </c>
      <c r="C166" s="696">
        <v>89301122</v>
      </c>
      <c r="D166" s="697" t="s">
        <v>2688</v>
      </c>
      <c r="E166" s="698" t="s">
        <v>1437</v>
      </c>
      <c r="F166" s="696" t="s">
        <v>1425</v>
      </c>
      <c r="G166" s="696" t="s">
        <v>1662</v>
      </c>
      <c r="H166" s="696" t="s">
        <v>531</v>
      </c>
      <c r="I166" s="696" t="s">
        <v>1671</v>
      </c>
      <c r="J166" s="696" t="s">
        <v>1667</v>
      </c>
      <c r="K166" s="696" t="s">
        <v>1408</v>
      </c>
      <c r="L166" s="699">
        <v>0</v>
      </c>
      <c r="M166" s="699">
        <v>0</v>
      </c>
      <c r="N166" s="696">
        <v>1</v>
      </c>
      <c r="O166" s="700">
        <v>0.5</v>
      </c>
      <c r="P166" s="699">
        <v>0</v>
      </c>
      <c r="Q166" s="701"/>
      <c r="R166" s="696">
        <v>1</v>
      </c>
      <c r="S166" s="701">
        <v>1</v>
      </c>
      <c r="T166" s="700">
        <v>0.5</v>
      </c>
      <c r="U166" s="702">
        <v>1</v>
      </c>
    </row>
    <row r="167" spans="1:21" ht="14.4" customHeight="1" x14ac:dyDescent="0.3">
      <c r="A167" s="695">
        <v>12</v>
      </c>
      <c r="B167" s="696" t="s">
        <v>530</v>
      </c>
      <c r="C167" s="696">
        <v>89301122</v>
      </c>
      <c r="D167" s="697" t="s">
        <v>2688</v>
      </c>
      <c r="E167" s="698" t="s">
        <v>1437</v>
      </c>
      <c r="F167" s="696" t="s">
        <v>1425</v>
      </c>
      <c r="G167" s="696" t="s">
        <v>1462</v>
      </c>
      <c r="H167" s="696" t="s">
        <v>531</v>
      </c>
      <c r="I167" s="696" t="s">
        <v>1463</v>
      </c>
      <c r="J167" s="696" t="s">
        <v>1119</v>
      </c>
      <c r="K167" s="696" t="s">
        <v>1464</v>
      </c>
      <c r="L167" s="699">
        <v>23.46</v>
      </c>
      <c r="M167" s="699">
        <v>234.60000000000002</v>
      </c>
      <c r="N167" s="696">
        <v>10</v>
      </c>
      <c r="O167" s="700">
        <v>9</v>
      </c>
      <c r="P167" s="699">
        <v>140.76000000000002</v>
      </c>
      <c r="Q167" s="701">
        <v>0.6</v>
      </c>
      <c r="R167" s="696">
        <v>6</v>
      </c>
      <c r="S167" s="701">
        <v>0.6</v>
      </c>
      <c r="T167" s="700">
        <v>5.5</v>
      </c>
      <c r="U167" s="702">
        <v>0.61111111111111116</v>
      </c>
    </row>
    <row r="168" spans="1:21" ht="14.4" customHeight="1" x14ac:dyDescent="0.3">
      <c r="A168" s="695">
        <v>12</v>
      </c>
      <c r="B168" s="696" t="s">
        <v>530</v>
      </c>
      <c r="C168" s="696">
        <v>89301122</v>
      </c>
      <c r="D168" s="697" t="s">
        <v>2688</v>
      </c>
      <c r="E168" s="698" t="s">
        <v>1437</v>
      </c>
      <c r="F168" s="696" t="s">
        <v>1425</v>
      </c>
      <c r="G168" s="696" t="s">
        <v>1672</v>
      </c>
      <c r="H168" s="696" t="s">
        <v>531</v>
      </c>
      <c r="I168" s="696" t="s">
        <v>1673</v>
      </c>
      <c r="J168" s="696" t="s">
        <v>1674</v>
      </c>
      <c r="K168" s="696" t="s">
        <v>1675</v>
      </c>
      <c r="L168" s="699">
        <v>0</v>
      </c>
      <c r="M168" s="699">
        <v>0</v>
      </c>
      <c r="N168" s="696">
        <v>1</v>
      </c>
      <c r="O168" s="700">
        <v>1</v>
      </c>
      <c r="P168" s="699"/>
      <c r="Q168" s="701"/>
      <c r="R168" s="696"/>
      <c r="S168" s="701">
        <v>0</v>
      </c>
      <c r="T168" s="700"/>
      <c r="U168" s="702">
        <v>0</v>
      </c>
    </row>
    <row r="169" spans="1:21" ht="14.4" customHeight="1" x14ac:dyDescent="0.3">
      <c r="A169" s="695">
        <v>12</v>
      </c>
      <c r="B169" s="696" t="s">
        <v>530</v>
      </c>
      <c r="C169" s="696">
        <v>89301122</v>
      </c>
      <c r="D169" s="697" t="s">
        <v>2688</v>
      </c>
      <c r="E169" s="698" t="s">
        <v>1437</v>
      </c>
      <c r="F169" s="696" t="s">
        <v>1425</v>
      </c>
      <c r="G169" s="696" t="s">
        <v>1531</v>
      </c>
      <c r="H169" s="696" t="s">
        <v>531</v>
      </c>
      <c r="I169" s="696" t="s">
        <v>1676</v>
      </c>
      <c r="J169" s="696" t="s">
        <v>1677</v>
      </c>
      <c r="K169" s="696" t="s">
        <v>1678</v>
      </c>
      <c r="L169" s="699">
        <v>547.16999999999996</v>
      </c>
      <c r="M169" s="699">
        <v>9301.89</v>
      </c>
      <c r="N169" s="696">
        <v>17</v>
      </c>
      <c r="O169" s="700">
        <v>11.5</v>
      </c>
      <c r="P169" s="699">
        <v>6566.04</v>
      </c>
      <c r="Q169" s="701">
        <v>0.70588235294117652</v>
      </c>
      <c r="R169" s="696">
        <v>12</v>
      </c>
      <c r="S169" s="701">
        <v>0.70588235294117652</v>
      </c>
      <c r="T169" s="700">
        <v>8.5</v>
      </c>
      <c r="U169" s="702">
        <v>0.73913043478260865</v>
      </c>
    </row>
    <row r="170" spans="1:21" ht="14.4" customHeight="1" x14ac:dyDescent="0.3">
      <c r="A170" s="695">
        <v>12</v>
      </c>
      <c r="B170" s="696" t="s">
        <v>530</v>
      </c>
      <c r="C170" s="696">
        <v>89301122</v>
      </c>
      <c r="D170" s="697" t="s">
        <v>2688</v>
      </c>
      <c r="E170" s="698" t="s">
        <v>1437</v>
      </c>
      <c r="F170" s="696" t="s">
        <v>1425</v>
      </c>
      <c r="G170" s="696" t="s">
        <v>1531</v>
      </c>
      <c r="H170" s="696" t="s">
        <v>974</v>
      </c>
      <c r="I170" s="696" t="s">
        <v>1679</v>
      </c>
      <c r="J170" s="696" t="s">
        <v>1533</v>
      </c>
      <c r="K170" s="696" t="s">
        <v>1680</v>
      </c>
      <c r="L170" s="699">
        <v>492.45</v>
      </c>
      <c r="M170" s="699">
        <v>1969.8</v>
      </c>
      <c r="N170" s="696">
        <v>4</v>
      </c>
      <c r="O170" s="700">
        <v>2.5</v>
      </c>
      <c r="P170" s="699">
        <v>1477.35</v>
      </c>
      <c r="Q170" s="701">
        <v>0.75</v>
      </c>
      <c r="R170" s="696">
        <v>3</v>
      </c>
      <c r="S170" s="701">
        <v>0.75</v>
      </c>
      <c r="T170" s="700">
        <v>2</v>
      </c>
      <c r="U170" s="702">
        <v>0.8</v>
      </c>
    </row>
    <row r="171" spans="1:21" ht="14.4" customHeight="1" x14ac:dyDescent="0.3">
      <c r="A171" s="695">
        <v>12</v>
      </c>
      <c r="B171" s="696" t="s">
        <v>530</v>
      </c>
      <c r="C171" s="696">
        <v>89301122</v>
      </c>
      <c r="D171" s="697" t="s">
        <v>2688</v>
      </c>
      <c r="E171" s="698" t="s">
        <v>1437</v>
      </c>
      <c r="F171" s="696" t="s">
        <v>1425</v>
      </c>
      <c r="G171" s="696" t="s">
        <v>1465</v>
      </c>
      <c r="H171" s="696" t="s">
        <v>531</v>
      </c>
      <c r="I171" s="696" t="s">
        <v>1466</v>
      </c>
      <c r="J171" s="696" t="s">
        <v>1467</v>
      </c>
      <c r="K171" s="696" t="s">
        <v>1468</v>
      </c>
      <c r="L171" s="699">
        <v>1660.2</v>
      </c>
      <c r="M171" s="699">
        <v>3320.4</v>
      </c>
      <c r="N171" s="696">
        <v>2</v>
      </c>
      <c r="O171" s="700">
        <v>1.5</v>
      </c>
      <c r="P171" s="699">
        <v>3320.4</v>
      </c>
      <c r="Q171" s="701">
        <v>1</v>
      </c>
      <c r="R171" s="696">
        <v>2</v>
      </c>
      <c r="S171" s="701">
        <v>1</v>
      </c>
      <c r="T171" s="700">
        <v>1.5</v>
      </c>
      <c r="U171" s="702">
        <v>1</v>
      </c>
    </row>
    <row r="172" spans="1:21" ht="14.4" customHeight="1" x14ac:dyDescent="0.3">
      <c r="A172" s="695">
        <v>12</v>
      </c>
      <c r="B172" s="696" t="s">
        <v>530</v>
      </c>
      <c r="C172" s="696">
        <v>89301122</v>
      </c>
      <c r="D172" s="697" t="s">
        <v>2688</v>
      </c>
      <c r="E172" s="698" t="s">
        <v>1437</v>
      </c>
      <c r="F172" s="696" t="s">
        <v>1425</v>
      </c>
      <c r="G172" s="696" t="s">
        <v>1681</v>
      </c>
      <c r="H172" s="696" t="s">
        <v>974</v>
      </c>
      <c r="I172" s="696" t="s">
        <v>1682</v>
      </c>
      <c r="J172" s="696" t="s">
        <v>1683</v>
      </c>
      <c r="K172" s="696" t="s">
        <v>1684</v>
      </c>
      <c r="L172" s="699">
        <v>104.45</v>
      </c>
      <c r="M172" s="699">
        <v>1253.4000000000001</v>
      </c>
      <c r="N172" s="696">
        <v>12</v>
      </c>
      <c r="O172" s="700">
        <v>2</v>
      </c>
      <c r="P172" s="699">
        <v>940.05000000000007</v>
      </c>
      <c r="Q172" s="701">
        <v>0.75</v>
      </c>
      <c r="R172" s="696">
        <v>9</v>
      </c>
      <c r="S172" s="701">
        <v>0.75</v>
      </c>
      <c r="T172" s="700">
        <v>1.5</v>
      </c>
      <c r="U172" s="702">
        <v>0.75</v>
      </c>
    </row>
    <row r="173" spans="1:21" ht="14.4" customHeight="1" x14ac:dyDescent="0.3">
      <c r="A173" s="695">
        <v>12</v>
      </c>
      <c r="B173" s="696" t="s">
        <v>530</v>
      </c>
      <c r="C173" s="696">
        <v>89301122</v>
      </c>
      <c r="D173" s="697" t="s">
        <v>2688</v>
      </c>
      <c r="E173" s="698" t="s">
        <v>1437</v>
      </c>
      <c r="F173" s="696" t="s">
        <v>1425</v>
      </c>
      <c r="G173" s="696" t="s">
        <v>1685</v>
      </c>
      <c r="H173" s="696" t="s">
        <v>531</v>
      </c>
      <c r="I173" s="696" t="s">
        <v>1686</v>
      </c>
      <c r="J173" s="696" t="s">
        <v>1687</v>
      </c>
      <c r="K173" s="696" t="s">
        <v>1688</v>
      </c>
      <c r="L173" s="699">
        <v>293.69</v>
      </c>
      <c r="M173" s="699">
        <v>881.06999999999994</v>
      </c>
      <c r="N173" s="696">
        <v>3</v>
      </c>
      <c r="O173" s="700">
        <v>0.5</v>
      </c>
      <c r="P173" s="699"/>
      <c r="Q173" s="701">
        <v>0</v>
      </c>
      <c r="R173" s="696"/>
      <c r="S173" s="701">
        <v>0</v>
      </c>
      <c r="T173" s="700"/>
      <c r="U173" s="702">
        <v>0</v>
      </c>
    </row>
    <row r="174" spans="1:21" ht="14.4" customHeight="1" x14ac:dyDescent="0.3">
      <c r="A174" s="695">
        <v>12</v>
      </c>
      <c r="B174" s="696" t="s">
        <v>530</v>
      </c>
      <c r="C174" s="696">
        <v>89301122</v>
      </c>
      <c r="D174" s="697" t="s">
        <v>2688</v>
      </c>
      <c r="E174" s="698" t="s">
        <v>1437</v>
      </c>
      <c r="F174" s="696" t="s">
        <v>1425</v>
      </c>
      <c r="G174" s="696" t="s">
        <v>1685</v>
      </c>
      <c r="H174" s="696" t="s">
        <v>531</v>
      </c>
      <c r="I174" s="696" t="s">
        <v>1689</v>
      </c>
      <c r="J174" s="696" t="s">
        <v>1690</v>
      </c>
      <c r="K174" s="696" t="s">
        <v>1691</v>
      </c>
      <c r="L174" s="699">
        <v>146.84</v>
      </c>
      <c r="M174" s="699">
        <v>146.84</v>
      </c>
      <c r="N174" s="696">
        <v>1</v>
      </c>
      <c r="O174" s="700">
        <v>0.5</v>
      </c>
      <c r="P174" s="699"/>
      <c r="Q174" s="701">
        <v>0</v>
      </c>
      <c r="R174" s="696"/>
      <c r="S174" s="701">
        <v>0</v>
      </c>
      <c r="T174" s="700"/>
      <c r="U174" s="702">
        <v>0</v>
      </c>
    </row>
    <row r="175" spans="1:21" ht="14.4" customHeight="1" x14ac:dyDescent="0.3">
      <c r="A175" s="695">
        <v>12</v>
      </c>
      <c r="B175" s="696" t="s">
        <v>530</v>
      </c>
      <c r="C175" s="696">
        <v>89301122</v>
      </c>
      <c r="D175" s="697" t="s">
        <v>2688</v>
      </c>
      <c r="E175" s="698" t="s">
        <v>1437</v>
      </c>
      <c r="F175" s="696" t="s">
        <v>1425</v>
      </c>
      <c r="G175" s="696" t="s">
        <v>1685</v>
      </c>
      <c r="H175" s="696" t="s">
        <v>531</v>
      </c>
      <c r="I175" s="696" t="s">
        <v>1692</v>
      </c>
      <c r="J175" s="696" t="s">
        <v>1690</v>
      </c>
      <c r="K175" s="696" t="s">
        <v>1693</v>
      </c>
      <c r="L175" s="699">
        <v>244.74</v>
      </c>
      <c r="M175" s="699">
        <v>1957.92</v>
      </c>
      <c r="N175" s="696">
        <v>8</v>
      </c>
      <c r="O175" s="700">
        <v>2</v>
      </c>
      <c r="P175" s="699">
        <v>489.48</v>
      </c>
      <c r="Q175" s="701">
        <v>0.25</v>
      </c>
      <c r="R175" s="696">
        <v>2</v>
      </c>
      <c r="S175" s="701">
        <v>0.25</v>
      </c>
      <c r="T175" s="700">
        <v>0.5</v>
      </c>
      <c r="U175" s="702">
        <v>0.25</v>
      </c>
    </row>
    <row r="176" spans="1:21" ht="14.4" customHeight="1" x14ac:dyDescent="0.3">
      <c r="A176" s="695">
        <v>12</v>
      </c>
      <c r="B176" s="696" t="s">
        <v>530</v>
      </c>
      <c r="C176" s="696">
        <v>89301122</v>
      </c>
      <c r="D176" s="697" t="s">
        <v>2688</v>
      </c>
      <c r="E176" s="698" t="s">
        <v>1437</v>
      </c>
      <c r="F176" s="696" t="s">
        <v>1425</v>
      </c>
      <c r="G176" s="696" t="s">
        <v>1694</v>
      </c>
      <c r="H176" s="696" t="s">
        <v>531</v>
      </c>
      <c r="I176" s="696" t="s">
        <v>1695</v>
      </c>
      <c r="J176" s="696" t="s">
        <v>1696</v>
      </c>
      <c r="K176" s="696" t="s">
        <v>1512</v>
      </c>
      <c r="L176" s="699">
        <v>1130.22</v>
      </c>
      <c r="M176" s="699">
        <v>44078.579999999987</v>
      </c>
      <c r="N176" s="696">
        <v>39</v>
      </c>
      <c r="O176" s="700">
        <v>16.5</v>
      </c>
      <c r="P176" s="699">
        <v>33906.599999999991</v>
      </c>
      <c r="Q176" s="701">
        <v>0.76923076923076927</v>
      </c>
      <c r="R176" s="696">
        <v>30</v>
      </c>
      <c r="S176" s="701">
        <v>0.76923076923076927</v>
      </c>
      <c r="T176" s="700">
        <v>11</v>
      </c>
      <c r="U176" s="702">
        <v>0.66666666666666663</v>
      </c>
    </row>
    <row r="177" spans="1:21" ht="14.4" customHeight="1" x14ac:dyDescent="0.3">
      <c r="A177" s="695">
        <v>12</v>
      </c>
      <c r="B177" s="696" t="s">
        <v>530</v>
      </c>
      <c r="C177" s="696">
        <v>89301122</v>
      </c>
      <c r="D177" s="697" t="s">
        <v>2688</v>
      </c>
      <c r="E177" s="698" t="s">
        <v>1437</v>
      </c>
      <c r="F177" s="696" t="s">
        <v>1425</v>
      </c>
      <c r="G177" s="696" t="s">
        <v>1694</v>
      </c>
      <c r="H177" s="696" t="s">
        <v>531</v>
      </c>
      <c r="I177" s="696" t="s">
        <v>1697</v>
      </c>
      <c r="J177" s="696" t="s">
        <v>1696</v>
      </c>
      <c r="K177" s="696" t="s">
        <v>1698</v>
      </c>
      <c r="L177" s="699">
        <v>3390.63</v>
      </c>
      <c r="M177" s="699">
        <v>20343.780000000002</v>
      </c>
      <c r="N177" s="696">
        <v>6</v>
      </c>
      <c r="O177" s="700">
        <v>5.5</v>
      </c>
      <c r="P177" s="699">
        <v>20343.780000000002</v>
      </c>
      <c r="Q177" s="701">
        <v>1</v>
      </c>
      <c r="R177" s="696">
        <v>6</v>
      </c>
      <c r="S177" s="701">
        <v>1</v>
      </c>
      <c r="T177" s="700">
        <v>5.5</v>
      </c>
      <c r="U177" s="702">
        <v>1</v>
      </c>
    </row>
    <row r="178" spans="1:21" ht="14.4" customHeight="1" x14ac:dyDescent="0.3">
      <c r="A178" s="695">
        <v>12</v>
      </c>
      <c r="B178" s="696" t="s">
        <v>530</v>
      </c>
      <c r="C178" s="696">
        <v>89301122</v>
      </c>
      <c r="D178" s="697" t="s">
        <v>2688</v>
      </c>
      <c r="E178" s="698" t="s">
        <v>1437</v>
      </c>
      <c r="F178" s="696" t="s">
        <v>1425</v>
      </c>
      <c r="G178" s="696" t="s">
        <v>1694</v>
      </c>
      <c r="H178" s="696" t="s">
        <v>531</v>
      </c>
      <c r="I178" s="696" t="s">
        <v>1699</v>
      </c>
      <c r="J178" s="696" t="s">
        <v>1696</v>
      </c>
      <c r="K178" s="696" t="s">
        <v>1698</v>
      </c>
      <c r="L178" s="699">
        <v>3390.63</v>
      </c>
      <c r="M178" s="699">
        <v>3390.63</v>
      </c>
      <c r="N178" s="696">
        <v>1</v>
      </c>
      <c r="O178" s="700">
        <v>0.5</v>
      </c>
      <c r="P178" s="699">
        <v>3390.63</v>
      </c>
      <c r="Q178" s="701">
        <v>1</v>
      </c>
      <c r="R178" s="696">
        <v>1</v>
      </c>
      <c r="S178" s="701">
        <v>1</v>
      </c>
      <c r="T178" s="700">
        <v>0.5</v>
      </c>
      <c r="U178" s="702">
        <v>1</v>
      </c>
    </row>
    <row r="179" spans="1:21" ht="14.4" customHeight="1" x14ac:dyDescent="0.3">
      <c r="A179" s="695">
        <v>12</v>
      </c>
      <c r="B179" s="696" t="s">
        <v>530</v>
      </c>
      <c r="C179" s="696">
        <v>89301122</v>
      </c>
      <c r="D179" s="697" t="s">
        <v>2688</v>
      </c>
      <c r="E179" s="698" t="s">
        <v>1437</v>
      </c>
      <c r="F179" s="696" t="s">
        <v>1427</v>
      </c>
      <c r="G179" s="696" t="s">
        <v>1700</v>
      </c>
      <c r="H179" s="696" t="s">
        <v>531</v>
      </c>
      <c r="I179" s="696" t="s">
        <v>1701</v>
      </c>
      <c r="J179" s="696" t="s">
        <v>1702</v>
      </c>
      <c r="K179" s="696" t="s">
        <v>1703</v>
      </c>
      <c r="L179" s="699">
        <v>1496</v>
      </c>
      <c r="M179" s="699">
        <v>22440</v>
      </c>
      <c r="N179" s="696">
        <v>15</v>
      </c>
      <c r="O179" s="700">
        <v>1</v>
      </c>
      <c r="P179" s="699">
        <v>22440</v>
      </c>
      <c r="Q179" s="701">
        <v>1</v>
      </c>
      <c r="R179" s="696">
        <v>15</v>
      </c>
      <c r="S179" s="701">
        <v>1</v>
      </c>
      <c r="T179" s="700">
        <v>1</v>
      </c>
      <c r="U179" s="702">
        <v>1</v>
      </c>
    </row>
    <row r="180" spans="1:21" ht="14.4" customHeight="1" x14ac:dyDescent="0.3">
      <c r="A180" s="695">
        <v>12</v>
      </c>
      <c r="B180" s="696" t="s">
        <v>530</v>
      </c>
      <c r="C180" s="696">
        <v>89301122</v>
      </c>
      <c r="D180" s="697" t="s">
        <v>2688</v>
      </c>
      <c r="E180" s="698" t="s">
        <v>1437</v>
      </c>
      <c r="F180" s="696" t="s">
        <v>1427</v>
      </c>
      <c r="G180" s="696" t="s">
        <v>1700</v>
      </c>
      <c r="H180" s="696" t="s">
        <v>531</v>
      </c>
      <c r="I180" s="696" t="s">
        <v>1704</v>
      </c>
      <c r="J180" s="696" t="s">
        <v>1705</v>
      </c>
      <c r="K180" s="696" t="s">
        <v>1706</v>
      </c>
      <c r="L180" s="699">
        <v>1500</v>
      </c>
      <c r="M180" s="699">
        <v>22500</v>
      </c>
      <c r="N180" s="696">
        <v>15</v>
      </c>
      <c r="O180" s="700">
        <v>1</v>
      </c>
      <c r="P180" s="699">
        <v>22500</v>
      </c>
      <c r="Q180" s="701">
        <v>1</v>
      </c>
      <c r="R180" s="696">
        <v>15</v>
      </c>
      <c r="S180" s="701">
        <v>1</v>
      </c>
      <c r="T180" s="700">
        <v>1</v>
      </c>
      <c r="U180" s="702">
        <v>1</v>
      </c>
    </row>
    <row r="181" spans="1:21" ht="14.4" customHeight="1" x14ac:dyDescent="0.3">
      <c r="A181" s="695">
        <v>12</v>
      </c>
      <c r="B181" s="696" t="s">
        <v>530</v>
      </c>
      <c r="C181" s="696">
        <v>89301122</v>
      </c>
      <c r="D181" s="697" t="s">
        <v>2688</v>
      </c>
      <c r="E181" s="698" t="s">
        <v>1437</v>
      </c>
      <c r="F181" s="696" t="s">
        <v>1427</v>
      </c>
      <c r="G181" s="696" t="s">
        <v>1700</v>
      </c>
      <c r="H181" s="696" t="s">
        <v>531</v>
      </c>
      <c r="I181" s="696" t="s">
        <v>1707</v>
      </c>
      <c r="J181" s="696" t="s">
        <v>1708</v>
      </c>
      <c r="K181" s="696" t="s">
        <v>1709</v>
      </c>
      <c r="L181" s="699">
        <v>1500</v>
      </c>
      <c r="M181" s="699">
        <v>30000</v>
      </c>
      <c r="N181" s="696">
        <v>20</v>
      </c>
      <c r="O181" s="700">
        <v>1</v>
      </c>
      <c r="P181" s="699"/>
      <c r="Q181" s="701">
        <v>0</v>
      </c>
      <c r="R181" s="696"/>
      <c r="S181" s="701">
        <v>0</v>
      </c>
      <c r="T181" s="700"/>
      <c r="U181" s="702">
        <v>0</v>
      </c>
    </row>
    <row r="182" spans="1:21" ht="14.4" customHeight="1" x14ac:dyDescent="0.3">
      <c r="A182" s="695">
        <v>12</v>
      </c>
      <c r="B182" s="696" t="s">
        <v>530</v>
      </c>
      <c r="C182" s="696">
        <v>89301122</v>
      </c>
      <c r="D182" s="697" t="s">
        <v>2688</v>
      </c>
      <c r="E182" s="698" t="s">
        <v>1437</v>
      </c>
      <c r="F182" s="696" t="s">
        <v>1427</v>
      </c>
      <c r="G182" s="696" t="s">
        <v>1700</v>
      </c>
      <c r="H182" s="696" t="s">
        <v>531</v>
      </c>
      <c r="I182" s="696" t="s">
        <v>1710</v>
      </c>
      <c r="J182" s="696" t="s">
        <v>1711</v>
      </c>
      <c r="K182" s="696" t="s">
        <v>1709</v>
      </c>
      <c r="L182" s="699">
        <v>1500</v>
      </c>
      <c r="M182" s="699">
        <v>4500</v>
      </c>
      <c r="N182" s="696">
        <v>3</v>
      </c>
      <c r="O182" s="700">
        <v>1</v>
      </c>
      <c r="P182" s="699"/>
      <c r="Q182" s="701">
        <v>0</v>
      </c>
      <c r="R182" s="696"/>
      <c r="S182" s="701">
        <v>0</v>
      </c>
      <c r="T182" s="700"/>
      <c r="U182" s="702">
        <v>0</v>
      </c>
    </row>
    <row r="183" spans="1:21" ht="14.4" customHeight="1" x14ac:dyDescent="0.3">
      <c r="A183" s="695">
        <v>12</v>
      </c>
      <c r="B183" s="696" t="s">
        <v>530</v>
      </c>
      <c r="C183" s="696">
        <v>89301122</v>
      </c>
      <c r="D183" s="697" t="s">
        <v>2688</v>
      </c>
      <c r="E183" s="698" t="s">
        <v>1437</v>
      </c>
      <c r="F183" s="696" t="s">
        <v>1427</v>
      </c>
      <c r="G183" s="696" t="s">
        <v>1700</v>
      </c>
      <c r="H183" s="696" t="s">
        <v>531</v>
      </c>
      <c r="I183" s="696" t="s">
        <v>1712</v>
      </c>
      <c r="J183" s="696" t="s">
        <v>1713</v>
      </c>
      <c r="K183" s="696" t="s">
        <v>1714</v>
      </c>
      <c r="L183" s="699">
        <v>1500</v>
      </c>
      <c r="M183" s="699">
        <v>46500</v>
      </c>
      <c r="N183" s="696">
        <v>31</v>
      </c>
      <c r="O183" s="700">
        <v>4</v>
      </c>
      <c r="P183" s="699">
        <v>33000</v>
      </c>
      <c r="Q183" s="701">
        <v>0.70967741935483875</v>
      </c>
      <c r="R183" s="696">
        <v>22</v>
      </c>
      <c r="S183" s="701">
        <v>0.70967741935483875</v>
      </c>
      <c r="T183" s="700">
        <v>3</v>
      </c>
      <c r="U183" s="702">
        <v>0.75</v>
      </c>
    </row>
    <row r="184" spans="1:21" ht="14.4" customHeight="1" x14ac:dyDescent="0.3">
      <c r="A184" s="695">
        <v>12</v>
      </c>
      <c r="B184" s="696" t="s">
        <v>530</v>
      </c>
      <c r="C184" s="696">
        <v>89301122</v>
      </c>
      <c r="D184" s="697" t="s">
        <v>2688</v>
      </c>
      <c r="E184" s="698" t="s">
        <v>1437</v>
      </c>
      <c r="F184" s="696" t="s">
        <v>1427</v>
      </c>
      <c r="G184" s="696" t="s">
        <v>1700</v>
      </c>
      <c r="H184" s="696" t="s">
        <v>531</v>
      </c>
      <c r="I184" s="696" t="s">
        <v>1715</v>
      </c>
      <c r="J184" s="696" t="s">
        <v>1716</v>
      </c>
      <c r="K184" s="696" t="s">
        <v>1717</v>
      </c>
      <c r="L184" s="699">
        <v>1500</v>
      </c>
      <c r="M184" s="699">
        <v>22500</v>
      </c>
      <c r="N184" s="696">
        <v>15</v>
      </c>
      <c r="O184" s="700">
        <v>1</v>
      </c>
      <c r="P184" s="699">
        <v>22500</v>
      </c>
      <c r="Q184" s="701">
        <v>1</v>
      </c>
      <c r="R184" s="696">
        <v>15</v>
      </c>
      <c r="S184" s="701">
        <v>1</v>
      </c>
      <c r="T184" s="700">
        <v>1</v>
      </c>
      <c r="U184" s="702">
        <v>1</v>
      </c>
    </row>
    <row r="185" spans="1:21" ht="14.4" customHeight="1" x14ac:dyDescent="0.3">
      <c r="A185" s="695">
        <v>12</v>
      </c>
      <c r="B185" s="696" t="s">
        <v>530</v>
      </c>
      <c r="C185" s="696">
        <v>89301122</v>
      </c>
      <c r="D185" s="697" t="s">
        <v>2688</v>
      </c>
      <c r="E185" s="698" t="s">
        <v>1437</v>
      </c>
      <c r="F185" s="696" t="s">
        <v>1427</v>
      </c>
      <c r="G185" s="696" t="s">
        <v>1473</v>
      </c>
      <c r="H185" s="696" t="s">
        <v>531</v>
      </c>
      <c r="I185" s="696" t="s">
        <v>1718</v>
      </c>
      <c r="J185" s="696" t="s">
        <v>1719</v>
      </c>
      <c r="K185" s="696" t="s">
        <v>1720</v>
      </c>
      <c r="L185" s="699">
        <v>162.71</v>
      </c>
      <c r="M185" s="699">
        <v>1301.68</v>
      </c>
      <c r="N185" s="696">
        <v>8</v>
      </c>
      <c r="O185" s="700">
        <v>1</v>
      </c>
      <c r="P185" s="699"/>
      <c r="Q185" s="701">
        <v>0</v>
      </c>
      <c r="R185" s="696"/>
      <c r="S185" s="701">
        <v>0</v>
      </c>
      <c r="T185" s="700"/>
      <c r="U185" s="702">
        <v>0</v>
      </c>
    </row>
    <row r="186" spans="1:21" ht="14.4" customHeight="1" x14ac:dyDescent="0.3">
      <c r="A186" s="695">
        <v>12</v>
      </c>
      <c r="B186" s="696" t="s">
        <v>530</v>
      </c>
      <c r="C186" s="696">
        <v>89301122</v>
      </c>
      <c r="D186" s="697" t="s">
        <v>2688</v>
      </c>
      <c r="E186" s="698" t="s">
        <v>1437</v>
      </c>
      <c r="F186" s="696" t="s">
        <v>1427</v>
      </c>
      <c r="G186" s="696" t="s">
        <v>1473</v>
      </c>
      <c r="H186" s="696" t="s">
        <v>531</v>
      </c>
      <c r="I186" s="696" t="s">
        <v>1721</v>
      </c>
      <c r="J186" s="696" t="s">
        <v>1722</v>
      </c>
      <c r="K186" s="696" t="s">
        <v>1723</v>
      </c>
      <c r="L186" s="699">
        <v>112.5</v>
      </c>
      <c r="M186" s="699">
        <v>6750</v>
      </c>
      <c r="N186" s="696">
        <v>60</v>
      </c>
      <c r="O186" s="700">
        <v>5</v>
      </c>
      <c r="P186" s="699">
        <v>4050</v>
      </c>
      <c r="Q186" s="701">
        <v>0.6</v>
      </c>
      <c r="R186" s="696">
        <v>36</v>
      </c>
      <c r="S186" s="701">
        <v>0.6</v>
      </c>
      <c r="T186" s="700">
        <v>3</v>
      </c>
      <c r="U186" s="702">
        <v>0.6</v>
      </c>
    </row>
    <row r="187" spans="1:21" ht="14.4" customHeight="1" x14ac:dyDescent="0.3">
      <c r="A187" s="695">
        <v>12</v>
      </c>
      <c r="B187" s="696" t="s">
        <v>530</v>
      </c>
      <c r="C187" s="696">
        <v>89301122</v>
      </c>
      <c r="D187" s="697" t="s">
        <v>2688</v>
      </c>
      <c r="E187" s="698" t="s">
        <v>1437</v>
      </c>
      <c r="F187" s="696" t="s">
        <v>1427</v>
      </c>
      <c r="G187" s="696" t="s">
        <v>1473</v>
      </c>
      <c r="H187" s="696" t="s">
        <v>531</v>
      </c>
      <c r="I187" s="696" t="s">
        <v>1724</v>
      </c>
      <c r="J187" s="696" t="s">
        <v>1725</v>
      </c>
      <c r="K187" s="696" t="s">
        <v>1726</v>
      </c>
      <c r="L187" s="699">
        <v>428</v>
      </c>
      <c r="M187" s="699">
        <v>1712</v>
      </c>
      <c r="N187" s="696">
        <v>4</v>
      </c>
      <c r="O187" s="700">
        <v>1</v>
      </c>
      <c r="P187" s="699">
        <v>1712</v>
      </c>
      <c r="Q187" s="701">
        <v>1</v>
      </c>
      <c r="R187" s="696">
        <v>4</v>
      </c>
      <c r="S187" s="701">
        <v>1</v>
      </c>
      <c r="T187" s="700">
        <v>1</v>
      </c>
      <c r="U187" s="702">
        <v>1</v>
      </c>
    </row>
    <row r="188" spans="1:21" ht="14.4" customHeight="1" x14ac:dyDescent="0.3">
      <c r="A188" s="695">
        <v>12</v>
      </c>
      <c r="B188" s="696" t="s">
        <v>530</v>
      </c>
      <c r="C188" s="696">
        <v>89301122</v>
      </c>
      <c r="D188" s="697" t="s">
        <v>2688</v>
      </c>
      <c r="E188" s="698" t="s">
        <v>1437</v>
      </c>
      <c r="F188" s="696" t="s">
        <v>1427</v>
      </c>
      <c r="G188" s="696" t="s">
        <v>1473</v>
      </c>
      <c r="H188" s="696" t="s">
        <v>531</v>
      </c>
      <c r="I188" s="696" t="s">
        <v>1480</v>
      </c>
      <c r="J188" s="696" t="s">
        <v>1481</v>
      </c>
      <c r="K188" s="696" t="s">
        <v>1482</v>
      </c>
      <c r="L188" s="699">
        <v>190</v>
      </c>
      <c r="M188" s="699">
        <v>1140</v>
      </c>
      <c r="N188" s="696">
        <v>6</v>
      </c>
      <c r="O188" s="700">
        <v>2</v>
      </c>
      <c r="P188" s="699">
        <v>380</v>
      </c>
      <c r="Q188" s="701">
        <v>0.33333333333333331</v>
      </c>
      <c r="R188" s="696">
        <v>2</v>
      </c>
      <c r="S188" s="701">
        <v>0.33333333333333331</v>
      </c>
      <c r="T188" s="700">
        <v>1</v>
      </c>
      <c r="U188" s="702">
        <v>0.5</v>
      </c>
    </row>
    <row r="189" spans="1:21" ht="14.4" customHeight="1" x14ac:dyDescent="0.3">
      <c r="A189" s="695">
        <v>12</v>
      </c>
      <c r="B189" s="696" t="s">
        <v>530</v>
      </c>
      <c r="C189" s="696">
        <v>89301122</v>
      </c>
      <c r="D189" s="697" t="s">
        <v>2688</v>
      </c>
      <c r="E189" s="698" t="s">
        <v>1437</v>
      </c>
      <c r="F189" s="696" t="s">
        <v>1427</v>
      </c>
      <c r="G189" s="696" t="s">
        <v>1473</v>
      </c>
      <c r="H189" s="696" t="s">
        <v>531</v>
      </c>
      <c r="I189" s="696" t="s">
        <v>1727</v>
      </c>
      <c r="J189" s="696" t="s">
        <v>1728</v>
      </c>
      <c r="K189" s="696" t="s">
        <v>1729</v>
      </c>
      <c r="L189" s="699">
        <v>166.06</v>
      </c>
      <c r="M189" s="699">
        <v>1328.48</v>
      </c>
      <c r="N189" s="696">
        <v>8</v>
      </c>
      <c r="O189" s="700">
        <v>1</v>
      </c>
      <c r="P189" s="699"/>
      <c r="Q189" s="701">
        <v>0</v>
      </c>
      <c r="R189" s="696"/>
      <c r="S189" s="701">
        <v>0</v>
      </c>
      <c r="T189" s="700"/>
      <c r="U189" s="702">
        <v>0</v>
      </c>
    </row>
    <row r="190" spans="1:21" ht="14.4" customHeight="1" x14ac:dyDescent="0.3">
      <c r="A190" s="695">
        <v>12</v>
      </c>
      <c r="B190" s="696" t="s">
        <v>530</v>
      </c>
      <c r="C190" s="696">
        <v>89301122</v>
      </c>
      <c r="D190" s="697" t="s">
        <v>2688</v>
      </c>
      <c r="E190" s="698" t="s">
        <v>1437</v>
      </c>
      <c r="F190" s="696" t="s">
        <v>1427</v>
      </c>
      <c r="G190" s="696" t="s">
        <v>1473</v>
      </c>
      <c r="H190" s="696" t="s">
        <v>531</v>
      </c>
      <c r="I190" s="696" t="s">
        <v>1730</v>
      </c>
      <c r="J190" s="696" t="s">
        <v>1731</v>
      </c>
      <c r="K190" s="696" t="s">
        <v>1732</v>
      </c>
      <c r="L190" s="699">
        <v>90</v>
      </c>
      <c r="M190" s="699">
        <v>1350</v>
      </c>
      <c r="N190" s="696">
        <v>15</v>
      </c>
      <c r="O190" s="700">
        <v>1</v>
      </c>
      <c r="P190" s="699">
        <v>1350</v>
      </c>
      <c r="Q190" s="701">
        <v>1</v>
      </c>
      <c r="R190" s="696">
        <v>15</v>
      </c>
      <c r="S190" s="701">
        <v>1</v>
      </c>
      <c r="T190" s="700">
        <v>1</v>
      </c>
      <c r="U190" s="702">
        <v>1</v>
      </c>
    </row>
    <row r="191" spans="1:21" ht="14.4" customHeight="1" x14ac:dyDescent="0.3">
      <c r="A191" s="695">
        <v>12</v>
      </c>
      <c r="B191" s="696" t="s">
        <v>530</v>
      </c>
      <c r="C191" s="696">
        <v>89301122</v>
      </c>
      <c r="D191" s="697" t="s">
        <v>2688</v>
      </c>
      <c r="E191" s="698" t="s">
        <v>1437</v>
      </c>
      <c r="F191" s="696" t="s">
        <v>1427</v>
      </c>
      <c r="G191" s="696" t="s">
        <v>1473</v>
      </c>
      <c r="H191" s="696" t="s">
        <v>531</v>
      </c>
      <c r="I191" s="696" t="s">
        <v>1733</v>
      </c>
      <c r="J191" s="696" t="s">
        <v>1734</v>
      </c>
      <c r="K191" s="696" t="s">
        <v>1735</v>
      </c>
      <c r="L191" s="699">
        <v>149.99</v>
      </c>
      <c r="M191" s="699">
        <v>4799.68</v>
      </c>
      <c r="N191" s="696">
        <v>32</v>
      </c>
      <c r="O191" s="700">
        <v>4</v>
      </c>
      <c r="P191" s="699">
        <v>2099.86</v>
      </c>
      <c r="Q191" s="701">
        <v>0.4375</v>
      </c>
      <c r="R191" s="696">
        <v>14</v>
      </c>
      <c r="S191" s="701">
        <v>0.4375</v>
      </c>
      <c r="T191" s="700">
        <v>2</v>
      </c>
      <c r="U191" s="702">
        <v>0.5</v>
      </c>
    </row>
    <row r="192" spans="1:21" ht="14.4" customHeight="1" x14ac:dyDescent="0.3">
      <c r="A192" s="695">
        <v>12</v>
      </c>
      <c r="B192" s="696" t="s">
        <v>530</v>
      </c>
      <c r="C192" s="696">
        <v>89301122</v>
      </c>
      <c r="D192" s="697" t="s">
        <v>2688</v>
      </c>
      <c r="E192" s="698" t="s">
        <v>1437</v>
      </c>
      <c r="F192" s="696" t="s">
        <v>1427</v>
      </c>
      <c r="G192" s="696" t="s">
        <v>1473</v>
      </c>
      <c r="H192" s="696" t="s">
        <v>531</v>
      </c>
      <c r="I192" s="696" t="s">
        <v>1736</v>
      </c>
      <c r="J192" s="696" t="s">
        <v>1737</v>
      </c>
      <c r="K192" s="696" t="s">
        <v>1738</v>
      </c>
      <c r="L192" s="699">
        <v>266.35000000000002</v>
      </c>
      <c r="M192" s="699">
        <v>1065.4000000000001</v>
      </c>
      <c r="N192" s="696">
        <v>4</v>
      </c>
      <c r="O192" s="700">
        <v>1</v>
      </c>
      <c r="P192" s="699"/>
      <c r="Q192" s="701">
        <v>0</v>
      </c>
      <c r="R192" s="696"/>
      <c r="S192" s="701">
        <v>0</v>
      </c>
      <c r="T192" s="700"/>
      <c r="U192" s="702">
        <v>0</v>
      </c>
    </row>
    <row r="193" spans="1:21" ht="14.4" customHeight="1" x14ac:dyDescent="0.3">
      <c r="A193" s="695">
        <v>12</v>
      </c>
      <c r="B193" s="696" t="s">
        <v>530</v>
      </c>
      <c r="C193" s="696">
        <v>89301122</v>
      </c>
      <c r="D193" s="697" t="s">
        <v>2688</v>
      </c>
      <c r="E193" s="698" t="s">
        <v>1438</v>
      </c>
      <c r="F193" s="696" t="s">
        <v>1425</v>
      </c>
      <c r="G193" s="696" t="s">
        <v>1578</v>
      </c>
      <c r="H193" s="696" t="s">
        <v>531</v>
      </c>
      <c r="I193" s="696" t="s">
        <v>1579</v>
      </c>
      <c r="J193" s="696" t="s">
        <v>1580</v>
      </c>
      <c r="K193" s="696" t="s">
        <v>1581</v>
      </c>
      <c r="L193" s="699">
        <v>0</v>
      </c>
      <c r="M193" s="699">
        <v>0</v>
      </c>
      <c r="N193" s="696">
        <v>2</v>
      </c>
      <c r="O193" s="700">
        <v>2</v>
      </c>
      <c r="P193" s="699">
        <v>0</v>
      </c>
      <c r="Q193" s="701"/>
      <c r="R193" s="696">
        <v>1</v>
      </c>
      <c r="S193" s="701">
        <v>0.5</v>
      </c>
      <c r="T193" s="700">
        <v>1</v>
      </c>
      <c r="U193" s="702">
        <v>0.5</v>
      </c>
    </row>
    <row r="194" spans="1:21" ht="14.4" customHeight="1" x14ac:dyDescent="0.3">
      <c r="A194" s="695">
        <v>12</v>
      </c>
      <c r="B194" s="696" t="s">
        <v>530</v>
      </c>
      <c r="C194" s="696">
        <v>89301122</v>
      </c>
      <c r="D194" s="697" t="s">
        <v>2688</v>
      </c>
      <c r="E194" s="698" t="s">
        <v>1438</v>
      </c>
      <c r="F194" s="696" t="s">
        <v>1425</v>
      </c>
      <c r="G194" s="696" t="s">
        <v>1566</v>
      </c>
      <c r="H194" s="696" t="s">
        <v>974</v>
      </c>
      <c r="I194" s="696" t="s">
        <v>1567</v>
      </c>
      <c r="J194" s="696" t="s">
        <v>1568</v>
      </c>
      <c r="K194" s="696" t="s">
        <v>1569</v>
      </c>
      <c r="L194" s="699">
        <v>1140.7</v>
      </c>
      <c r="M194" s="699">
        <v>17110.5</v>
      </c>
      <c r="N194" s="696">
        <v>15</v>
      </c>
      <c r="O194" s="700">
        <v>4</v>
      </c>
      <c r="P194" s="699">
        <v>17110.5</v>
      </c>
      <c r="Q194" s="701">
        <v>1</v>
      </c>
      <c r="R194" s="696">
        <v>15</v>
      </c>
      <c r="S194" s="701">
        <v>1</v>
      </c>
      <c r="T194" s="700">
        <v>4</v>
      </c>
      <c r="U194" s="702">
        <v>1</v>
      </c>
    </row>
    <row r="195" spans="1:21" ht="14.4" customHeight="1" x14ac:dyDescent="0.3">
      <c r="A195" s="695">
        <v>12</v>
      </c>
      <c r="B195" s="696" t="s">
        <v>530</v>
      </c>
      <c r="C195" s="696">
        <v>89301122</v>
      </c>
      <c r="D195" s="697" t="s">
        <v>2688</v>
      </c>
      <c r="E195" s="698" t="s">
        <v>1438</v>
      </c>
      <c r="F195" s="696" t="s">
        <v>1425</v>
      </c>
      <c r="G195" s="696" t="s">
        <v>1566</v>
      </c>
      <c r="H195" s="696" t="s">
        <v>531</v>
      </c>
      <c r="I195" s="696" t="s">
        <v>1739</v>
      </c>
      <c r="J195" s="696" t="s">
        <v>1740</v>
      </c>
      <c r="K195" s="696" t="s">
        <v>1741</v>
      </c>
      <c r="L195" s="699">
        <v>1222.18</v>
      </c>
      <c r="M195" s="699">
        <v>3666.54</v>
      </c>
      <c r="N195" s="696">
        <v>3</v>
      </c>
      <c r="O195" s="700">
        <v>1</v>
      </c>
      <c r="P195" s="699"/>
      <c r="Q195" s="701">
        <v>0</v>
      </c>
      <c r="R195" s="696"/>
      <c r="S195" s="701">
        <v>0</v>
      </c>
      <c r="T195" s="700"/>
      <c r="U195" s="702">
        <v>0</v>
      </c>
    </row>
    <row r="196" spans="1:21" ht="14.4" customHeight="1" x14ac:dyDescent="0.3">
      <c r="A196" s="695">
        <v>12</v>
      </c>
      <c r="B196" s="696" t="s">
        <v>530</v>
      </c>
      <c r="C196" s="696">
        <v>89301122</v>
      </c>
      <c r="D196" s="697" t="s">
        <v>2688</v>
      </c>
      <c r="E196" s="698" t="s">
        <v>1438</v>
      </c>
      <c r="F196" s="696" t="s">
        <v>1425</v>
      </c>
      <c r="G196" s="696" t="s">
        <v>1598</v>
      </c>
      <c r="H196" s="696" t="s">
        <v>531</v>
      </c>
      <c r="I196" s="696" t="s">
        <v>1742</v>
      </c>
      <c r="J196" s="696" t="s">
        <v>1603</v>
      </c>
      <c r="K196" s="696" t="s">
        <v>1743</v>
      </c>
      <c r="L196" s="699">
        <v>0</v>
      </c>
      <c r="M196" s="699">
        <v>0</v>
      </c>
      <c r="N196" s="696">
        <v>1</v>
      </c>
      <c r="O196" s="700">
        <v>0.5</v>
      </c>
      <c r="P196" s="699">
        <v>0</v>
      </c>
      <c r="Q196" s="701"/>
      <c r="R196" s="696">
        <v>1</v>
      </c>
      <c r="S196" s="701">
        <v>1</v>
      </c>
      <c r="T196" s="700">
        <v>0.5</v>
      </c>
      <c r="U196" s="702">
        <v>1</v>
      </c>
    </row>
    <row r="197" spans="1:21" ht="14.4" customHeight="1" x14ac:dyDescent="0.3">
      <c r="A197" s="695">
        <v>12</v>
      </c>
      <c r="B197" s="696" t="s">
        <v>530</v>
      </c>
      <c r="C197" s="696">
        <v>89301122</v>
      </c>
      <c r="D197" s="697" t="s">
        <v>2688</v>
      </c>
      <c r="E197" s="698" t="s">
        <v>1438</v>
      </c>
      <c r="F197" s="696" t="s">
        <v>1425</v>
      </c>
      <c r="G197" s="696" t="s">
        <v>1609</v>
      </c>
      <c r="H197" s="696" t="s">
        <v>531</v>
      </c>
      <c r="I197" s="696" t="s">
        <v>1744</v>
      </c>
      <c r="J197" s="696" t="s">
        <v>1611</v>
      </c>
      <c r="K197" s="696" t="s">
        <v>1745</v>
      </c>
      <c r="L197" s="699">
        <v>0</v>
      </c>
      <c r="M197" s="699">
        <v>0</v>
      </c>
      <c r="N197" s="696">
        <v>1</v>
      </c>
      <c r="O197" s="700">
        <v>1</v>
      </c>
      <c r="P197" s="699">
        <v>0</v>
      </c>
      <c r="Q197" s="701"/>
      <c r="R197" s="696">
        <v>1</v>
      </c>
      <c r="S197" s="701">
        <v>1</v>
      </c>
      <c r="T197" s="700">
        <v>1</v>
      </c>
      <c r="U197" s="702">
        <v>1</v>
      </c>
    </row>
    <row r="198" spans="1:21" ht="14.4" customHeight="1" x14ac:dyDescent="0.3">
      <c r="A198" s="695">
        <v>12</v>
      </c>
      <c r="B198" s="696" t="s">
        <v>530</v>
      </c>
      <c r="C198" s="696">
        <v>89301122</v>
      </c>
      <c r="D198" s="697" t="s">
        <v>2688</v>
      </c>
      <c r="E198" s="698" t="s">
        <v>1438</v>
      </c>
      <c r="F198" s="696" t="s">
        <v>1425</v>
      </c>
      <c r="G198" s="696" t="s">
        <v>1746</v>
      </c>
      <c r="H198" s="696" t="s">
        <v>531</v>
      </c>
      <c r="I198" s="696" t="s">
        <v>615</v>
      </c>
      <c r="J198" s="696" t="s">
        <v>616</v>
      </c>
      <c r="K198" s="696" t="s">
        <v>1747</v>
      </c>
      <c r="L198" s="699">
        <v>40.36</v>
      </c>
      <c r="M198" s="699">
        <v>40.36</v>
      </c>
      <c r="N198" s="696">
        <v>1</v>
      </c>
      <c r="O198" s="700">
        <v>0.5</v>
      </c>
      <c r="P198" s="699">
        <v>40.36</v>
      </c>
      <c r="Q198" s="701">
        <v>1</v>
      </c>
      <c r="R198" s="696">
        <v>1</v>
      </c>
      <c r="S198" s="701">
        <v>1</v>
      </c>
      <c r="T198" s="700">
        <v>0.5</v>
      </c>
      <c r="U198" s="702">
        <v>1</v>
      </c>
    </row>
    <row r="199" spans="1:21" ht="14.4" customHeight="1" x14ac:dyDescent="0.3">
      <c r="A199" s="695">
        <v>12</v>
      </c>
      <c r="B199" s="696" t="s">
        <v>530</v>
      </c>
      <c r="C199" s="696">
        <v>89301122</v>
      </c>
      <c r="D199" s="697" t="s">
        <v>2688</v>
      </c>
      <c r="E199" s="698" t="s">
        <v>1438</v>
      </c>
      <c r="F199" s="696" t="s">
        <v>1425</v>
      </c>
      <c r="G199" s="696" t="s">
        <v>1748</v>
      </c>
      <c r="H199" s="696" t="s">
        <v>531</v>
      </c>
      <c r="I199" s="696" t="s">
        <v>703</v>
      </c>
      <c r="J199" s="696" t="s">
        <v>1749</v>
      </c>
      <c r="K199" s="696" t="s">
        <v>1750</v>
      </c>
      <c r="L199" s="699">
        <v>56.01</v>
      </c>
      <c r="M199" s="699">
        <v>56.01</v>
      </c>
      <c r="N199" s="696">
        <v>1</v>
      </c>
      <c r="O199" s="700">
        <v>0.5</v>
      </c>
      <c r="P199" s="699"/>
      <c r="Q199" s="701">
        <v>0</v>
      </c>
      <c r="R199" s="696"/>
      <c r="S199" s="701">
        <v>0</v>
      </c>
      <c r="T199" s="700"/>
      <c r="U199" s="702">
        <v>0</v>
      </c>
    </row>
    <row r="200" spans="1:21" ht="14.4" customHeight="1" x14ac:dyDescent="0.3">
      <c r="A200" s="695">
        <v>12</v>
      </c>
      <c r="B200" s="696" t="s">
        <v>530</v>
      </c>
      <c r="C200" s="696">
        <v>89301122</v>
      </c>
      <c r="D200" s="697" t="s">
        <v>2688</v>
      </c>
      <c r="E200" s="698" t="s">
        <v>1438</v>
      </c>
      <c r="F200" s="696" t="s">
        <v>1425</v>
      </c>
      <c r="G200" s="696" t="s">
        <v>1751</v>
      </c>
      <c r="H200" s="696" t="s">
        <v>974</v>
      </c>
      <c r="I200" s="696" t="s">
        <v>1752</v>
      </c>
      <c r="J200" s="696" t="s">
        <v>1753</v>
      </c>
      <c r="K200" s="696" t="s">
        <v>1754</v>
      </c>
      <c r="L200" s="699">
        <v>0</v>
      </c>
      <c r="M200" s="699">
        <v>0</v>
      </c>
      <c r="N200" s="696">
        <v>1</v>
      </c>
      <c r="O200" s="700">
        <v>0.5</v>
      </c>
      <c r="P200" s="699"/>
      <c r="Q200" s="701"/>
      <c r="R200" s="696"/>
      <c r="S200" s="701">
        <v>0</v>
      </c>
      <c r="T200" s="700"/>
      <c r="U200" s="702">
        <v>0</v>
      </c>
    </row>
    <row r="201" spans="1:21" ht="14.4" customHeight="1" x14ac:dyDescent="0.3">
      <c r="A201" s="695">
        <v>12</v>
      </c>
      <c r="B201" s="696" t="s">
        <v>530</v>
      </c>
      <c r="C201" s="696">
        <v>89301122</v>
      </c>
      <c r="D201" s="697" t="s">
        <v>2688</v>
      </c>
      <c r="E201" s="698" t="s">
        <v>1438</v>
      </c>
      <c r="F201" s="696" t="s">
        <v>1425</v>
      </c>
      <c r="G201" s="696" t="s">
        <v>1514</v>
      </c>
      <c r="H201" s="696" t="s">
        <v>531</v>
      </c>
      <c r="I201" s="696" t="s">
        <v>1755</v>
      </c>
      <c r="J201" s="696" t="s">
        <v>1516</v>
      </c>
      <c r="K201" s="696" t="s">
        <v>1756</v>
      </c>
      <c r="L201" s="699">
        <v>0</v>
      </c>
      <c r="M201" s="699">
        <v>0</v>
      </c>
      <c r="N201" s="696">
        <v>1</v>
      </c>
      <c r="O201" s="700">
        <v>0.5</v>
      </c>
      <c r="P201" s="699">
        <v>0</v>
      </c>
      <c r="Q201" s="701"/>
      <c r="R201" s="696">
        <v>1</v>
      </c>
      <c r="S201" s="701">
        <v>1</v>
      </c>
      <c r="T201" s="700">
        <v>0.5</v>
      </c>
      <c r="U201" s="702">
        <v>1</v>
      </c>
    </row>
    <row r="202" spans="1:21" ht="14.4" customHeight="1" x14ac:dyDescent="0.3">
      <c r="A202" s="695">
        <v>12</v>
      </c>
      <c r="B202" s="696" t="s">
        <v>530</v>
      </c>
      <c r="C202" s="696">
        <v>89301122</v>
      </c>
      <c r="D202" s="697" t="s">
        <v>2688</v>
      </c>
      <c r="E202" s="698" t="s">
        <v>1438</v>
      </c>
      <c r="F202" s="696" t="s">
        <v>1425</v>
      </c>
      <c r="G202" s="696" t="s">
        <v>1518</v>
      </c>
      <c r="H202" s="696" t="s">
        <v>531</v>
      </c>
      <c r="I202" s="696" t="s">
        <v>611</v>
      </c>
      <c r="J202" s="696" t="s">
        <v>612</v>
      </c>
      <c r="K202" s="696" t="s">
        <v>1519</v>
      </c>
      <c r="L202" s="699">
        <v>127.5</v>
      </c>
      <c r="M202" s="699">
        <v>127.5</v>
      </c>
      <c r="N202" s="696">
        <v>1</v>
      </c>
      <c r="O202" s="700">
        <v>1</v>
      </c>
      <c r="P202" s="699">
        <v>127.5</v>
      </c>
      <c r="Q202" s="701">
        <v>1</v>
      </c>
      <c r="R202" s="696">
        <v>1</v>
      </c>
      <c r="S202" s="701">
        <v>1</v>
      </c>
      <c r="T202" s="700">
        <v>1</v>
      </c>
      <c r="U202" s="702">
        <v>1</v>
      </c>
    </row>
    <row r="203" spans="1:21" ht="14.4" customHeight="1" x14ac:dyDescent="0.3">
      <c r="A203" s="695">
        <v>12</v>
      </c>
      <c r="B203" s="696" t="s">
        <v>530</v>
      </c>
      <c r="C203" s="696">
        <v>89301122</v>
      </c>
      <c r="D203" s="697" t="s">
        <v>2688</v>
      </c>
      <c r="E203" s="698" t="s">
        <v>1438</v>
      </c>
      <c r="F203" s="696" t="s">
        <v>1425</v>
      </c>
      <c r="G203" s="696" t="s">
        <v>1462</v>
      </c>
      <c r="H203" s="696" t="s">
        <v>531</v>
      </c>
      <c r="I203" s="696" t="s">
        <v>1463</v>
      </c>
      <c r="J203" s="696" t="s">
        <v>1119</v>
      </c>
      <c r="K203" s="696" t="s">
        <v>1464</v>
      </c>
      <c r="L203" s="699">
        <v>23.46</v>
      </c>
      <c r="M203" s="699">
        <v>70.38</v>
      </c>
      <c r="N203" s="696">
        <v>3</v>
      </c>
      <c r="O203" s="700">
        <v>1</v>
      </c>
      <c r="P203" s="699"/>
      <c r="Q203" s="701">
        <v>0</v>
      </c>
      <c r="R203" s="696"/>
      <c r="S203" s="701">
        <v>0</v>
      </c>
      <c r="T203" s="700"/>
      <c r="U203" s="702">
        <v>0</v>
      </c>
    </row>
    <row r="204" spans="1:21" ht="14.4" customHeight="1" x14ac:dyDescent="0.3">
      <c r="A204" s="695">
        <v>12</v>
      </c>
      <c r="B204" s="696" t="s">
        <v>530</v>
      </c>
      <c r="C204" s="696">
        <v>89301122</v>
      </c>
      <c r="D204" s="697" t="s">
        <v>2688</v>
      </c>
      <c r="E204" s="698" t="s">
        <v>1438</v>
      </c>
      <c r="F204" s="696" t="s">
        <v>1425</v>
      </c>
      <c r="G204" s="696" t="s">
        <v>1757</v>
      </c>
      <c r="H204" s="696" t="s">
        <v>974</v>
      </c>
      <c r="I204" s="696" t="s">
        <v>1758</v>
      </c>
      <c r="J204" s="696" t="s">
        <v>1759</v>
      </c>
      <c r="K204" s="696" t="s">
        <v>1760</v>
      </c>
      <c r="L204" s="699">
        <v>154.4</v>
      </c>
      <c r="M204" s="699">
        <v>308.8</v>
      </c>
      <c r="N204" s="696">
        <v>2</v>
      </c>
      <c r="O204" s="700">
        <v>1</v>
      </c>
      <c r="P204" s="699">
        <v>308.8</v>
      </c>
      <c r="Q204" s="701">
        <v>1</v>
      </c>
      <c r="R204" s="696">
        <v>2</v>
      </c>
      <c r="S204" s="701">
        <v>1</v>
      </c>
      <c r="T204" s="700">
        <v>1</v>
      </c>
      <c r="U204" s="702">
        <v>1</v>
      </c>
    </row>
    <row r="205" spans="1:21" ht="14.4" customHeight="1" x14ac:dyDescent="0.3">
      <c r="A205" s="695">
        <v>12</v>
      </c>
      <c r="B205" s="696" t="s">
        <v>530</v>
      </c>
      <c r="C205" s="696">
        <v>89301122</v>
      </c>
      <c r="D205" s="697" t="s">
        <v>2688</v>
      </c>
      <c r="E205" s="698" t="s">
        <v>1438</v>
      </c>
      <c r="F205" s="696" t="s">
        <v>1425</v>
      </c>
      <c r="G205" s="696" t="s">
        <v>1531</v>
      </c>
      <c r="H205" s="696" t="s">
        <v>974</v>
      </c>
      <c r="I205" s="696" t="s">
        <v>1679</v>
      </c>
      <c r="J205" s="696" t="s">
        <v>1533</v>
      </c>
      <c r="K205" s="696" t="s">
        <v>1680</v>
      </c>
      <c r="L205" s="699">
        <v>492.45</v>
      </c>
      <c r="M205" s="699">
        <v>492.45</v>
      </c>
      <c r="N205" s="696">
        <v>1</v>
      </c>
      <c r="O205" s="700">
        <v>0.5</v>
      </c>
      <c r="P205" s="699">
        <v>492.45</v>
      </c>
      <c r="Q205" s="701">
        <v>1</v>
      </c>
      <c r="R205" s="696">
        <v>1</v>
      </c>
      <c r="S205" s="701">
        <v>1</v>
      </c>
      <c r="T205" s="700">
        <v>0.5</v>
      </c>
      <c r="U205" s="702">
        <v>1</v>
      </c>
    </row>
    <row r="206" spans="1:21" ht="14.4" customHeight="1" x14ac:dyDescent="0.3">
      <c r="A206" s="695">
        <v>12</v>
      </c>
      <c r="B206" s="696" t="s">
        <v>530</v>
      </c>
      <c r="C206" s="696">
        <v>89301122</v>
      </c>
      <c r="D206" s="697" t="s">
        <v>2688</v>
      </c>
      <c r="E206" s="698" t="s">
        <v>1438</v>
      </c>
      <c r="F206" s="696" t="s">
        <v>1425</v>
      </c>
      <c r="G206" s="696" t="s">
        <v>1531</v>
      </c>
      <c r="H206" s="696" t="s">
        <v>974</v>
      </c>
      <c r="I206" s="696" t="s">
        <v>1761</v>
      </c>
      <c r="J206" s="696" t="s">
        <v>1533</v>
      </c>
      <c r="K206" s="696" t="s">
        <v>1762</v>
      </c>
      <c r="L206" s="699">
        <v>547.16999999999996</v>
      </c>
      <c r="M206" s="699">
        <v>547.16999999999996</v>
      </c>
      <c r="N206" s="696">
        <v>1</v>
      </c>
      <c r="O206" s="700">
        <v>1</v>
      </c>
      <c r="P206" s="699">
        <v>547.16999999999996</v>
      </c>
      <c r="Q206" s="701">
        <v>1</v>
      </c>
      <c r="R206" s="696">
        <v>1</v>
      </c>
      <c r="S206" s="701">
        <v>1</v>
      </c>
      <c r="T206" s="700">
        <v>1</v>
      </c>
      <c r="U206" s="702">
        <v>1</v>
      </c>
    </row>
    <row r="207" spans="1:21" ht="14.4" customHeight="1" x14ac:dyDescent="0.3">
      <c r="A207" s="695">
        <v>12</v>
      </c>
      <c r="B207" s="696" t="s">
        <v>530</v>
      </c>
      <c r="C207" s="696">
        <v>89301122</v>
      </c>
      <c r="D207" s="697" t="s">
        <v>2688</v>
      </c>
      <c r="E207" s="698" t="s">
        <v>1438</v>
      </c>
      <c r="F207" s="696" t="s">
        <v>1425</v>
      </c>
      <c r="G207" s="696" t="s">
        <v>1465</v>
      </c>
      <c r="H207" s="696" t="s">
        <v>531</v>
      </c>
      <c r="I207" s="696" t="s">
        <v>1466</v>
      </c>
      <c r="J207" s="696" t="s">
        <v>1467</v>
      </c>
      <c r="K207" s="696" t="s">
        <v>1468</v>
      </c>
      <c r="L207" s="699">
        <v>1660.2</v>
      </c>
      <c r="M207" s="699">
        <v>1660.2</v>
      </c>
      <c r="N207" s="696">
        <v>1</v>
      </c>
      <c r="O207" s="700">
        <v>0.5</v>
      </c>
      <c r="P207" s="699">
        <v>1660.2</v>
      </c>
      <c r="Q207" s="701">
        <v>1</v>
      </c>
      <c r="R207" s="696">
        <v>1</v>
      </c>
      <c r="S207" s="701">
        <v>1</v>
      </c>
      <c r="T207" s="700">
        <v>0.5</v>
      </c>
      <c r="U207" s="702">
        <v>1</v>
      </c>
    </row>
    <row r="208" spans="1:21" ht="14.4" customHeight="1" x14ac:dyDescent="0.3">
      <c r="A208" s="695">
        <v>12</v>
      </c>
      <c r="B208" s="696" t="s">
        <v>530</v>
      </c>
      <c r="C208" s="696">
        <v>89301122</v>
      </c>
      <c r="D208" s="697" t="s">
        <v>2688</v>
      </c>
      <c r="E208" s="698" t="s">
        <v>1438</v>
      </c>
      <c r="F208" s="696" t="s">
        <v>1425</v>
      </c>
      <c r="G208" s="696" t="s">
        <v>1763</v>
      </c>
      <c r="H208" s="696" t="s">
        <v>531</v>
      </c>
      <c r="I208" s="696" t="s">
        <v>1764</v>
      </c>
      <c r="J208" s="696" t="s">
        <v>1765</v>
      </c>
      <c r="K208" s="696" t="s">
        <v>1766</v>
      </c>
      <c r="L208" s="699">
        <v>0</v>
      </c>
      <c r="M208" s="699">
        <v>0</v>
      </c>
      <c r="N208" s="696">
        <v>2</v>
      </c>
      <c r="O208" s="700">
        <v>0.5</v>
      </c>
      <c r="P208" s="699">
        <v>0</v>
      </c>
      <c r="Q208" s="701"/>
      <c r="R208" s="696">
        <v>2</v>
      </c>
      <c r="S208" s="701">
        <v>1</v>
      </c>
      <c r="T208" s="700">
        <v>0.5</v>
      </c>
      <c r="U208" s="702">
        <v>1</v>
      </c>
    </row>
    <row r="209" spans="1:21" ht="14.4" customHeight="1" x14ac:dyDescent="0.3">
      <c r="A209" s="695">
        <v>12</v>
      </c>
      <c r="B209" s="696" t="s">
        <v>530</v>
      </c>
      <c r="C209" s="696">
        <v>89301122</v>
      </c>
      <c r="D209" s="697" t="s">
        <v>2688</v>
      </c>
      <c r="E209" s="698" t="s">
        <v>1438</v>
      </c>
      <c r="F209" s="696" t="s">
        <v>1427</v>
      </c>
      <c r="G209" s="696" t="s">
        <v>1767</v>
      </c>
      <c r="H209" s="696" t="s">
        <v>531</v>
      </c>
      <c r="I209" s="696" t="s">
        <v>1768</v>
      </c>
      <c r="J209" s="696" t="s">
        <v>1769</v>
      </c>
      <c r="K209" s="696" t="s">
        <v>1770</v>
      </c>
      <c r="L209" s="699">
        <v>4608</v>
      </c>
      <c r="M209" s="699">
        <v>13824</v>
      </c>
      <c r="N209" s="696">
        <v>3</v>
      </c>
      <c r="O209" s="700">
        <v>1</v>
      </c>
      <c r="P209" s="699">
        <v>13824</v>
      </c>
      <c r="Q209" s="701">
        <v>1</v>
      </c>
      <c r="R209" s="696">
        <v>3</v>
      </c>
      <c r="S209" s="701">
        <v>1</v>
      </c>
      <c r="T209" s="700">
        <v>1</v>
      </c>
      <c r="U209" s="702">
        <v>1</v>
      </c>
    </row>
    <row r="210" spans="1:21" ht="14.4" customHeight="1" x14ac:dyDescent="0.3">
      <c r="A210" s="695">
        <v>12</v>
      </c>
      <c r="B210" s="696" t="s">
        <v>530</v>
      </c>
      <c r="C210" s="696">
        <v>89301122</v>
      </c>
      <c r="D210" s="697" t="s">
        <v>2688</v>
      </c>
      <c r="E210" s="698" t="s">
        <v>1438</v>
      </c>
      <c r="F210" s="696" t="s">
        <v>1427</v>
      </c>
      <c r="G210" s="696" t="s">
        <v>1473</v>
      </c>
      <c r="H210" s="696" t="s">
        <v>531</v>
      </c>
      <c r="I210" s="696" t="s">
        <v>1480</v>
      </c>
      <c r="J210" s="696" t="s">
        <v>1481</v>
      </c>
      <c r="K210" s="696" t="s">
        <v>1482</v>
      </c>
      <c r="L210" s="699">
        <v>190</v>
      </c>
      <c r="M210" s="699">
        <v>1330</v>
      </c>
      <c r="N210" s="696">
        <v>7</v>
      </c>
      <c r="O210" s="700">
        <v>1</v>
      </c>
      <c r="P210" s="699">
        <v>1330</v>
      </c>
      <c r="Q210" s="701">
        <v>1</v>
      </c>
      <c r="R210" s="696">
        <v>7</v>
      </c>
      <c r="S210" s="701">
        <v>1</v>
      </c>
      <c r="T210" s="700">
        <v>1</v>
      </c>
      <c r="U210" s="702">
        <v>1</v>
      </c>
    </row>
    <row r="211" spans="1:21" ht="14.4" customHeight="1" x14ac:dyDescent="0.3">
      <c r="A211" s="695">
        <v>12</v>
      </c>
      <c r="B211" s="696" t="s">
        <v>530</v>
      </c>
      <c r="C211" s="696">
        <v>89301122</v>
      </c>
      <c r="D211" s="697" t="s">
        <v>2688</v>
      </c>
      <c r="E211" s="698" t="s">
        <v>1439</v>
      </c>
      <c r="F211" s="696" t="s">
        <v>1425</v>
      </c>
      <c r="G211" s="696" t="s">
        <v>1578</v>
      </c>
      <c r="H211" s="696" t="s">
        <v>531</v>
      </c>
      <c r="I211" s="696" t="s">
        <v>1579</v>
      </c>
      <c r="J211" s="696" t="s">
        <v>1580</v>
      </c>
      <c r="K211" s="696" t="s">
        <v>1581</v>
      </c>
      <c r="L211" s="699">
        <v>0</v>
      </c>
      <c r="M211" s="699">
        <v>0</v>
      </c>
      <c r="N211" s="696">
        <v>8</v>
      </c>
      <c r="O211" s="700">
        <v>7.5</v>
      </c>
      <c r="P211" s="699">
        <v>0</v>
      </c>
      <c r="Q211" s="701"/>
      <c r="R211" s="696">
        <v>5</v>
      </c>
      <c r="S211" s="701">
        <v>0.625</v>
      </c>
      <c r="T211" s="700">
        <v>5</v>
      </c>
      <c r="U211" s="702">
        <v>0.66666666666666663</v>
      </c>
    </row>
    <row r="212" spans="1:21" ht="14.4" customHeight="1" x14ac:dyDescent="0.3">
      <c r="A212" s="695">
        <v>12</v>
      </c>
      <c r="B212" s="696" t="s">
        <v>530</v>
      </c>
      <c r="C212" s="696">
        <v>89301122</v>
      </c>
      <c r="D212" s="697" t="s">
        <v>2688</v>
      </c>
      <c r="E212" s="698" t="s">
        <v>1439</v>
      </c>
      <c r="F212" s="696" t="s">
        <v>1425</v>
      </c>
      <c r="G212" s="696" t="s">
        <v>1771</v>
      </c>
      <c r="H212" s="696" t="s">
        <v>531</v>
      </c>
      <c r="I212" s="696" t="s">
        <v>833</v>
      </c>
      <c r="J212" s="696" t="s">
        <v>834</v>
      </c>
      <c r="K212" s="696" t="s">
        <v>1772</v>
      </c>
      <c r="L212" s="699">
        <v>35.380000000000003</v>
      </c>
      <c r="M212" s="699">
        <v>70.760000000000005</v>
      </c>
      <c r="N212" s="696">
        <v>2</v>
      </c>
      <c r="O212" s="700">
        <v>0.5</v>
      </c>
      <c r="P212" s="699"/>
      <c r="Q212" s="701">
        <v>0</v>
      </c>
      <c r="R212" s="696"/>
      <c r="S212" s="701">
        <v>0</v>
      </c>
      <c r="T212" s="700"/>
      <c r="U212" s="702">
        <v>0</v>
      </c>
    </row>
    <row r="213" spans="1:21" ht="14.4" customHeight="1" x14ac:dyDescent="0.3">
      <c r="A213" s="695">
        <v>12</v>
      </c>
      <c r="B213" s="696" t="s">
        <v>530</v>
      </c>
      <c r="C213" s="696">
        <v>89301122</v>
      </c>
      <c r="D213" s="697" t="s">
        <v>2688</v>
      </c>
      <c r="E213" s="698" t="s">
        <v>1439</v>
      </c>
      <c r="F213" s="696" t="s">
        <v>1425</v>
      </c>
      <c r="G213" s="696" t="s">
        <v>1566</v>
      </c>
      <c r="H213" s="696" t="s">
        <v>974</v>
      </c>
      <c r="I213" s="696" t="s">
        <v>1773</v>
      </c>
      <c r="J213" s="696" t="s">
        <v>1774</v>
      </c>
      <c r="K213" s="696" t="s">
        <v>1775</v>
      </c>
      <c r="L213" s="699">
        <v>216.29</v>
      </c>
      <c r="M213" s="699">
        <v>648.87</v>
      </c>
      <c r="N213" s="696">
        <v>3</v>
      </c>
      <c r="O213" s="700">
        <v>0.5</v>
      </c>
      <c r="P213" s="699">
        <v>648.87</v>
      </c>
      <c r="Q213" s="701">
        <v>1</v>
      </c>
      <c r="R213" s="696">
        <v>3</v>
      </c>
      <c r="S213" s="701">
        <v>1</v>
      </c>
      <c r="T213" s="700">
        <v>0.5</v>
      </c>
      <c r="U213" s="702">
        <v>1</v>
      </c>
    </row>
    <row r="214" spans="1:21" ht="14.4" customHeight="1" x14ac:dyDescent="0.3">
      <c r="A214" s="695">
        <v>12</v>
      </c>
      <c r="B214" s="696" t="s">
        <v>530</v>
      </c>
      <c r="C214" s="696">
        <v>89301122</v>
      </c>
      <c r="D214" s="697" t="s">
        <v>2688</v>
      </c>
      <c r="E214" s="698" t="s">
        <v>1439</v>
      </c>
      <c r="F214" s="696" t="s">
        <v>1425</v>
      </c>
      <c r="G214" s="696" t="s">
        <v>1566</v>
      </c>
      <c r="H214" s="696" t="s">
        <v>974</v>
      </c>
      <c r="I214" s="696" t="s">
        <v>1567</v>
      </c>
      <c r="J214" s="696" t="s">
        <v>1568</v>
      </c>
      <c r="K214" s="696" t="s">
        <v>1569</v>
      </c>
      <c r="L214" s="699">
        <v>1140.7</v>
      </c>
      <c r="M214" s="699">
        <v>10266.300000000001</v>
      </c>
      <c r="N214" s="696">
        <v>9</v>
      </c>
      <c r="O214" s="700">
        <v>3</v>
      </c>
      <c r="P214" s="699">
        <v>10266.300000000001</v>
      </c>
      <c r="Q214" s="701">
        <v>1</v>
      </c>
      <c r="R214" s="696">
        <v>9</v>
      </c>
      <c r="S214" s="701">
        <v>1</v>
      </c>
      <c r="T214" s="700">
        <v>3</v>
      </c>
      <c r="U214" s="702">
        <v>1</v>
      </c>
    </row>
    <row r="215" spans="1:21" ht="14.4" customHeight="1" x14ac:dyDescent="0.3">
      <c r="A215" s="695">
        <v>12</v>
      </c>
      <c r="B215" s="696" t="s">
        <v>530</v>
      </c>
      <c r="C215" s="696">
        <v>89301122</v>
      </c>
      <c r="D215" s="697" t="s">
        <v>2688</v>
      </c>
      <c r="E215" s="698" t="s">
        <v>1439</v>
      </c>
      <c r="F215" s="696" t="s">
        <v>1425</v>
      </c>
      <c r="G215" s="696" t="s">
        <v>1493</v>
      </c>
      <c r="H215" s="696" t="s">
        <v>974</v>
      </c>
      <c r="I215" s="696" t="s">
        <v>1139</v>
      </c>
      <c r="J215" s="696" t="s">
        <v>1140</v>
      </c>
      <c r="K215" s="696" t="s">
        <v>1388</v>
      </c>
      <c r="L215" s="699">
        <v>69.86</v>
      </c>
      <c r="M215" s="699">
        <v>419.15999999999997</v>
      </c>
      <c r="N215" s="696">
        <v>6</v>
      </c>
      <c r="O215" s="700">
        <v>2</v>
      </c>
      <c r="P215" s="699">
        <v>419.15999999999997</v>
      </c>
      <c r="Q215" s="701">
        <v>1</v>
      </c>
      <c r="R215" s="696">
        <v>6</v>
      </c>
      <c r="S215" s="701">
        <v>1</v>
      </c>
      <c r="T215" s="700">
        <v>2</v>
      </c>
      <c r="U215" s="702">
        <v>1</v>
      </c>
    </row>
    <row r="216" spans="1:21" ht="14.4" customHeight="1" x14ac:dyDescent="0.3">
      <c r="A216" s="695">
        <v>12</v>
      </c>
      <c r="B216" s="696" t="s">
        <v>530</v>
      </c>
      <c r="C216" s="696">
        <v>89301122</v>
      </c>
      <c r="D216" s="697" t="s">
        <v>2688</v>
      </c>
      <c r="E216" s="698" t="s">
        <v>1439</v>
      </c>
      <c r="F216" s="696" t="s">
        <v>1425</v>
      </c>
      <c r="G216" s="696" t="s">
        <v>1598</v>
      </c>
      <c r="H216" s="696" t="s">
        <v>531</v>
      </c>
      <c r="I216" s="696" t="s">
        <v>1776</v>
      </c>
      <c r="J216" s="696" t="s">
        <v>1600</v>
      </c>
      <c r="K216" s="696" t="s">
        <v>1777</v>
      </c>
      <c r="L216" s="699">
        <v>0</v>
      </c>
      <c r="M216" s="699">
        <v>0</v>
      </c>
      <c r="N216" s="696">
        <v>2</v>
      </c>
      <c r="O216" s="700">
        <v>2</v>
      </c>
      <c r="P216" s="699">
        <v>0</v>
      </c>
      <c r="Q216" s="701"/>
      <c r="R216" s="696">
        <v>2</v>
      </c>
      <c r="S216" s="701">
        <v>1</v>
      </c>
      <c r="T216" s="700">
        <v>2</v>
      </c>
      <c r="U216" s="702">
        <v>1</v>
      </c>
    </row>
    <row r="217" spans="1:21" ht="14.4" customHeight="1" x14ac:dyDescent="0.3">
      <c r="A217" s="695">
        <v>12</v>
      </c>
      <c r="B217" s="696" t="s">
        <v>530</v>
      </c>
      <c r="C217" s="696">
        <v>89301122</v>
      </c>
      <c r="D217" s="697" t="s">
        <v>2688</v>
      </c>
      <c r="E217" s="698" t="s">
        <v>1439</v>
      </c>
      <c r="F217" s="696" t="s">
        <v>1425</v>
      </c>
      <c r="G217" s="696" t="s">
        <v>1598</v>
      </c>
      <c r="H217" s="696" t="s">
        <v>531</v>
      </c>
      <c r="I217" s="696" t="s">
        <v>1778</v>
      </c>
      <c r="J217" s="696" t="s">
        <v>1603</v>
      </c>
      <c r="K217" s="696" t="s">
        <v>1779</v>
      </c>
      <c r="L217" s="699">
        <v>0</v>
      </c>
      <c r="M217" s="699">
        <v>0</v>
      </c>
      <c r="N217" s="696">
        <v>2</v>
      </c>
      <c r="O217" s="700">
        <v>1</v>
      </c>
      <c r="P217" s="699">
        <v>0</v>
      </c>
      <c r="Q217" s="701"/>
      <c r="R217" s="696">
        <v>1</v>
      </c>
      <c r="S217" s="701">
        <v>0.5</v>
      </c>
      <c r="T217" s="700">
        <v>0.5</v>
      </c>
      <c r="U217" s="702">
        <v>0.5</v>
      </c>
    </row>
    <row r="218" spans="1:21" ht="14.4" customHeight="1" x14ac:dyDescent="0.3">
      <c r="A218" s="695">
        <v>12</v>
      </c>
      <c r="B218" s="696" t="s">
        <v>530</v>
      </c>
      <c r="C218" s="696">
        <v>89301122</v>
      </c>
      <c r="D218" s="697" t="s">
        <v>2688</v>
      </c>
      <c r="E218" s="698" t="s">
        <v>1439</v>
      </c>
      <c r="F218" s="696" t="s">
        <v>1425</v>
      </c>
      <c r="G218" s="696" t="s">
        <v>1500</v>
      </c>
      <c r="H218" s="696" t="s">
        <v>531</v>
      </c>
      <c r="I218" s="696" t="s">
        <v>808</v>
      </c>
      <c r="J218" s="696" t="s">
        <v>809</v>
      </c>
      <c r="K218" s="696" t="s">
        <v>1501</v>
      </c>
      <c r="L218" s="699">
        <v>63.67</v>
      </c>
      <c r="M218" s="699">
        <v>127.34</v>
      </c>
      <c r="N218" s="696">
        <v>2</v>
      </c>
      <c r="O218" s="700">
        <v>1</v>
      </c>
      <c r="P218" s="699"/>
      <c r="Q218" s="701">
        <v>0</v>
      </c>
      <c r="R218" s="696"/>
      <c r="S218" s="701">
        <v>0</v>
      </c>
      <c r="T218" s="700"/>
      <c r="U218" s="702">
        <v>0</v>
      </c>
    </row>
    <row r="219" spans="1:21" ht="14.4" customHeight="1" x14ac:dyDescent="0.3">
      <c r="A219" s="695">
        <v>12</v>
      </c>
      <c r="B219" s="696" t="s">
        <v>530</v>
      </c>
      <c r="C219" s="696">
        <v>89301122</v>
      </c>
      <c r="D219" s="697" t="s">
        <v>2688</v>
      </c>
      <c r="E219" s="698" t="s">
        <v>1439</v>
      </c>
      <c r="F219" s="696" t="s">
        <v>1425</v>
      </c>
      <c r="G219" s="696" t="s">
        <v>1780</v>
      </c>
      <c r="H219" s="696" t="s">
        <v>531</v>
      </c>
      <c r="I219" s="696" t="s">
        <v>1781</v>
      </c>
      <c r="J219" s="696" t="s">
        <v>1782</v>
      </c>
      <c r="K219" s="696" t="s">
        <v>1783</v>
      </c>
      <c r="L219" s="699">
        <v>413.22</v>
      </c>
      <c r="M219" s="699">
        <v>413.22</v>
      </c>
      <c r="N219" s="696">
        <v>1</v>
      </c>
      <c r="O219" s="700">
        <v>1</v>
      </c>
      <c r="P219" s="699"/>
      <c r="Q219" s="701">
        <v>0</v>
      </c>
      <c r="R219" s="696"/>
      <c r="S219" s="701">
        <v>0</v>
      </c>
      <c r="T219" s="700"/>
      <c r="U219" s="702">
        <v>0</v>
      </c>
    </row>
    <row r="220" spans="1:21" ht="14.4" customHeight="1" x14ac:dyDescent="0.3">
      <c r="A220" s="695">
        <v>12</v>
      </c>
      <c r="B220" s="696" t="s">
        <v>530</v>
      </c>
      <c r="C220" s="696">
        <v>89301122</v>
      </c>
      <c r="D220" s="697" t="s">
        <v>2688</v>
      </c>
      <c r="E220" s="698" t="s">
        <v>1439</v>
      </c>
      <c r="F220" s="696" t="s">
        <v>1425</v>
      </c>
      <c r="G220" s="696" t="s">
        <v>1784</v>
      </c>
      <c r="H220" s="696" t="s">
        <v>531</v>
      </c>
      <c r="I220" s="696" t="s">
        <v>1785</v>
      </c>
      <c r="J220" s="696" t="s">
        <v>1786</v>
      </c>
      <c r="K220" s="696" t="s">
        <v>1787</v>
      </c>
      <c r="L220" s="699">
        <v>0</v>
      </c>
      <c r="M220" s="699">
        <v>0</v>
      </c>
      <c r="N220" s="696">
        <v>1</v>
      </c>
      <c r="O220" s="700">
        <v>1</v>
      </c>
      <c r="P220" s="699"/>
      <c r="Q220" s="701"/>
      <c r="R220" s="696"/>
      <c r="S220" s="701">
        <v>0</v>
      </c>
      <c r="T220" s="700"/>
      <c r="U220" s="702">
        <v>0</v>
      </c>
    </row>
    <row r="221" spans="1:21" ht="14.4" customHeight="1" x14ac:dyDescent="0.3">
      <c r="A221" s="695">
        <v>12</v>
      </c>
      <c r="B221" s="696" t="s">
        <v>530</v>
      </c>
      <c r="C221" s="696">
        <v>89301122</v>
      </c>
      <c r="D221" s="697" t="s">
        <v>2688</v>
      </c>
      <c r="E221" s="698" t="s">
        <v>1439</v>
      </c>
      <c r="F221" s="696" t="s">
        <v>1425</v>
      </c>
      <c r="G221" s="696" t="s">
        <v>1461</v>
      </c>
      <c r="H221" s="696" t="s">
        <v>531</v>
      </c>
      <c r="I221" s="696" t="s">
        <v>1110</v>
      </c>
      <c r="J221" s="696" t="s">
        <v>1111</v>
      </c>
      <c r="K221" s="696" t="s">
        <v>1112</v>
      </c>
      <c r="L221" s="699">
        <v>153.52000000000001</v>
      </c>
      <c r="M221" s="699">
        <v>153.52000000000001</v>
      </c>
      <c r="N221" s="696">
        <v>1</v>
      </c>
      <c r="O221" s="700">
        <v>0.5</v>
      </c>
      <c r="P221" s="699"/>
      <c r="Q221" s="701">
        <v>0</v>
      </c>
      <c r="R221" s="696"/>
      <c r="S221" s="701">
        <v>0</v>
      </c>
      <c r="T221" s="700"/>
      <c r="U221" s="702">
        <v>0</v>
      </c>
    </row>
    <row r="222" spans="1:21" ht="14.4" customHeight="1" x14ac:dyDescent="0.3">
      <c r="A222" s="695">
        <v>12</v>
      </c>
      <c r="B222" s="696" t="s">
        <v>530</v>
      </c>
      <c r="C222" s="696">
        <v>89301122</v>
      </c>
      <c r="D222" s="697" t="s">
        <v>2688</v>
      </c>
      <c r="E222" s="698" t="s">
        <v>1439</v>
      </c>
      <c r="F222" s="696" t="s">
        <v>1425</v>
      </c>
      <c r="G222" s="696" t="s">
        <v>1547</v>
      </c>
      <c r="H222" s="696" t="s">
        <v>974</v>
      </c>
      <c r="I222" s="696" t="s">
        <v>1146</v>
      </c>
      <c r="J222" s="696" t="s">
        <v>1147</v>
      </c>
      <c r="K222" s="696" t="s">
        <v>1396</v>
      </c>
      <c r="L222" s="699">
        <v>69.86</v>
      </c>
      <c r="M222" s="699">
        <v>209.57999999999998</v>
      </c>
      <c r="N222" s="696">
        <v>3</v>
      </c>
      <c r="O222" s="700">
        <v>2.5</v>
      </c>
      <c r="P222" s="699">
        <v>209.57999999999998</v>
      </c>
      <c r="Q222" s="701">
        <v>1</v>
      </c>
      <c r="R222" s="696">
        <v>3</v>
      </c>
      <c r="S222" s="701">
        <v>1</v>
      </c>
      <c r="T222" s="700">
        <v>2.5</v>
      </c>
      <c r="U222" s="702">
        <v>1</v>
      </c>
    </row>
    <row r="223" spans="1:21" ht="14.4" customHeight="1" x14ac:dyDescent="0.3">
      <c r="A223" s="695">
        <v>12</v>
      </c>
      <c r="B223" s="696" t="s">
        <v>530</v>
      </c>
      <c r="C223" s="696">
        <v>89301122</v>
      </c>
      <c r="D223" s="697" t="s">
        <v>2688</v>
      </c>
      <c r="E223" s="698" t="s">
        <v>1439</v>
      </c>
      <c r="F223" s="696" t="s">
        <v>1425</v>
      </c>
      <c r="G223" s="696" t="s">
        <v>1788</v>
      </c>
      <c r="H223" s="696" t="s">
        <v>531</v>
      </c>
      <c r="I223" s="696" t="s">
        <v>561</v>
      </c>
      <c r="J223" s="696" t="s">
        <v>1789</v>
      </c>
      <c r="K223" s="696" t="s">
        <v>1790</v>
      </c>
      <c r="L223" s="699">
        <v>22.88</v>
      </c>
      <c r="M223" s="699">
        <v>45.76</v>
      </c>
      <c r="N223" s="696">
        <v>2</v>
      </c>
      <c r="O223" s="700">
        <v>0.5</v>
      </c>
      <c r="P223" s="699">
        <v>45.76</v>
      </c>
      <c r="Q223" s="701">
        <v>1</v>
      </c>
      <c r="R223" s="696">
        <v>2</v>
      </c>
      <c r="S223" s="701">
        <v>1</v>
      </c>
      <c r="T223" s="700">
        <v>0.5</v>
      </c>
      <c r="U223" s="702">
        <v>1</v>
      </c>
    </row>
    <row r="224" spans="1:21" ht="14.4" customHeight="1" x14ac:dyDescent="0.3">
      <c r="A224" s="695">
        <v>12</v>
      </c>
      <c r="B224" s="696" t="s">
        <v>530</v>
      </c>
      <c r="C224" s="696">
        <v>89301122</v>
      </c>
      <c r="D224" s="697" t="s">
        <v>2688</v>
      </c>
      <c r="E224" s="698" t="s">
        <v>1439</v>
      </c>
      <c r="F224" s="696" t="s">
        <v>1425</v>
      </c>
      <c r="G224" s="696" t="s">
        <v>1514</v>
      </c>
      <c r="H224" s="696" t="s">
        <v>531</v>
      </c>
      <c r="I224" s="696" t="s">
        <v>1791</v>
      </c>
      <c r="J224" s="696" t="s">
        <v>1643</v>
      </c>
      <c r="K224" s="696" t="s">
        <v>1792</v>
      </c>
      <c r="L224" s="699">
        <v>423.57</v>
      </c>
      <c r="M224" s="699">
        <v>847.14</v>
      </c>
      <c r="N224" s="696">
        <v>2</v>
      </c>
      <c r="O224" s="700">
        <v>1</v>
      </c>
      <c r="P224" s="699"/>
      <c r="Q224" s="701">
        <v>0</v>
      </c>
      <c r="R224" s="696"/>
      <c r="S224" s="701">
        <v>0</v>
      </c>
      <c r="T224" s="700"/>
      <c r="U224" s="702">
        <v>0</v>
      </c>
    </row>
    <row r="225" spans="1:21" ht="14.4" customHeight="1" x14ac:dyDescent="0.3">
      <c r="A225" s="695">
        <v>12</v>
      </c>
      <c r="B225" s="696" t="s">
        <v>530</v>
      </c>
      <c r="C225" s="696">
        <v>89301122</v>
      </c>
      <c r="D225" s="697" t="s">
        <v>2688</v>
      </c>
      <c r="E225" s="698" t="s">
        <v>1439</v>
      </c>
      <c r="F225" s="696" t="s">
        <v>1425</v>
      </c>
      <c r="G225" s="696" t="s">
        <v>1654</v>
      </c>
      <c r="H225" s="696" t="s">
        <v>531</v>
      </c>
      <c r="I225" s="696" t="s">
        <v>1793</v>
      </c>
      <c r="J225" s="696" t="s">
        <v>1794</v>
      </c>
      <c r="K225" s="696" t="s">
        <v>1661</v>
      </c>
      <c r="L225" s="699">
        <v>0</v>
      </c>
      <c r="M225" s="699">
        <v>0</v>
      </c>
      <c r="N225" s="696">
        <v>1</v>
      </c>
      <c r="O225" s="700">
        <v>1</v>
      </c>
      <c r="P225" s="699"/>
      <c r="Q225" s="701"/>
      <c r="R225" s="696"/>
      <c r="S225" s="701">
        <v>0</v>
      </c>
      <c r="T225" s="700"/>
      <c r="U225" s="702">
        <v>0</v>
      </c>
    </row>
    <row r="226" spans="1:21" ht="14.4" customHeight="1" x14ac:dyDescent="0.3">
      <c r="A226" s="695">
        <v>12</v>
      </c>
      <c r="B226" s="696" t="s">
        <v>530</v>
      </c>
      <c r="C226" s="696">
        <v>89301122</v>
      </c>
      <c r="D226" s="697" t="s">
        <v>2688</v>
      </c>
      <c r="E226" s="698" t="s">
        <v>1439</v>
      </c>
      <c r="F226" s="696" t="s">
        <v>1425</v>
      </c>
      <c r="G226" s="696" t="s">
        <v>1654</v>
      </c>
      <c r="H226" s="696" t="s">
        <v>531</v>
      </c>
      <c r="I226" s="696" t="s">
        <v>1795</v>
      </c>
      <c r="J226" s="696" t="s">
        <v>1794</v>
      </c>
      <c r="K226" s="696" t="s">
        <v>1796</v>
      </c>
      <c r="L226" s="699">
        <v>0</v>
      </c>
      <c r="M226" s="699">
        <v>0</v>
      </c>
      <c r="N226" s="696">
        <v>7</v>
      </c>
      <c r="O226" s="700">
        <v>7</v>
      </c>
      <c r="P226" s="699">
        <v>0</v>
      </c>
      <c r="Q226" s="701"/>
      <c r="R226" s="696">
        <v>6</v>
      </c>
      <c r="S226" s="701">
        <v>0.8571428571428571</v>
      </c>
      <c r="T226" s="700">
        <v>6</v>
      </c>
      <c r="U226" s="702">
        <v>0.8571428571428571</v>
      </c>
    </row>
    <row r="227" spans="1:21" ht="14.4" customHeight="1" x14ac:dyDescent="0.3">
      <c r="A227" s="695">
        <v>12</v>
      </c>
      <c r="B227" s="696" t="s">
        <v>530</v>
      </c>
      <c r="C227" s="696">
        <v>89301122</v>
      </c>
      <c r="D227" s="697" t="s">
        <v>2688</v>
      </c>
      <c r="E227" s="698" t="s">
        <v>1439</v>
      </c>
      <c r="F227" s="696" t="s">
        <v>1425</v>
      </c>
      <c r="G227" s="696" t="s">
        <v>1654</v>
      </c>
      <c r="H227" s="696" t="s">
        <v>531</v>
      </c>
      <c r="I227" s="696" t="s">
        <v>1655</v>
      </c>
      <c r="J227" s="696" t="s">
        <v>1656</v>
      </c>
      <c r="K227" s="696" t="s">
        <v>1657</v>
      </c>
      <c r="L227" s="699">
        <v>0</v>
      </c>
      <c r="M227" s="699">
        <v>0</v>
      </c>
      <c r="N227" s="696">
        <v>1</v>
      </c>
      <c r="O227" s="700">
        <v>1</v>
      </c>
      <c r="P227" s="699">
        <v>0</v>
      </c>
      <c r="Q227" s="701"/>
      <c r="R227" s="696">
        <v>1</v>
      </c>
      <c r="S227" s="701">
        <v>1</v>
      </c>
      <c r="T227" s="700">
        <v>1</v>
      </c>
      <c r="U227" s="702">
        <v>1</v>
      </c>
    </row>
    <row r="228" spans="1:21" ht="14.4" customHeight="1" x14ac:dyDescent="0.3">
      <c r="A228" s="695">
        <v>12</v>
      </c>
      <c r="B228" s="696" t="s">
        <v>530</v>
      </c>
      <c r="C228" s="696">
        <v>89301122</v>
      </c>
      <c r="D228" s="697" t="s">
        <v>2688</v>
      </c>
      <c r="E228" s="698" t="s">
        <v>1439</v>
      </c>
      <c r="F228" s="696" t="s">
        <v>1425</v>
      </c>
      <c r="G228" s="696" t="s">
        <v>1518</v>
      </c>
      <c r="H228" s="696" t="s">
        <v>531</v>
      </c>
      <c r="I228" s="696" t="s">
        <v>611</v>
      </c>
      <c r="J228" s="696" t="s">
        <v>612</v>
      </c>
      <c r="K228" s="696" t="s">
        <v>1519</v>
      </c>
      <c r="L228" s="699">
        <v>127.5</v>
      </c>
      <c r="M228" s="699">
        <v>382.5</v>
      </c>
      <c r="N228" s="696">
        <v>3</v>
      </c>
      <c r="O228" s="700">
        <v>1.5</v>
      </c>
      <c r="P228" s="699">
        <v>255</v>
      </c>
      <c r="Q228" s="701">
        <v>0.66666666666666663</v>
      </c>
      <c r="R228" s="696">
        <v>2</v>
      </c>
      <c r="S228" s="701">
        <v>0.66666666666666663</v>
      </c>
      <c r="T228" s="700">
        <v>1</v>
      </c>
      <c r="U228" s="702">
        <v>0.66666666666666663</v>
      </c>
    </row>
    <row r="229" spans="1:21" ht="14.4" customHeight="1" x14ac:dyDescent="0.3">
      <c r="A229" s="695">
        <v>12</v>
      </c>
      <c r="B229" s="696" t="s">
        <v>530</v>
      </c>
      <c r="C229" s="696">
        <v>89301122</v>
      </c>
      <c r="D229" s="697" t="s">
        <v>2688</v>
      </c>
      <c r="E229" s="698" t="s">
        <v>1439</v>
      </c>
      <c r="F229" s="696" t="s">
        <v>1425</v>
      </c>
      <c r="G229" s="696" t="s">
        <v>1487</v>
      </c>
      <c r="H229" s="696" t="s">
        <v>531</v>
      </c>
      <c r="I229" s="696" t="s">
        <v>646</v>
      </c>
      <c r="J229" s="696" t="s">
        <v>1488</v>
      </c>
      <c r="K229" s="696" t="s">
        <v>1489</v>
      </c>
      <c r="L229" s="699">
        <v>0</v>
      </c>
      <c r="M229" s="699">
        <v>0</v>
      </c>
      <c r="N229" s="696">
        <v>1</v>
      </c>
      <c r="O229" s="700">
        <v>0.5</v>
      </c>
      <c r="P229" s="699">
        <v>0</v>
      </c>
      <c r="Q229" s="701"/>
      <c r="R229" s="696">
        <v>1</v>
      </c>
      <c r="S229" s="701">
        <v>1</v>
      </c>
      <c r="T229" s="700">
        <v>0.5</v>
      </c>
      <c r="U229" s="702">
        <v>1</v>
      </c>
    </row>
    <row r="230" spans="1:21" ht="14.4" customHeight="1" x14ac:dyDescent="0.3">
      <c r="A230" s="695">
        <v>12</v>
      </c>
      <c r="B230" s="696" t="s">
        <v>530</v>
      </c>
      <c r="C230" s="696">
        <v>89301122</v>
      </c>
      <c r="D230" s="697" t="s">
        <v>2688</v>
      </c>
      <c r="E230" s="698" t="s">
        <v>1439</v>
      </c>
      <c r="F230" s="696" t="s">
        <v>1425</v>
      </c>
      <c r="G230" s="696" t="s">
        <v>1462</v>
      </c>
      <c r="H230" s="696" t="s">
        <v>531</v>
      </c>
      <c r="I230" s="696" t="s">
        <v>1463</v>
      </c>
      <c r="J230" s="696" t="s">
        <v>1119</v>
      </c>
      <c r="K230" s="696" t="s">
        <v>1464</v>
      </c>
      <c r="L230" s="699">
        <v>23.46</v>
      </c>
      <c r="M230" s="699">
        <v>70.38</v>
      </c>
      <c r="N230" s="696">
        <v>3</v>
      </c>
      <c r="O230" s="700">
        <v>2</v>
      </c>
      <c r="P230" s="699">
        <v>23.46</v>
      </c>
      <c r="Q230" s="701">
        <v>0.33333333333333337</v>
      </c>
      <c r="R230" s="696">
        <v>1</v>
      </c>
      <c r="S230" s="701">
        <v>0.33333333333333331</v>
      </c>
      <c r="T230" s="700">
        <v>0.5</v>
      </c>
      <c r="U230" s="702">
        <v>0.25</v>
      </c>
    </row>
    <row r="231" spans="1:21" ht="14.4" customHeight="1" x14ac:dyDescent="0.3">
      <c r="A231" s="695">
        <v>12</v>
      </c>
      <c r="B231" s="696" t="s">
        <v>530</v>
      </c>
      <c r="C231" s="696">
        <v>89301122</v>
      </c>
      <c r="D231" s="697" t="s">
        <v>2688</v>
      </c>
      <c r="E231" s="698" t="s">
        <v>1439</v>
      </c>
      <c r="F231" s="696" t="s">
        <v>1425</v>
      </c>
      <c r="G231" s="696" t="s">
        <v>1672</v>
      </c>
      <c r="H231" s="696" t="s">
        <v>531</v>
      </c>
      <c r="I231" s="696" t="s">
        <v>1797</v>
      </c>
      <c r="J231" s="696" t="s">
        <v>1674</v>
      </c>
      <c r="K231" s="696" t="s">
        <v>1798</v>
      </c>
      <c r="L231" s="699">
        <v>0</v>
      </c>
      <c r="M231" s="699">
        <v>0</v>
      </c>
      <c r="N231" s="696">
        <v>5</v>
      </c>
      <c r="O231" s="700">
        <v>4.5</v>
      </c>
      <c r="P231" s="699">
        <v>0</v>
      </c>
      <c r="Q231" s="701"/>
      <c r="R231" s="696">
        <v>2</v>
      </c>
      <c r="S231" s="701">
        <v>0.4</v>
      </c>
      <c r="T231" s="700">
        <v>2</v>
      </c>
      <c r="U231" s="702">
        <v>0.44444444444444442</v>
      </c>
    </row>
    <row r="232" spans="1:21" ht="14.4" customHeight="1" x14ac:dyDescent="0.3">
      <c r="A232" s="695">
        <v>12</v>
      </c>
      <c r="B232" s="696" t="s">
        <v>530</v>
      </c>
      <c r="C232" s="696">
        <v>89301122</v>
      </c>
      <c r="D232" s="697" t="s">
        <v>2688</v>
      </c>
      <c r="E232" s="698" t="s">
        <v>1439</v>
      </c>
      <c r="F232" s="696" t="s">
        <v>1425</v>
      </c>
      <c r="G232" s="696" t="s">
        <v>1672</v>
      </c>
      <c r="H232" s="696" t="s">
        <v>531</v>
      </c>
      <c r="I232" s="696" t="s">
        <v>1799</v>
      </c>
      <c r="J232" s="696" t="s">
        <v>1800</v>
      </c>
      <c r="K232" s="696" t="s">
        <v>1801</v>
      </c>
      <c r="L232" s="699">
        <v>0</v>
      </c>
      <c r="M232" s="699">
        <v>0</v>
      </c>
      <c r="N232" s="696">
        <v>3</v>
      </c>
      <c r="O232" s="700">
        <v>1</v>
      </c>
      <c r="P232" s="699">
        <v>0</v>
      </c>
      <c r="Q232" s="701"/>
      <c r="R232" s="696">
        <v>3</v>
      </c>
      <c r="S232" s="701">
        <v>1</v>
      </c>
      <c r="T232" s="700">
        <v>1</v>
      </c>
      <c r="U232" s="702">
        <v>1</v>
      </c>
    </row>
    <row r="233" spans="1:21" ht="14.4" customHeight="1" x14ac:dyDescent="0.3">
      <c r="A233" s="695">
        <v>12</v>
      </c>
      <c r="B233" s="696" t="s">
        <v>530</v>
      </c>
      <c r="C233" s="696">
        <v>89301122</v>
      </c>
      <c r="D233" s="697" t="s">
        <v>2688</v>
      </c>
      <c r="E233" s="698" t="s">
        <v>1439</v>
      </c>
      <c r="F233" s="696" t="s">
        <v>1425</v>
      </c>
      <c r="G233" s="696" t="s">
        <v>1531</v>
      </c>
      <c r="H233" s="696" t="s">
        <v>974</v>
      </c>
      <c r="I233" s="696" t="s">
        <v>1532</v>
      </c>
      <c r="J233" s="696" t="s">
        <v>1533</v>
      </c>
      <c r="K233" s="696" t="s">
        <v>1534</v>
      </c>
      <c r="L233" s="699">
        <v>164.15</v>
      </c>
      <c r="M233" s="699">
        <v>164.15</v>
      </c>
      <c r="N233" s="696">
        <v>1</v>
      </c>
      <c r="O233" s="700">
        <v>0.5</v>
      </c>
      <c r="P233" s="699">
        <v>164.15</v>
      </c>
      <c r="Q233" s="701">
        <v>1</v>
      </c>
      <c r="R233" s="696">
        <v>1</v>
      </c>
      <c r="S233" s="701">
        <v>1</v>
      </c>
      <c r="T233" s="700">
        <v>0.5</v>
      </c>
      <c r="U233" s="702">
        <v>1</v>
      </c>
    </row>
    <row r="234" spans="1:21" ht="14.4" customHeight="1" x14ac:dyDescent="0.3">
      <c r="A234" s="695">
        <v>12</v>
      </c>
      <c r="B234" s="696" t="s">
        <v>530</v>
      </c>
      <c r="C234" s="696">
        <v>89301122</v>
      </c>
      <c r="D234" s="697" t="s">
        <v>2688</v>
      </c>
      <c r="E234" s="698" t="s">
        <v>1439</v>
      </c>
      <c r="F234" s="696" t="s">
        <v>1425</v>
      </c>
      <c r="G234" s="696" t="s">
        <v>1531</v>
      </c>
      <c r="H234" s="696" t="s">
        <v>974</v>
      </c>
      <c r="I234" s="696" t="s">
        <v>1679</v>
      </c>
      <c r="J234" s="696" t="s">
        <v>1533</v>
      </c>
      <c r="K234" s="696" t="s">
        <v>1680</v>
      </c>
      <c r="L234" s="699">
        <v>492.45</v>
      </c>
      <c r="M234" s="699">
        <v>3447.15</v>
      </c>
      <c r="N234" s="696">
        <v>7</v>
      </c>
      <c r="O234" s="700">
        <v>6.5</v>
      </c>
      <c r="P234" s="699">
        <v>2462.25</v>
      </c>
      <c r="Q234" s="701">
        <v>0.7142857142857143</v>
      </c>
      <c r="R234" s="696">
        <v>5</v>
      </c>
      <c r="S234" s="701">
        <v>0.7142857142857143</v>
      </c>
      <c r="T234" s="700">
        <v>5</v>
      </c>
      <c r="U234" s="702">
        <v>0.76923076923076927</v>
      </c>
    </row>
    <row r="235" spans="1:21" ht="14.4" customHeight="1" x14ac:dyDescent="0.3">
      <c r="A235" s="695">
        <v>12</v>
      </c>
      <c r="B235" s="696" t="s">
        <v>530</v>
      </c>
      <c r="C235" s="696">
        <v>89301122</v>
      </c>
      <c r="D235" s="697" t="s">
        <v>2688</v>
      </c>
      <c r="E235" s="698" t="s">
        <v>1439</v>
      </c>
      <c r="F235" s="696" t="s">
        <v>1425</v>
      </c>
      <c r="G235" s="696" t="s">
        <v>1465</v>
      </c>
      <c r="H235" s="696" t="s">
        <v>531</v>
      </c>
      <c r="I235" s="696" t="s">
        <v>1466</v>
      </c>
      <c r="J235" s="696" t="s">
        <v>1467</v>
      </c>
      <c r="K235" s="696" t="s">
        <v>1468</v>
      </c>
      <c r="L235" s="699">
        <v>1660.2</v>
      </c>
      <c r="M235" s="699">
        <v>9961.2000000000007</v>
      </c>
      <c r="N235" s="696">
        <v>6</v>
      </c>
      <c r="O235" s="700">
        <v>5.5</v>
      </c>
      <c r="P235" s="699">
        <v>4980.6000000000004</v>
      </c>
      <c r="Q235" s="701">
        <v>0.5</v>
      </c>
      <c r="R235" s="696">
        <v>3</v>
      </c>
      <c r="S235" s="701">
        <v>0.5</v>
      </c>
      <c r="T235" s="700">
        <v>2.5</v>
      </c>
      <c r="U235" s="702">
        <v>0.45454545454545453</v>
      </c>
    </row>
    <row r="236" spans="1:21" ht="14.4" customHeight="1" x14ac:dyDescent="0.3">
      <c r="A236" s="695">
        <v>12</v>
      </c>
      <c r="B236" s="696" t="s">
        <v>530</v>
      </c>
      <c r="C236" s="696">
        <v>89301122</v>
      </c>
      <c r="D236" s="697" t="s">
        <v>2688</v>
      </c>
      <c r="E236" s="698" t="s">
        <v>1439</v>
      </c>
      <c r="F236" s="696" t="s">
        <v>1425</v>
      </c>
      <c r="G236" s="696" t="s">
        <v>1802</v>
      </c>
      <c r="H236" s="696" t="s">
        <v>531</v>
      </c>
      <c r="I236" s="696" t="s">
        <v>1803</v>
      </c>
      <c r="J236" s="696" t="s">
        <v>1804</v>
      </c>
      <c r="K236" s="696" t="s">
        <v>1805</v>
      </c>
      <c r="L236" s="699">
        <v>504.54</v>
      </c>
      <c r="M236" s="699">
        <v>504.54</v>
      </c>
      <c r="N236" s="696">
        <v>1</v>
      </c>
      <c r="O236" s="700">
        <v>1</v>
      </c>
      <c r="P236" s="699">
        <v>504.54</v>
      </c>
      <c r="Q236" s="701">
        <v>1</v>
      </c>
      <c r="R236" s="696">
        <v>1</v>
      </c>
      <c r="S236" s="701">
        <v>1</v>
      </c>
      <c r="T236" s="700">
        <v>1</v>
      </c>
      <c r="U236" s="702">
        <v>1</v>
      </c>
    </row>
    <row r="237" spans="1:21" ht="14.4" customHeight="1" x14ac:dyDescent="0.3">
      <c r="A237" s="695">
        <v>12</v>
      </c>
      <c r="B237" s="696" t="s">
        <v>530</v>
      </c>
      <c r="C237" s="696">
        <v>89301122</v>
      </c>
      <c r="D237" s="697" t="s">
        <v>2688</v>
      </c>
      <c r="E237" s="698" t="s">
        <v>1439</v>
      </c>
      <c r="F237" s="696" t="s">
        <v>1425</v>
      </c>
      <c r="G237" s="696" t="s">
        <v>1802</v>
      </c>
      <c r="H237" s="696" t="s">
        <v>531</v>
      </c>
      <c r="I237" s="696" t="s">
        <v>1806</v>
      </c>
      <c r="J237" s="696" t="s">
        <v>1804</v>
      </c>
      <c r="K237" s="696" t="s">
        <v>1805</v>
      </c>
      <c r="L237" s="699">
        <v>504.54</v>
      </c>
      <c r="M237" s="699">
        <v>504.54</v>
      </c>
      <c r="N237" s="696">
        <v>1</v>
      </c>
      <c r="O237" s="700">
        <v>1</v>
      </c>
      <c r="P237" s="699">
        <v>504.54</v>
      </c>
      <c r="Q237" s="701">
        <v>1</v>
      </c>
      <c r="R237" s="696">
        <v>1</v>
      </c>
      <c r="S237" s="701">
        <v>1</v>
      </c>
      <c r="T237" s="700">
        <v>1</v>
      </c>
      <c r="U237" s="702">
        <v>1</v>
      </c>
    </row>
    <row r="238" spans="1:21" ht="14.4" customHeight="1" x14ac:dyDescent="0.3">
      <c r="A238" s="695">
        <v>12</v>
      </c>
      <c r="B238" s="696" t="s">
        <v>530</v>
      </c>
      <c r="C238" s="696">
        <v>89301122</v>
      </c>
      <c r="D238" s="697" t="s">
        <v>2688</v>
      </c>
      <c r="E238" s="698" t="s">
        <v>1439</v>
      </c>
      <c r="F238" s="696" t="s">
        <v>1425</v>
      </c>
      <c r="G238" s="696" t="s">
        <v>1681</v>
      </c>
      <c r="H238" s="696" t="s">
        <v>974</v>
      </c>
      <c r="I238" s="696" t="s">
        <v>1682</v>
      </c>
      <c r="J238" s="696" t="s">
        <v>1683</v>
      </c>
      <c r="K238" s="696" t="s">
        <v>1684</v>
      </c>
      <c r="L238" s="699">
        <v>104.45</v>
      </c>
      <c r="M238" s="699">
        <v>313.35000000000002</v>
      </c>
      <c r="N238" s="696">
        <v>3</v>
      </c>
      <c r="O238" s="700">
        <v>1</v>
      </c>
      <c r="P238" s="699">
        <v>313.35000000000002</v>
      </c>
      <c r="Q238" s="701">
        <v>1</v>
      </c>
      <c r="R238" s="696">
        <v>3</v>
      </c>
      <c r="S238" s="701">
        <v>1</v>
      </c>
      <c r="T238" s="700">
        <v>1</v>
      </c>
      <c r="U238" s="702">
        <v>1</v>
      </c>
    </row>
    <row r="239" spans="1:21" ht="14.4" customHeight="1" x14ac:dyDescent="0.3">
      <c r="A239" s="695">
        <v>12</v>
      </c>
      <c r="B239" s="696" t="s">
        <v>530</v>
      </c>
      <c r="C239" s="696">
        <v>89301122</v>
      </c>
      <c r="D239" s="697" t="s">
        <v>2688</v>
      </c>
      <c r="E239" s="698" t="s">
        <v>1439</v>
      </c>
      <c r="F239" s="696" t="s">
        <v>1425</v>
      </c>
      <c r="G239" s="696" t="s">
        <v>1807</v>
      </c>
      <c r="H239" s="696" t="s">
        <v>531</v>
      </c>
      <c r="I239" s="696" t="s">
        <v>1808</v>
      </c>
      <c r="J239" s="696" t="s">
        <v>1809</v>
      </c>
      <c r="K239" s="696" t="s">
        <v>1810</v>
      </c>
      <c r="L239" s="699">
        <v>26.26</v>
      </c>
      <c r="M239" s="699">
        <v>26.26</v>
      </c>
      <c r="N239" s="696">
        <v>1</v>
      </c>
      <c r="O239" s="700">
        <v>1</v>
      </c>
      <c r="P239" s="699"/>
      <c r="Q239" s="701">
        <v>0</v>
      </c>
      <c r="R239" s="696"/>
      <c r="S239" s="701">
        <v>0</v>
      </c>
      <c r="T239" s="700"/>
      <c r="U239" s="702">
        <v>0</v>
      </c>
    </row>
    <row r="240" spans="1:21" ht="14.4" customHeight="1" x14ac:dyDescent="0.3">
      <c r="A240" s="695">
        <v>12</v>
      </c>
      <c r="B240" s="696" t="s">
        <v>530</v>
      </c>
      <c r="C240" s="696">
        <v>89301122</v>
      </c>
      <c r="D240" s="697" t="s">
        <v>2688</v>
      </c>
      <c r="E240" s="698" t="s">
        <v>1439</v>
      </c>
      <c r="F240" s="696" t="s">
        <v>1427</v>
      </c>
      <c r="G240" s="696" t="s">
        <v>1473</v>
      </c>
      <c r="H240" s="696" t="s">
        <v>531</v>
      </c>
      <c r="I240" s="696" t="s">
        <v>1539</v>
      </c>
      <c r="J240" s="696" t="s">
        <v>1540</v>
      </c>
      <c r="K240" s="696" t="s">
        <v>1541</v>
      </c>
      <c r="L240" s="699">
        <v>500</v>
      </c>
      <c r="M240" s="699">
        <v>500</v>
      </c>
      <c r="N240" s="696">
        <v>1</v>
      </c>
      <c r="O240" s="700">
        <v>1</v>
      </c>
      <c r="P240" s="699"/>
      <c r="Q240" s="701">
        <v>0</v>
      </c>
      <c r="R240" s="696"/>
      <c r="S240" s="701">
        <v>0</v>
      </c>
      <c r="T240" s="700"/>
      <c r="U240" s="702">
        <v>0</v>
      </c>
    </row>
    <row r="241" spans="1:21" ht="14.4" customHeight="1" x14ac:dyDescent="0.3">
      <c r="A241" s="695">
        <v>12</v>
      </c>
      <c r="B241" s="696" t="s">
        <v>530</v>
      </c>
      <c r="C241" s="696">
        <v>89301122</v>
      </c>
      <c r="D241" s="697" t="s">
        <v>2688</v>
      </c>
      <c r="E241" s="698" t="s">
        <v>1439</v>
      </c>
      <c r="F241" s="696" t="s">
        <v>1427</v>
      </c>
      <c r="G241" s="696" t="s">
        <v>1473</v>
      </c>
      <c r="H241" s="696" t="s">
        <v>531</v>
      </c>
      <c r="I241" s="696" t="s">
        <v>1480</v>
      </c>
      <c r="J241" s="696" t="s">
        <v>1481</v>
      </c>
      <c r="K241" s="696" t="s">
        <v>1482</v>
      </c>
      <c r="L241" s="699">
        <v>190</v>
      </c>
      <c r="M241" s="699">
        <v>2660</v>
      </c>
      <c r="N241" s="696">
        <v>14</v>
      </c>
      <c r="O241" s="700">
        <v>2</v>
      </c>
      <c r="P241" s="699"/>
      <c r="Q241" s="701">
        <v>0</v>
      </c>
      <c r="R241" s="696"/>
      <c r="S241" s="701">
        <v>0</v>
      </c>
      <c r="T241" s="700"/>
      <c r="U241" s="702">
        <v>0</v>
      </c>
    </row>
    <row r="242" spans="1:21" ht="14.4" customHeight="1" x14ac:dyDescent="0.3">
      <c r="A242" s="695">
        <v>12</v>
      </c>
      <c r="B242" s="696" t="s">
        <v>530</v>
      </c>
      <c r="C242" s="696">
        <v>89301122</v>
      </c>
      <c r="D242" s="697" t="s">
        <v>2688</v>
      </c>
      <c r="E242" s="698" t="s">
        <v>1439</v>
      </c>
      <c r="F242" s="696" t="s">
        <v>1427</v>
      </c>
      <c r="G242" s="696" t="s">
        <v>1473</v>
      </c>
      <c r="H242" s="696" t="s">
        <v>531</v>
      </c>
      <c r="I242" s="696" t="s">
        <v>1811</v>
      </c>
      <c r="J242" s="696" t="s">
        <v>1812</v>
      </c>
      <c r="K242" s="696" t="s">
        <v>1813</v>
      </c>
      <c r="L242" s="699">
        <v>700</v>
      </c>
      <c r="M242" s="699">
        <v>700</v>
      </c>
      <c r="N242" s="696">
        <v>1</v>
      </c>
      <c r="O242" s="700">
        <v>1</v>
      </c>
      <c r="P242" s="699"/>
      <c r="Q242" s="701">
        <v>0</v>
      </c>
      <c r="R242" s="696"/>
      <c r="S242" s="701">
        <v>0</v>
      </c>
      <c r="T242" s="700"/>
      <c r="U242" s="702">
        <v>0</v>
      </c>
    </row>
    <row r="243" spans="1:21" ht="14.4" customHeight="1" x14ac:dyDescent="0.3">
      <c r="A243" s="695">
        <v>12</v>
      </c>
      <c r="B243" s="696" t="s">
        <v>530</v>
      </c>
      <c r="C243" s="696">
        <v>89301122</v>
      </c>
      <c r="D243" s="697" t="s">
        <v>2688</v>
      </c>
      <c r="E243" s="698" t="s">
        <v>1440</v>
      </c>
      <c r="F243" s="696" t="s">
        <v>1425</v>
      </c>
      <c r="G243" s="696" t="s">
        <v>1814</v>
      </c>
      <c r="H243" s="696" t="s">
        <v>974</v>
      </c>
      <c r="I243" s="696" t="s">
        <v>1815</v>
      </c>
      <c r="J243" s="696" t="s">
        <v>1816</v>
      </c>
      <c r="K243" s="696" t="s">
        <v>1817</v>
      </c>
      <c r="L243" s="699">
        <v>95.25</v>
      </c>
      <c r="M243" s="699">
        <v>95.25</v>
      </c>
      <c r="N243" s="696">
        <v>1</v>
      </c>
      <c r="O243" s="700">
        <v>0.5</v>
      </c>
      <c r="P243" s="699">
        <v>95.25</v>
      </c>
      <c r="Q243" s="701">
        <v>1</v>
      </c>
      <c r="R243" s="696">
        <v>1</v>
      </c>
      <c r="S243" s="701">
        <v>1</v>
      </c>
      <c r="T243" s="700">
        <v>0.5</v>
      </c>
      <c r="U243" s="702">
        <v>1</v>
      </c>
    </row>
    <row r="244" spans="1:21" ht="14.4" customHeight="1" x14ac:dyDescent="0.3">
      <c r="A244" s="695">
        <v>12</v>
      </c>
      <c r="B244" s="696" t="s">
        <v>530</v>
      </c>
      <c r="C244" s="696">
        <v>89301122</v>
      </c>
      <c r="D244" s="697" t="s">
        <v>2688</v>
      </c>
      <c r="E244" s="698" t="s">
        <v>1440</v>
      </c>
      <c r="F244" s="696" t="s">
        <v>1425</v>
      </c>
      <c r="G244" s="696" t="s">
        <v>1578</v>
      </c>
      <c r="H244" s="696" t="s">
        <v>531</v>
      </c>
      <c r="I244" s="696" t="s">
        <v>1579</v>
      </c>
      <c r="J244" s="696" t="s">
        <v>1580</v>
      </c>
      <c r="K244" s="696" t="s">
        <v>1581</v>
      </c>
      <c r="L244" s="699">
        <v>0</v>
      </c>
      <c r="M244" s="699">
        <v>0</v>
      </c>
      <c r="N244" s="696">
        <v>1</v>
      </c>
      <c r="O244" s="700">
        <v>1</v>
      </c>
      <c r="P244" s="699">
        <v>0</v>
      </c>
      <c r="Q244" s="701"/>
      <c r="R244" s="696">
        <v>1</v>
      </c>
      <c r="S244" s="701">
        <v>1</v>
      </c>
      <c r="T244" s="700">
        <v>1</v>
      </c>
      <c r="U244" s="702">
        <v>1</v>
      </c>
    </row>
    <row r="245" spans="1:21" ht="14.4" customHeight="1" x14ac:dyDescent="0.3">
      <c r="A245" s="695">
        <v>12</v>
      </c>
      <c r="B245" s="696" t="s">
        <v>530</v>
      </c>
      <c r="C245" s="696">
        <v>89301122</v>
      </c>
      <c r="D245" s="697" t="s">
        <v>2688</v>
      </c>
      <c r="E245" s="698" t="s">
        <v>1440</v>
      </c>
      <c r="F245" s="696" t="s">
        <v>1425</v>
      </c>
      <c r="G245" s="696" t="s">
        <v>1456</v>
      </c>
      <c r="H245" s="696" t="s">
        <v>974</v>
      </c>
      <c r="I245" s="696" t="s">
        <v>1128</v>
      </c>
      <c r="J245" s="696" t="s">
        <v>1381</v>
      </c>
      <c r="K245" s="696" t="s">
        <v>1382</v>
      </c>
      <c r="L245" s="699">
        <v>333.31</v>
      </c>
      <c r="M245" s="699">
        <v>333.31</v>
      </c>
      <c r="N245" s="696">
        <v>1</v>
      </c>
      <c r="O245" s="700">
        <v>1</v>
      </c>
      <c r="P245" s="699">
        <v>333.31</v>
      </c>
      <c r="Q245" s="701">
        <v>1</v>
      </c>
      <c r="R245" s="696">
        <v>1</v>
      </c>
      <c r="S245" s="701">
        <v>1</v>
      </c>
      <c r="T245" s="700">
        <v>1</v>
      </c>
      <c r="U245" s="702">
        <v>1</v>
      </c>
    </row>
    <row r="246" spans="1:21" ht="14.4" customHeight="1" x14ac:dyDescent="0.3">
      <c r="A246" s="695">
        <v>12</v>
      </c>
      <c r="B246" s="696" t="s">
        <v>530</v>
      </c>
      <c r="C246" s="696">
        <v>89301122</v>
      </c>
      <c r="D246" s="697" t="s">
        <v>2688</v>
      </c>
      <c r="E246" s="698" t="s">
        <v>1440</v>
      </c>
      <c r="F246" s="696" t="s">
        <v>1425</v>
      </c>
      <c r="G246" s="696" t="s">
        <v>1456</v>
      </c>
      <c r="H246" s="696" t="s">
        <v>974</v>
      </c>
      <c r="I246" s="696" t="s">
        <v>1158</v>
      </c>
      <c r="J246" s="696" t="s">
        <v>1385</v>
      </c>
      <c r="K246" s="696" t="s">
        <v>1386</v>
      </c>
      <c r="L246" s="699">
        <v>333.31</v>
      </c>
      <c r="M246" s="699">
        <v>666.62</v>
      </c>
      <c r="N246" s="696">
        <v>2</v>
      </c>
      <c r="O246" s="700">
        <v>2</v>
      </c>
      <c r="P246" s="699">
        <v>666.62</v>
      </c>
      <c r="Q246" s="701">
        <v>1</v>
      </c>
      <c r="R246" s="696">
        <v>2</v>
      </c>
      <c r="S246" s="701">
        <v>1</v>
      </c>
      <c r="T246" s="700">
        <v>2</v>
      </c>
      <c r="U246" s="702">
        <v>1</v>
      </c>
    </row>
    <row r="247" spans="1:21" ht="14.4" customHeight="1" x14ac:dyDescent="0.3">
      <c r="A247" s="695">
        <v>12</v>
      </c>
      <c r="B247" s="696" t="s">
        <v>530</v>
      </c>
      <c r="C247" s="696">
        <v>89301122</v>
      </c>
      <c r="D247" s="697" t="s">
        <v>2688</v>
      </c>
      <c r="E247" s="698" t="s">
        <v>1440</v>
      </c>
      <c r="F247" s="696" t="s">
        <v>1425</v>
      </c>
      <c r="G247" s="696" t="s">
        <v>1818</v>
      </c>
      <c r="H247" s="696" t="s">
        <v>974</v>
      </c>
      <c r="I247" s="696" t="s">
        <v>1819</v>
      </c>
      <c r="J247" s="696" t="s">
        <v>1414</v>
      </c>
      <c r="K247" s="696" t="s">
        <v>1668</v>
      </c>
      <c r="L247" s="699">
        <v>217.65</v>
      </c>
      <c r="M247" s="699">
        <v>217.65</v>
      </c>
      <c r="N247" s="696">
        <v>1</v>
      </c>
      <c r="O247" s="700">
        <v>0.5</v>
      </c>
      <c r="P247" s="699">
        <v>217.65</v>
      </c>
      <c r="Q247" s="701">
        <v>1</v>
      </c>
      <c r="R247" s="696">
        <v>1</v>
      </c>
      <c r="S247" s="701">
        <v>1</v>
      </c>
      <c r="T247" s="700">
        <v>0.5</v>
      </c>
      <c r="U247" s="702">
        <v>1</v>
      </c>
    </row>
    <row r="248" spans="1:21" ht="14.4" customHeight="1" x14ac:dyDescent="0.3">
      <c r="A248" s="695">
        <v>12</v>
      </c>
      <c r="B248" s="696" t="s">
        <v>530</v>
      </c>
      <c r="C248" s="696">
        <v>89301122</v>
      </c>
      <c r="D248" s="697" t="s">
        <v>2688</v>
      </c>
      <c r="E248" s="698" t="s">
        <v>1440</v>
      </c>
      <c r="F248" s="696" t="s">
        <v>1425</v>
      </c>
      <c r="G248" s="696" t="s">
        <v>1818</v>
      </c>
      <c r="H248" s="696" t="s">
        <v>974</v>
      </c>
      <c r="I248" s="696" t="s">
        <v>1820</v>
      </c>
      <c r="J248" s="696" t="s">
        <v>1821</v>
      </c>
      <c r="K248" s="696" t="s">
        <v>1822</v>
      </c>
      <c r="L248" s="699">
        <v>672.94</v>
      </c>
      <c r="M248" s="699">
        <v>672.94</v>
      </c>
      <c r="N248" s="696">
        <v>1</v>
      </c>
      <c r="O248" s="700">
        <v>0.5</v>
      </c>
      <c r="P248" s="699">
        <v>672.94</v>
      </c>
      <c r="Q248" s="701">
        <v>1</v>
      </c>
      <c r="R248" s="696">
        <v>1</v>
      </c>
      <c r="S248" s="701">
        <v>1</v>
      </c>
      <c r="T248" s="700">
        <v>0.5</v>
      </c>
      <c r="U248" s="702">
        <v>1</v>
      </c>
    </row>
    <row r="249" spans="1:21" ht="14.4" customHeight="1" x14ac:dyDescent="0.3">
      <c r="A249" s="695">
        <v>12</v>
      </c>
      <c r="B249" s="696" t="s">
        <v>530</v>
      </c>
      <c r="C249" s="696">
        <v>89301122</v>
      </c>
      <c r="D249" s="697" t="s">
        <v>2688</v>
      </c>
      <c r="E249" s="698" t="s">
        <v>1440</v>
      </c>
      <c r="F249" s="696" t="s">
        <v>1425</v>
      </c>
      <c r="G249" s="696" t="s">
        <v>1823</v>
      </c>
      <c r="H249" s="696" t="s">
        <v>531</v>
      </c>
      <c r="I249" s="696" t="s">
        <v>1824</v>
      </c>
      <c r="J249" s="696" t="s">
        <v>1825</v>
      </c>
      <c r="K249" s="696" t="s">
        <v>1826</v>
      </c>
      <c r="L249" s="699">
        <v>68.3</v>
      </c>
      <c r="M249" s="699">
        <v>68.3</v>
      </c>
      <c r="N249" s="696">
        <v>1</v>
      </c>
      <c r="O249" s="700">
        <v>1</v>
      </c>
      <c r="P249" s="699">
        <v>68.3</v>
      </c>
      <c r="Q249" s="701">
        <v>1</v>
      </c>
      <c r="R249" s="696">
        <v>1</v>
      </c>
      <c r="S249" s="701">
        <v>1</v>
      </c>
      <c r="T249" s="700">
        <v>1</v>
      </c>
      <c r="U249" s="702">
        <v>1</v>
      </c>
    </row>
    <row r="250" spans="1:21" ht="14.4" customHeight="1" x14ac:dyDescent="0.3">
      <c r="A250" s="695">
        <v>12</v>
      </c>
      <c r="B250" s="696" t="s">
        <v>530</v>
      </c>
      <c r="C250" s="696">
        <v>89301122</v>
      </c>
      <c r="D250" s="697" t="s">
        <v>2688</v>
      </c>
      <c r="E250" s="698" t="s">
        <v>1440</v>
      </c>
      <c r="F250" s="696" t="s">
        <v>1425</v>
      </c>
      <c r="G250" s="696" t="s">
        <v>1827</v>
      </c>
      <c r="H250" s="696" t="s">
        <v>531</v>
      </c>
      <c r="I250" s="696" t="s">
        <v>1828</v>
      </c>
      <c r="J250" s="696" t="s">
        <v>1829</v>
      </c>
      <c r="K250" s="696" t="s">
        <v>1801</v>
      </c>
      <c r="L250" s="699">
        <v>41.89</v>
      </c>
      <c r="M250" s="699">
        <v>125.67</v>
      </c>
      <c r="N250" s="696">
        <v>3</v>
      </c>
      <c r="O250" s="700">
        <v>0.5</v>
      </c>
      <c r="P250" s="699">
        <v>125.67</v>
      </c>
      <c r="Q250" s="701">
        <v>1</v>
      </c>
      <c r="R250" s="696">
        <v>3</v>
      </c>
      <c r="S250" s="701">
        <v>1</v>
      </c>
      <c r="T250" s="700">
        <v>0.5</v>
      </c>
      <c r="U250" s="702">
        <v>1</v>
      </c>
    </row>
    <row r="251" spans="1:21" ht="14.4" customHeight="1" x14ac:dyDescent="0.3">
      <c r="A251" s="695">
        <v>12</v>
      </c>
      <c r="B251" s="696" t="s">
        <v>530</v>
      </c>
      <c r="C251" s="696">
        <v>89301122</v>
      </c>
      <c r="D251" s="697" t="s">
        <v>2688</v>
      </c>
      <c r="E251" s="698" t="s">
        <v>1440</v>
      </c>
      <c r="F251" s="696" t="s">
        <v>1425</v>
      </c>
      <c r="G251" s="696" t="s">
        <v>1830</v>
      </c>
      <c r="H251" s="696" t="s">
        <v>531</v>
      </c>
      <c r="I251" s="696" t="s">
        <v>685</v>
      </c>
      <c r="J251" s="696" t="s">
        <v>1831</v>
      </c>
      <c r="K251" s="696" t="s">
        <v>1832</v>
      </c>
      <c r="L251" s="699">
        <v>0</v>
      </c>
      <c r="M251" s="699">
        <v>0</v>
      </c>
      <c r="N251" s="696">
        <v>1</v>
      </c>
      <c r="O251" s="700">
        <v>1</v>
      </c>
      <c r="P251" s="699">
        <v>0</v>
      </c>
      <c r="Q251" s="701"/>
      <c r="R251" s="696">
        <v>1</v>
      </c>
      <c r="S251" s="701">
        <v>1</v>
      </c>
      <c r="T251" s="700">
        <v>1</v>
      </c>
      <c r="U251" s="702">
        <v>1</v>
      </c>
    </row>
    <row r="252" spans="1:21" ht="14.4" customHeight="1" x14ac:dyDescent="0.3">
      <c r="A252" s="695">
        <v>12</v>
      </c>
      <c r="B252" s="696" t="s">
        <v>530</v>
      </c>
      <c r="C252" s="696">
        <v>89301122</v>
      </c>
      <c r="D252" s="697" t="s">
        <v>2688</v>
      </c>
      <c r="E252" s="698" t="s">
        <v>1440</v>
      </c>
      <c r="F252" s="696" t="s">
        <v>1425</v>
      </c>
      <c r="G252" s="696" t="s">
        <v>1833</v>
      </c>
      <c r="H252" s="696" t="s">
        <v>974</v>
      </c>
      <c r="I252" s="696" t="s">
        <v>1834</v>
      </c>
      <c r="J252" s="696" t="s">
        <v>1835</v>
      </c>
      <c r="K252" s="696" t="s">
        <v>1836</v>
      </c>
      <c r="L252" s="699">
        <v>492.45</v>
      </c>
      <c r="M252" s="699">
        <v>492.45</v>
      </c>
      <c r="N252" s="696">
        <v>1</v>
      </c>
      <c r="O252" s="700">
        <v>1</v>
      </c>
      <c r="P252" s="699">
        <v>492.45</v>
      </c>
      <c r="Q252" s="701">
        <v>1</v>
      </c>
      <c r="R252" s="696">
        <v>1</v>
      </c>
      <c r="S252" s="701">
        <v>1</v>
      </c>
      <c r="T252" s="700">
        <v>1</v>
      </c>
      <c r="U252" s="702">
        <v>1</v>
      </c>
    </row>
    <row r="253" spans="1:21" ht="14.4" customHeight="1" x14ac:dyDescent="0.3">
      <c r="A253" s="695">
        <v>12</v>
      </c>
      <c r="B253" s="696" t="s">
        <v>530</v>
      </c>
      <c r="C253" s="696">
        <v>89301122</v>
      </c>
      <c r="D253" s="697" t="s">
        <v>2688</v>
      </c>
      <c r="E253" s="698" t="s">
        <v>1440</v>
      </c>
      <c r="F253" s="696" t="s">
        <v>1425</v>
      </c>
      <c r="G253" s="696" t="s">
        <v>1837</v>
      </c>
      <c r="H253" s="696" t="s">
        <v>531</v>
      </c>
      <c r="I253" s="696" t="s">
        <v>1838</v>
      </c>
      <c r="J253" s="696" t="s">
        <v>1839</v>
      </c>
      <c r="K253" s="696" t="s">
        <v>1840</v>
      </c>
      <c r="L253" s="699">
        <v>133.18</v>
      </c>
      <c r="M253" s="699">
        <v>133.18</v>
      </c>
      <c r="N253" s="696">
        <v>1</v>
      </c>
      <c r="O253" s="700">
        <v>1</v>
      </c>
      <c r="P253" s="699"/>
      <c r="Q253" s="701">
        <v>0</v>
      </c>
      <c r="R253" s="696"/>
      <c r="S253" s="701">
        <v>0</v>
      </c>
      <c r="T253" s="700"/>
      <c r="U253" s="702">
        <v>0</v>
      </c>
    </row>
    <row r="254" spans="1:21" ht="14.4" customHeight="1" x14ac:dyDescent="0.3">
      <c r="A254" s="695">
        <v>12</v>
      </c>
      <c r="B254" s="696" t="s">
        <v>530</v>
      </c>
      <c r="C254" s="696">
        <v>89301122</v>
      </c>
      <c r="D254" s="697" t="s">
        <v>2688</v>
      </c>
      <c r="E254" s="698" t="s">
        <v>1440</v>
      </c>
      <c r="F254" s="696" t="s">
        <v>1425</v>
      </c>
      <c r="G254" s="696" t="s">
        <v>1613</v>
      </c>
      <c r="H254" s="696" t="s">
        <v>531</v>
      </c>
      <c r="I254" s="696" t="s">
        <v>1614</v>
      </c>
      <c r="J254" s="696" t="s">
        <v>1615</v>
      </c>
      <c r="K254" s="696" t="s">
        <v>1616</v>
      </c>
      <c r="L254" s="699">
        <v>163.9</v>
      </c>
      <c r="M254" s="699">
        <v>1966.8000000000002</v>
      </c>
      <c r="N254" s="696">
        <v>12</v>
      </c>
      <c r="O254" s="700">
        <v>3.5</v>
      </c>
      <c r="P254" s="699">
        <v>1966.8000000000002</v>
      </c>
      <c r="Q254" s="701">
        <v>1</v>
      </c>
      <c r="R254" s="696">
        <v>12</v>
      </c>
      <c r="S254" s="701">
        <v>1</v>
      </c>
      <c r="T254" s="700">
        <v>3.5</v>
      </c>
      <c r="U254" s="702">
        <v>1</v>
      </c>
    </row>
    <row r="255" spans="1:21" ht="14.4" customHeight="1" x14ac:dyDescent="0.3">
      <c r="A255" s="695">
        <v>12</v>
      </c>
      <c r="B255" s="696" t="s">
        <v>530</v>
      </c>
      <c r="C255" s="696">
        <v>89301122</v>
      </c>
      <c r="D255" s="697" t="s">
        <v>2688</v>
      </c>
      <c r="E255" s="698" t="s">
        <v>1440</v>
      </c>
      <c r="F255" s="696" t="s">
        <v>1425</v>
      </c>
      <c r="G255" s="696" t="s">
        <v>1841</v>
      </c>
      <c r="H255" s="696" t="s">
        <v>531</v>
      </c>
      <c r="I255" s="696" t="s">
        <v>1842</v>
      </c>
      <c r="J255" s="696" t="s">
        <v>1843</v>
      </c>
      <c r="K255" s="696" t="s">
        <v>1844</v>
      </c>
      <c r="L255" s="699">
        <v>86.16</v>
      </c>
      <c r="M255" s="699">
        <v>86.16</v>
      </c>
      <c r="N255" s="696">
        <v>1</v>
      </c>
      <c r="O255" s="700">
        <v>0.5</v>
      </c>
      <c r="P255" s="699">
        <v>86.16</v>
      </c>
      <c r="Q255" s="701">
        <v>1</v>
      </c>
      <c r="R255" s="696">
        <v>1</v>
      </c>
      <c r="S255" s="701">
        <v>1</v>
      </c>
      <c r="T255" s="700">
        <v>0.5</v>
      </c>
      <c r="U255" s="702">
        <v>1</v>
      </c>
    </row>
    <row r="256" spans="1:21" ht="14.4" customHeight="1" x14ac:dyDescent="0.3">
      <c r="A256" s="695">
        <v>12</v>
      </c>
      <c r="B256" s="696" t="s">
        <v>530</v>
      </c>
      <c r="C256" s="696">
        <v>89301122</v>
      </c>
      <c r="D256" s="697" t="s">
        <v>2688</v>
      </c>
      <c r="E256" s="698" t="s">
        <v>1440</v>
      </c>
      <c r="F256" s="696" t="s">
        <v>1425</v>
      </c>
      <c r="G256" s="696" t="s">
        <v>1845</v>
      </c>
      <c r="H256" s="696" t="s">
        <v>531</v>
      </c>
      <c r="I256" s="696" t="s">
        <v>1846</v>
      </c>
      <c r="J256" s="696" t="s">
        <v>1847</v>
      </c>
      <c r="K256" s="696" t="s">
        <v>1848</v>
      </c>
      <c r="L256" s="699">
        <v>0</v>
      </c>
      <c r="M256" s="699">
        <v>0</v>
      </c>
      <c r="N256" s="696">
        <v>2</v>
      </c>
      <c r="O256" s="700">
        <v>1</v>
      </c>
      <c r="P256" s="699">
        <v>0</v>
      </c>
      <c r="Q256" s="701"/>
      <c r="R256" s="696">
        <v>2</v>
      </c>
      <c r="S256" s="701">
        <v>1</v>
      </c>
      <c r="T256" s="700">
        <v>1</v>
      </c>
      <c r="U256" s="702">
        <v>1</v>
      </c>
    </row>
    <row r="257" spans="1:21" ht="14.4" customHeight="1" x14ac:dyDescent="0.3">
      <c r="A257" s="695">
        <v>12</v>
      </c>
      <c r="B257" s="696" t="s">
        <v>530</v>
      </c>
      <c r="C257" s="696">
        <v>89301122</v>
      </c>
      <c r="D257" s="697" t="s">
        <v>2688</v>
      </c>
      <c r="E257" s="698" t="s">
        <v>1440</v>
      </c>
      <c r="F257" s="696" t="s">
        <v>1425</v>
      </c>
      <c r="G257" s="696" t="s">
        <v>1780</v>
      </c>
      <c r="H257" s="696" t="s">
        <v>531</v>
      </c>
      <c r="I257" s="696" t="s">
        <v>1781</v>
      </c>
      <c r="J257" s="696" t="s">
        <v>1782</v>
      </c>
      <c r="K257" s="696" t="s">
        <v>1783</v>
      </c>
      <c r="L257" s="699">
        <v>413.22</v>
      </c>
      <c r="M257" s="699">
        <v>413.22</v>
      </c>
      <c r="N257" s="696">
        <v>1</v>
      </c>
      <c r="O257" s="700">
        <v>0.5</v>
      </c>
      <c r="P257" s="699">
        <v>413.22</v>
      </c>
      <c r="Q257" s="701">
        <v>1</v>
      </c>
      <c r="R257" s="696">
        <v>1</v>
      </c>
      <c r="S257" s="701">
        <v>1</v>
      </c>
      <c r="T257" s="700">
        <v>0.5</v>
      </c>
      <c r="U257" s="702">
        <v>1</v>
      </c>
    </row>
    <row r="258" spans="1:21" ht="14.4" customHeight="1" x14ac:dyDescent="0.3">
      <c r="A258" s="695">
        <v>12</v>
      </c>
      <c r="B258" s="696" t="s">
        <v>530</v>
      </c>
      <c r="C258" s="696">
        <v>89301122</v>
      </c>
      <c r="D258" s="697" t="s">
        <v>2688</v>
      </c>
      <c r="E258" s="698" t="s">
        <v>1440</v>
      </c>
      <c r="F258" s="696" t="s">
        <v>1425</v>
      </c>
      <c r="G258" s="696" t="s">
        <v>1849</v>
      </c>
      <c r="H258" s="696" t="s">
        <v>531</v>
      </c>
      <c r="I258" s="696" t="s">
        <v>1850</v>
      </c>
      <c r="J258" s="696" t="s">
        <v>1851</v>
      </c>
      <c r="K258" s="696" t="s">
        <v>1852</v>
      </c>
      <c r="L258" s="699">
        <v>86.76</v>
      </c>
      <c r="M258" s="699">
        <v>86.76</v>
      </c>
      <c r="N258" s="696">
        <v>1</v>
      </c>
      <c r="O258" s="700">
        <v>1</v>
      </c>
      <c r="P258" s="699">
        <v>86.76</v>
      </c>
      <c r="Q258" s="701">
        <v>1</v>
      </c>
      <c r="R258" s="696">
        <v>1</v>
      </c>
      <c r="S258" s="701">
        <v>1</v>
      </c>
      <c r="T258" s="700">
        <v>1</v>
      </c>
      <c r="U258" s="702">
        <v>1</v>
      </c>
    </row>
    <row r="259" spans="1:21" ht="14.4" customHeight="1" x14ac:dyDescent="0.3">
      <c r="A259" s="695">
        <v>12</v>
      </c>
      <c r="B259" s="696" t="s">
        <v>530</v>
      </c>
      <c r="C259" s="696">
        <v>89301122</v>
      </c>
      <c r="D259" s="697" t="s">
        <v>2688</v>
      </c>
      <c r="E259" s="698" t="s">
        <v>1440</v>
      </c>
      <c r="F259" s="696" t="s">
        <v>1425</v>
      </c>
      <c r="G259" s="696" t="s">
        <v>1853</v>
      </c>
      <c r="H259" s="696" t="s">
        <v>531</v>
      </c>
      <c r="I259" s="696" t="s">
        <v>1854</v>
      </c>
      <c r="J259" s="696" t="s">
        <v>1855</v>
      </c>
      <c r="K259" s="696" t="s">
        <v>1856</v>
      </c>
      <c r="L259" s="699">
        <v>146.82</v>
      </c>
      <c r="M259" s="699">
        <v>293.64</v>
      </c>
      <c r="N259" s="696">
        <v>2</v>
      </c>
      <c r="O259" s="700">
        <v>0.5</v>
      </c>
      <c r="P259" s="699">
        <v>293.64</v>
      </c>
      <c r="Q259" s="701">
        <v>1</v>
      </c>
      <c r="R259" s="696">
        <v>2</v>
      </c>
      <c r="S259" s="701">
        <v>1</v>
      </c>
      <c r="T259" s="700">
        <v>0.5</v>
      </c>
      <c r="U259" s="702">
        <v>1</v>
      </c>
    </row>
    <row r="260" spans="1:21" ht="14.4" customHeight="1" x14ac:dyDescent="0.3">
      <c r="A260" s="695">
        <v>12</v>
      </c>
      <c r="B260" s="696" t="s">
        <v>530</v>
      </c>
      <c r="C260" s="696">
        <v>89301122</v>
      </c>
      <c r="D260" s="697" t="s">
        <v>2688</v>
      </c>
      <c r="E260" s="698" t="s">
        <v>1440</v>
      </c>
      <c r="F260" s="696" t="s">
        <v>1425</v>
      </c>
      <c r="G260" s="696" t="s">
        <v>1857</v>
      </c>
      <c r="H260" s="696" t="s">
        <v>531</v>
      </c>
      <c r="I260" s="696" t="s">
        <v>1858</v>
      </c>
      <c r="J260" s="696" t="s">
        <v>1859</v>
      </c>
      <c r="K260" s="696" t="s">
        <v>1860</v>
      </c>
      <c r="L260" s="699">
        <v>0</v>
      </c>
      <c r="M260" s="699">
        <v>0</v>
      </c>
      <c r="N260" s="696">
        <v>2</v>
      </c>
      <c r="O260" s="700">
        <v>1</v>
      </c>
      <c r="P260" s="699">
        <v>0</v>
      </c>
      <c r="Q260" s="701"/>
      <c r="R260" s="696">
        <v>2</v>
      </c>
      <c r="S260" s="701">
        <v>1</v>
      </c>
      <c r="T260" s="700">
        <v>1</v>
      </c>
      <c r="U260" s="702">
        <v>1</v>
      </c>
    </row>
    <row r="261" spans="1:21" ht="14.4" customHeight="1" x14ac:dyDescent="0.3">
      <c r="A261" s="695">
        <v>12</v>
      </c>
      <c r="B261" s="696" t="s">
        <v>530</v>
      </c>
      <c r="C261" s="696">
        <v>89301122</v>
      </c>
      <c r="D261" s="697" t="s">
        <v>2688</v>
      </c>
      <c r="E261" s="698" t="s">
        <v>1440</v>
      </c>
      <c r="F261" s="696" t="s">
        <v>1425</v>
      </c>
      <c r="G261" s="696" t="s">
        <v>1857</v>
      </c>
      <c r="H261" s="696" t="s">
        <v>531</v>
      </c>
      <c r="I261" s="696" t="s">
        <v>1861</v>
      </c>
      <c r="J261" s="696" t="s">
        <v>1859</v>
      </c>
      <c r="K261" s="696" t="s">
        <v>1862</v>
      </c>
      <c r="L261" s="699">
        <v>0</v>
      </c>
      <c r="M261" s="699">
        <v>0</v>
      </c>
      <c r="N261" s="696">
        <v>2</v>
      </c>
      <c r="O261" s="700">
        <v>1</v>
      </c>
      <c r="P261" s="699">
        <v>0</v>
      </c>
      <c r="Q261" s="701"/>
      <c r="R261" s="696">
        <v>2</v>
      </c>
      <c r="S261" s="701">
        <v>1</v>
      </c>
      <c r="T261" s="700">
        <v>1</v>
      </c>
      <c r="U261" s="702">
        <v>1</v>
      </c>
    </row>
    <row r="262" spans="1:21" ht="14.4" customHeight="1" x14ac:dyDescent="0.3">
      <c r="A262" s="695">
        <v>12</v>
      </c>
      <c r="B262" s="696" t="s">
        <v>530</v>
      </c>
      <c r="C262" s="696">
        <v>89301122</v>
      </c>
      <c r="D262" s="697" t="s">
        <v>2688</v>
      </c>
      <c r="E262" s="698" t="s">
        <v>1440</v>
      </c>
      <c r="F262" s="696" t="s">
        <v>1425</v>
      </c>
      <c r="G262" s="696" t="s">
        <v>1460</v>
      </c>
      <c r="H262" s="696" t="s">
        <v>974</v>
      </c>
      <c r="I262" s="696" t="s">
        <v>1045</v>
      </c>
      <c r="J262" s="696" t="s">
        <v>988</v>
      </c>
      <c r="K262" s="696" t="s">
        <v>1046</v>
      </c>
      <c r="L262" s="699">
        <v>625.29</v>
      </c>
      <c r="M262" s="699">
        <v>1875.87</v>
      </c>
      <c r="N262" s="696">
        <v>3</v>
      </c>
      <c r="O262" s="700">
        <v>1</v>
      </c>
      <c r="P262" s="699">
        <v>1875.87</v>
      </c>
      <c r="Q262" s="701">
        <v>1</v>
      </c>
      <c r="R262" s="696">
        <v>3</v>
      </c>
      <c r="S262" s="701">
        <v>1</v>
      </c>
      <c r="T262" s="700">
        <v>1</v>
      </c>
      <c r="U262" s="702">
        <v>1</v>
      </c>
    </row>
    <row r="263" spans="1:21" ht="14.4" customHeight="1" x14ac:dyDescent="0.3">
      <c r="A263" s="695">
        <v>12</v>
      </c>
      <c r="B263" s="696" t="s">
        <v>530</v>
      </c>
      <c r="C263" s="696">
        <v>89301122</v>
      </c>
      <c r="D263" s="697" t="s">
        <v>2688</v>
      </c>
      <c r="E263" s="698" t="s">
        <v>1440</v>
      </c>
      <c r="F263" s="696" t="s">
        <v>1425</v>
      </c>
      <c r="G263" s="696" t="s">
        <v>1633</v>
      </c>
      <c r="H263" s="696" t="s">
        <v>974</v>
      </c>
      <c r="I263" s="696" t="s">
        <v>1634</v>
      </c>
      <c r="J263" s="696" t="s">
        <v>1023</v>
      </c>
      <c r="K263" s="696" t="s">
        <v>1635</v>
      </c>
      <c r="L263" s="699">
        <v>96.63</v>
      </c>
      <c r="M263" s="699">
        <v>289.89</v>
      </c>
      <c r="N263" s="696">
        <v>3</v>
      </c>
      <c r="O263" s="700">
        <v>1</v>
      </c>
      <c r="P263" s="699"/>
      <c r="Q263" s="701">
        <v>0</v>
      </c>
      <c r="R263" s="696"/>
      <c r="S263" s="701">
        <v>0</v>
      </c>
      <c r="T263" s="700"/>
      <c r="U263" s="702">
        <v>0</v>
      </c>
    </row>
    <row r="264" spans="1:21" ht="14.4" customHeight="1" x14ac:dyDescent="0.3">
      <c r="A264" s="695">
        <v>12</v>
      </c>
      <c r="B264" s="696" t="s">
        <v>530</v>
      </c>
      <c r="C264" s="696">
        <v>89301122</v>
      </c>
      <c r="D264" s="697" t="s">
        <v>2688</v>
      </c>
      <c r="E264" s="698" t="s">
        <v>1440</v>
      </c>
      <c r="F264" s="696" t="s">
        <v>1425</v>
      </c>
      <c r="G264" s="696" t="s">
        <v>1633</v>
      </c>
      <c r="H264" s="696" t="s">
        <v>531</v>
      </c>
      <c r="I264" s="696" t="s">
        <v>1863</v>
      </c>
      <c r="J264" s="696" t="s">
        <v>1023</v>
      </c>
      <c r="K264" s="696" t="s">
        <v>1864</v>
      </c>
      <c r="L264" s="699">
        <v>96.63</v>
      </c>
      <c r="M264" s="699">
        <v>96.63</v>
      </c>
      <c r="N264" s="696">
        <v>1</v>
      </c>
      <c r="O264" s="700">
        <v>0.5</v>
      </c>
      <c r="P264" s="699">
        <v>96.63</v>
      </c>
      <c r="Q264" s="701">
        <v>1</v>
      </c>
      <c r="R264" s="696">
        <v>1</v>
      </c>
      <c r="S264" s="701">
        <v>1</v>
      </c>
      <c r="T264" s="700">
        <v>0.5</v>
      </c>
      <c r="U264" s="702">
        <v>1</v>
      </c>
    </row>
    <row r="265" spans="1:21" ht="14.4" customHeight="1" x14ac:dyDescent="0.3">
      <c r="A265" s="695">
        <v>12</v>
      </c>
      <c r="B265" s="696" t="s">
        <v>530</v>
      </c>
      <c r="C265" s="696">
        <v>89301122</v>
      </c>
      <c r="D265" s="697" t="s">
        <v>2688</v>
      </c>
      <c r="E265" s="698" t="s">
        <v>1440</v>
      </c>
      <c r="F265" s="696" t="s">
        <v>1425</v>
      </c>
      <c r="G265" s="696" t="s">
        <v>1513</v>
      </c>
      <c r="H265" s="696" t="s">
        <v>531</v>
      </c>
      <c r="I265" s="696" t="s">
        <v>642</v>
      </c>
      <c r="J265" s="696" t="s">
        <v>643</v>
      </c>
      <c r="K265" s="696" t="s">
        <v>644</v>
      </c>
      <c r="L265" s="699">
        <v>56.69</v>
      </c>
      <c r="M265" s="699">
        <v>113.38</v>
      </c>
      <c r="N265" s="696">
        <v>2</v>
      </c>
      <c r="O265" s="700">
        <v>0.5</v>
      </c>
      <c r="P265" s="699">
        <v>113.38</v>
      </c>
      <c r="Q265" s="701">
        <v>1</v>
      </c>
      <c r="R265" s="696">
        <v>2</v>
      </c>
      <c r="S265" s="701">
        <v>1</v>
      </c>
      <c r="T265" s="700">
        <v>0.5</v>
      </c>
      <c r="U265" s="702">
        <v>1</v>
      </c>
    </row>
    <row r="266" spans="1:21" ht="14.4" customHeight="1" x14ac:dyDescent="0.3">
      <c r="A266" s="695">
        <v>12</v>
      </c>
      <c r="B266" s="696" t="s">
        <v>530</v>
      </c>
      <c r="C266" s="696">
        <v>89301122</v>
      </c>
      <c r="D266" s="697" t="s">
        <v>2688</v>
      </c>
      <c r="E266" s="698" t="s">
        <v>1440</v>
      </c>
      <c r="F266" s="696" t="s">
        <v>1425</v>
      </c>
      <c r="G266" s="696" t="s">
        <v>1865</v>
      </c>
      <c r="H266" s="696" t="s">
        <v>531</v>
      </c>
      <c r="I266" s="696" t="s">
        <v>1866</v>
      </c>
      <c r="J266" s="696" t="s">
        <v>1867</v>
      </c>
      <c r="K266" s="696" t="s">
        <v>1868</v>
      </c>
      <c r="L266" s="699">
        <v>6668.83</v>
      </c>
      <c r="M266" s="699">
        <v>6668.83</v>
      </c>
      <c r="N266" s="696">
        <v>1</v>
      </c>
      <c r="O266" s="700">
        <v>1</v>
      </c>
      <c r="P266" s="699">
        <v>6668.83</v>
      </c>
      <c r="Q266" s="701">
        <v>1</v>
      </c>
      <c r="R266" s="696">
        <v>1</v>
      </c>
      <c r="S266" s="701">
        <v>1</v>
      </c>
      <c r="T266" s="700">
        <v>1</v>
      </c>
      <c r="U266" s="702">
        <v>1</v>
      </c>
    </row>
    <row r="267" spans="1:21" ht="14.4" customHeight="1" x14ac:dyDescent="0.3">
      <c r="A267" s="695">
        <v>12</v>
      </c>
      <c r="B267" s="696" t="s">
        <v>530</v>
      </c>
      <c r="C267" s="696">
        <v>89301122</v>
      </c>
      <c r="D267" s="697" t="s">
        <v>2688</v>
      </c>
      <c r="E267" s="698" t="s">
        <v>1440</v>
      </c>
      <c r="F267" s="696" t="s">
        <v>1425</v>
      </c>
      <c r="G267" s="696" t="s">
        <v>1518</v>
      </c>
      <c r="H267" s="696" t="s">
        <v>531</v>
      </c>
      <c r="I267" s="696" t="s">
        <v>611</v>
      </c>
      <c r="J267" s="696" t="s">
        <v>612</v>
      </c>
      <c r="K267" s="696" t="s">
        <v>1519</v>
      </c>
      <c r="L267" s="699">
        <v>127.5</v>
      </c>
      <c r="M267" s="699">
        <v>127.5</v>
      </c>
      <c r="N267" s="696">
        <v>1</v>
      </c>
      <c r="O267" s="700">
        <v>0.5</v>
      </c>
      <c r="P267" s="699"/>
      <c r="Q267" s="701">
        <v>0</v>
      </c>
      <c r="R267" s="696"/>
      <c r="S267" s="701">
        <v>0</v>
      </c>
      <c r="T267" s="700"/>
      <c r="U267" s="702">
        <v>0</v>
      </c>
    </row>
    <row r="268" spans="1:21" ht="14.4" customHeight="1" x14ac:dyDescent="0.3">
      <c r="A268" s="695">
        <v>12</v>
      </c>
      <c r="B268" s="696" t="s">
        <v>530</v>
      </c>
      <c r="C268" s="696">
        <v>89301122</v>
      </c>
      <c r="D268" s="697" t="s">
        <v>2688</v>
      </c>
      <c r="E268" s="698" t="s">
        <v>1440</v>
      </c>
      <c r="F268" s="696" t="s">
        <v>1425</v>
      </c>
      <c r="G268" s="696" t="s">
        <v>1487</v>
      </c>
      <c r="H268" s="696" t="s">
        <v>531</v>
      </c>
      <c r="I268" s="696" t="s">
        <v>646</v>
      </c>
      <c r="J268" s="696" t="s">
        <v>1488</v>
      </c>
      <c r="K268" s="696" t="s">
        <v>1489</v>
      </c>
      <c r="L268" s="699">
        <v>0</v>
      </c>
      <c r="M268" s="699">
        <v>0</v>
      </c>
      <c r="N268" s="696">
        <v>1</v>
      </c>
      <c r="O268" s="700">
        <v>1</v>
      </c>
      <c r="P268" s="699"/>
      <c r="Q268" s="701"/>
      <c r="R268" s="696"/>
      <c r="S268" s="701">
        <v>0</v>
      </c>
      <c r="T268" s="700"/>
      <c r="U268" s="702">
        <v>0</v>
      </c>
    </row>
    <row r="269" spans="1:21" ht="14.4" customHeight="1" x14ac:dyDescent="0.3">
      <c r="A269" s="695">
        <v>12</v>
      </c>
      <c r="B269" s="696" t="s">
        <v>530</v>
      </c>
      <c r="C269" s="696">
        <v>89301122</v>
      </c>
      <c r="D269" s="697" t="s">
        <v>2688</v>
      </c>
      <c r="E269" s="698" t="s">
        <v>1440</v>
      </c>
      <c r="F269" s="696" t="s">
        <v>1425</v>
      </c>
      <c r="G269" s="696" t="s">
        <v>1462</v>
      </c>
      <c r="H269" s="696" t="s">
        <v>531</v>
      </c>
      <c r="I269" s="696" t="s">
        <v>1463</v>
      </c>
      <c r="J269" s="696" t="s">
        <v>1119</v>
      </c>
      <c r="K269" s="696" t="s">
        <v>1464</v>
      </c>
      <c r="L269" s="699">
        <v>23.46</v>
      </c>
      <c r="M269" s="699">
        <v>117.3</v>
      </c>
      <c r="N269" s="696">
        <v>5</v>
      </c>
      <c r="O269" s="700">
        <v>3.5</v>
      </c>
      <c r="P269" s="699">
        <v>70.38</v>
      </c>
      <c r="Q269" s="701">
        <v>0.6</v>
      </c>
      <c r="R269" s="696">
        <v>3</v>
      </c>
      <c r="S269" s="701">
        <v>0.6</v>
      </c>
      <c r="T269" s="700">
        <v>2</v>
      </c>
      <c r="U269" s="702">
        <v>0.5714285714285714</v>
      </c>
    </row>
    <row r="270" spans="1:21" ht="14.4" customHeight="1" x14ac:dyDescent="0.3">
      <c r="A270" s="695">
        <v>12</v>
      </c>
      <c r="B270" s="696" t="s">
        <v>530</v>
      </c>
      <c r="C270" s="696">
        <v>89301122</v>
      </c>
      <c r="D270" s="697" t="s">
        <v>2688</v>
      </c>
      <c r="E270" s="698" t="s">
        <v>1440</v>
      </c>
      <c r="F270" s="696" t="s">
        <v>1425</v>
      </c>
      <c r="G270" s="696" t="s">
        <v>1531</v>
      </c>
      <c r="H270" s="696" t="s">
        <v>974</v>
      </c>
      <c r="I270" s="696" t="s">
        <v>1679</v>
      </c>
      <c r="J270" s="696" t="s">
        <v>1533</v>
      </c>
      <c r="K270" s="696" t="s">
        <v>1680</v>
      </c>
      <c r="L270" s="699">
        <v>492.45</v>
      </c>
      <c r="M270" s="699">
        <v>492.45</v>
      </c>
      <c r="N270" s="696">
        <v>1</v>
      </c>
      <c r="O270" s="700">
        <v>1</v>
      </c>
      <c r="P270" s="699">
        <v>492.45</v>
      </c>
      <c r="Q270" s="701">
        <v>1</v>
      </c>
      <c r="R270" s="696">
        <v>1</v>
      </c>
      <c r="S270" s="701">
        <v>1</v>
      </c>
      <c r="T270" s="700">
        <v>1</v>
      </c>
      <c r="U270" s="702">
        <v>1</v>
      </c>
    </row>
    <row r="271" spans="1:21" ht="14.4" customHeight="1" x14ac:dyDescent="0.3">
      <c r="A271" s="695">
        <v>12</v>
      </c>
      <c r="B271" s="696" t="s">
        <v>530</v>
      </c>
      <c r="C271" s="696">
        <v>89301122</v>
      </c>
      <c r="D271" s="697" t="s">
        <v>2688</v>
      </c>
      <c r="E271" s="698" t="s">
        <v>1440</v>
      </c>
      <c r="F271" s="696" t="s">
        <v>1425</v>
      </c>
      <c r="G271" s="696" t="s">
        <v>1531</v>
      </c>
      <c r="H271" s="696" t="s">
        <v>974</v>
      </c>
      <c r="I271" s="696" t="s">
        <v>1761</v>
      </c>
      <c r="J271" s="696" t="s">
        <v>1533</v>
      </c>
      <c r="K271" s="696" t="s">
        <v>1762</v>
      </c>
      <c r="L271" s="699">
        <v>547.16999999999996</v>
      </c>
      <c r="M271" s="699">
        <v>1094.3399999999999</v>
      </c>
      <c r="N271" s="696">
        <v>2</v>
      </c>
      <c r="O271" s="700">
        <v>2</v>
      </c>
      <c r="P271" s="699">
        <v>1094.3399999999999</v>
      </c>
      <c r="Q271" s="701">
        <v>1</v>
      </c>
      <c r="R271" s="696">
        <v>2</v>
      </c>
      <c r="S271" s="701">
        <v>1</v>
      </c>
      <c r="T271" s="700">
        <v>2</v>
      </c>
      <c r="U271" s="702">
        <v>1</v>
      </c>
    </row>
    <row r="272" spans="1:21" ht="14.4" customHeight="1" x14ac:dyDescent="0.3">
      <c r="A272" s="695">
        <v>12</v>
      </c>
      <c r="B272" s="696" t="s">
        <v>530</v>
      </c>
      <c r="C272" s="696">
        <v>89301122</v>
      </c>
      <c r="D272" s="697" t="s">
        <v>2688</v>
      </c>
      <c r="E272" s="698" t="s">
        <v>1440</v>
      </c>
      <c r="F272" s="696" t="s">
        <v>1425</v>
      </c>
      <c r="G272" s="696" t="s">
        <v>1465</v>
      </c>
      <c r="H272" s="696" t="s">
        <v>531</v>
      </c>
      <c r="I272" s="696" t="s">
        <v>1466</v>
      </c>
      <c r="J272" s="696" t="s">
        <v>1467</v>
      </c>
      <c r="K272" s="696" t="s">
        <v>1468</v>
      </c>
      <c r="L272" s="699">
        <v>1660.2</v>
      </c>
      <c r="M272" s="699">
        <v>1660.2</v>
      </c>
      <c r="N272" s="696">
        <v>1</v>
      </c>
      <c r="O272" s="700">
        <v>0.5</v>
      </c>
      <c r="P272" s="699">
        <v>1660.2</v>
      </c>
      <c r="Q272" s="701">
        <v>1</v>
      </c>
      <c r="R272" s="696">
        <v>1</v>
      </c>
      <c r="S272" s="701">
        <v>1</v>
      </c>
      <c r="T272" s="700">
        <v>0.5</v>
      </c>
      <c r="U272" s="702">
        <v>1</v>
      </c>
    </row>
    <row r="273" spans="1:21" ht="14.4" customHeight="1" x14ac:dyDescent="0.3">
      <c r="A273" s="695">
        <v>12</v>
      </c>
      <c r="B273" s="696" t="s">
        <v>530</v>
      </c>
      <c r="C273" s="696">
        <v>89301122</v>
      </c>
      <c r="D273" s="697" t="s">
        <v>2688</v>
      </c>
      <c r="E273" s="698" t="s">
        <v>1440</v>
      </c>
      <c r="F273" s="696" t="s">
        <v>1425</v>
      </c>
      <c r="G273" s="696" t="s">
        <v>1869</v>
      </c>
      <c r="H273" s="696" t="s">
        <v>531</v>
      </c>
      <c r="I273" s="696" t="s">
        <v>1870</v>
      </c>
      <c r="J273" s="696" t="s">
        <v>1871</v>
      </c>
      <c r="K273" s="696" t="s">
        <v>1872</v>
      </c>
      <c r="L273" s="699">
        <v>323.43</v>
      </c>
      <c r="M273" s="699">
        <v>323.43</v>
      </c>
      <c r="N273" s="696">
        <v>1</v>
      </c>
      <c r="O273" s="700">
        <v>1</v>
      </c>
      <c r="P273" s="699">
        <v>323.43</v>
      </c>
      <c r="Q273" s="701">
        <v>1</v>
      </c>
      <c r="R273" s="696">
        <v>1</v>
      </c>
      <c r="S273" s="701">
        <v>1</v>
      </c>
      <c r="T273" s="700">
        <v>1</v>
      </c>
      <c r="U273" s="702">
        <v>1</v>
      </c>
    </row>
    <row r="274" spans="1:21" ht="14.4" customHeight="1" x14ac:dyDescent="0.3">
      <c r="A274" s="695">
        <v>12</v>
      </c>
      <c r="B274" s="696" t="s">
        <v>530</v>
      </c>
      <c r="C274" s="696">
        <v>89301122</v>
      </c>
      <c r="D274" s="697" t="s">
        <v>2688</v>
      </c>
      <c r="E274" s="698" t="s">
        <v>1440</v>
      </c>
      <c r="F274" s="696" t="s">
        <v>1425</v>
      </c>
      <c r="G274" s="696" t="s">
        <v>1681</v>
      </c>
      <c r="H274" s="696" t="s">
        <v>974</v>
      </c>
      <c r="I274" s="696" t="s">
        <v>1682</v>
      </c>
      <c r="J274" s="696" t="s">
        <v>1683</v>
      </c>
      <c r="K274" s="696" t="s">
        <v>1684</v>
      </c>
      <c r="L274" s="699">
        <v>104.45</v>
      </c>
      <c r="M274" s="699">
        <v>208.9</v>
      </c>
      <c r="N274" s="696">
        <v>2</v>
      </c>
      <c r="O274" s="700">
        <v>1</v>
      </c>
      <c r="P274" s="699">
        <v>208.9</v>
      </c>
      <c r="Q274" s="701">
        <v>1</v>
      </c>
      <c r="R274" s="696">
        <v>2</v>
      </c>
      <c r="S274" s="701">
        <v>1</v>
      </c>
      <c r="T274" s="700">
        <v>1</v>
      </c>
      <c r="U274" s="702">
        <v>1</v>
      </c>
    </row>
    <row r="275" spans="1:21" ht="14.4" customHeight="1" x14ac:dyDescent="0.3">
      <c r="A275" s="695">
        <v>12</v>
      </c>
      <c r="B275" s="696" t="s">
        <v>530</v>
      </c>
      <c r="C275" s="696">
        <v>89301122</v>
      </c>
      <c r="D275" s="697" t="s">
        <v>2688</v>
      </c>
      <c r="E275" s="698" t="s">
        <v>1440</v>
      </c>
      <c r="F275" s="696" t="s">
        <v>1425</v>
      </c>
      <c r="G275" s="696" t="s">
        <v>1535</v>
      </c>
      <c r="H275" s="696" t="s">
        <v>974</v>
      </c>
      <c r="I275" s="696" t="s">
        <v>1557</v>
      </c>
      <c r="J275" s="696" t="s">
        <v>1558</v>
      </c>
      <c r="K275" s="696" t="s">
        <v>1559</v>
      </c>
      <c r="L275" s="699">
        <v>147.36000000000001</v>
      </c>
      <c r="M275" s="699">
        <v>442.08000000000004</v>
      </c>
      <c r="N275" s="696">
        <v>3</v>
      </c>
      <c r="O275" s="700">
        <v>0.5</v>
      </c>
      <c r="P275" s="699">
        <v>442.08000000000004</v>
      </c>
      <c r="Q275" s="701">
        <v>1</v>
      </c>
      <c r="R275" s="696">
        <v>3</v>
      </c>
      <c r="S275" s="701">
        <v>1</v>
      </c>
      <c r="T275" s="700">
        <v>0.5</v>
      </c>
      <c r="U275" s="702">
        <v>1</v>
      </c>
    </row>
    <row r="276" spans="1:21" ht="14.4" customHeight="1" x14ac:dyDescent="0.3">
      <c r="A276" s="695">
        <v>12</v>
      </c>
      <c r="B276" s="696" t="s">
        <v>530</v>
      </c>
      <c r="C276" s="696">
        <v>89301122</v>
      </c>
      <c r="D276" s="697" t="s">
        <v>2688</v>
      </c>
      <c r="E276" s="698" t="s">
        <v>1440</v>
      </c>
      <c r="F276" s="696" t="s">
        <v>1425</v>
      </c>
      <c r="G276" s="696" t="s">
        <v>1873</v>
      </c>
      <c r="H276" s="696" t="s">
        <v>531</v>
      </c>
      <c r="I276" s="696" t="s">
        <v>1874</v>
      </c>
      <c r="J276" s="696" t="s">
        <v>1875</v>
      </c>
      <c r="K276" s="696" t="s">
        <v>1876</v>
      </c>
      <c r="L276" s="699">
        <v>82.67</v>
      </c>
      <c r="M276" s="699">
        <v>165.34</v>
      </c>
      <c r="N276" s="696">
        <v>2</v>
      </c>
      <c r="O276" s="700">
        <v>0.5</v>
      </c>
      <c r="P276" s="699">
        <v>165.34</v>
      </c>
      <c r="Q276" s="701">
        <v>1</v>
      </c>
      <c r="R276" s="696">
        <v>2</v>
      </c>
      <c r="S276" s="701">
        <v>1</v>
      </c>
      <c r="T276" s="700">
        <v>0.5</v>
      </c>
      <c r="U276" s="702">
        <v>1</v>
      </c>
    </row>
    <row r="277" spans="1:21" ht="14.4" customHeight="1" x14ac:dyDescent="0.3">
      <c r="A277" s="695">
        <v>12</v>
      </c>
      <c r="B277" s="696" t="s">
        <v>530</v>
      </c>
      <c r="C277" s="696">
        <v>89301122</v>
      </c>
      <c r="D277" s="697" t="s">
        <v>2688</v>
      </c>
      <c r="E277" s="698" t="s">
        <v>1440</v>
      </c>
      <c r="F277" s="696" t="s">
        <v>1425</v>
      </c>
      <c r="G277" s="696" t="s">
        <v>1877</v>
      </c>
      <c r="H277" s="696" t="s">
        <v>974</v>
      </c>
      <c r="I277" s="696" t="s">
        <v>1878</v>
      </c>
      <c r="J277" s="696" t="s">
        <v>1879</v>
      </c>
      <c r="K277" s="696" t="s">
        <v>1880</v>
      </c>
      <c r="L277" s="699">
        <v>156.25</v>
      </c>
      <c r="M277" s="699">
        <v>156.25</v>
      </c>
      <c r="N277" s="696">
        <v>1</v>
      </c>
      <c r="O277" s="700">
        <v>1</v>
      </c>
      <c r="P277" s="699">
        <v>156.25</v>
      </c>
      <c r="Q277" s="701">
        <v>1</v>
      </c>
      <c r="R277" s="696">
        <v>1</v>
      </c>
      <c r="S277" s="701">
        <v>1</v>
      </c>
      <c r="T277" s="700">
        <v>1</v>
      </c>
      <c r="U277" s="702">
        <v>1</v>
      </c>
    </row>
    <row r="278" spans="1:21" ht="14.4" customHeight="1" x14ac:dyDescent="0.3">
      <c r="A278" s="695">
        <v>12</v>
      </c>
      <c r="B278" s="696" t="s">
        <v>530</v>
      </c>
      <c r="C278" s="696">
        <v>89301122</v>
      </c>
      <c r="D278" s="697" t="s">
        <v>2688</v>
      </c>
      <c r="E278" s="698" t="s">
        <v>1440</v>
      </c>
      <c r="F278" s="696" t="s">
        <v>1425</v>
      </c>
      <c r="G278" s="696" t="s">
        <v>1763</v>
      </c>
      <c r="H278" s="696" t="s">
        <v>531</v>
      </c>
      <c r="I278" s="696" t="s">
        <v>1881</v>
      </c>
      <c r="J278" s="696" t="s">
        <v>1882</v>
      </c>
      <c r="K278" s="696" t="s">
        <v>1293</v>
      </c>
      <c r="L278" s="699">
        <v>0</v>
      </c>
      <c r="M278" s="699">
        <v>0</v>
      </c>
      <c r="N278" s="696">
        <v>1</v>
      </c>
      <c r="O278" s="700">
        <v>0.5</v>
      </c>
      <c r="P278" s="699">
        <v>0</v>
      </c>
      <c r="Q278" s="701"/>
      <c r="R278" s="696">
        <v>1</v>
      </c>
      <c r="S278" s="701">
        <v>1</v>
      </c>
      <c r="T278" s="700">
        <v>0.5</v>
      </c>
      <c r="U278" s="702">
        <v>1</v>
      </c>
    </row>
    <row r="279" spans="1:21" ht="14.4" customHeight="1" x14ac:dyDescent="0.3">
      <c r="A279" s="695">
        <v>12</v>
      </c>
      <c r="B279" s="696" t="s">
        <v>530</v>
      </c>
      <c r="C279" s="696">
        <v>89301122</v>
      </c>
      <c r="D279" s="697" t="s">
        <v>2688</v>
      </c>
      <c r="E279" s="698" t="s">
        <v>1440</v>
      </c>
      <c r="F279" s="696" t="s">
        <v>1425</v>
      </c>
      <c r="G279" s="696" t="s">
        <v>1883</v>
      </c>
      <c r="H279" s="696" t="s">
        <v>531</v>
      </c>
      <c r="I279" s="696" t="s">
        <v>1884</v>
      </c>
      <c r="J279" s="696" t="s">
        <v>1885</v>
      </c>
      <c r="K279" s="696" t="s">
        <v>1886</v>
      </c>
      <c r="L279" s="699">
        <v>0</v>
      </c>
      <c r="M279" s="699">
        <v>0</v>
      </c>
      <c r="N279" s="696">
        <v>1</v>
      </c>
      <c r="O279" s="700">
        <v>1</v>
      </c>
      <c r="P279" s="699"/>
      <c r="Q279" s="701"/>
      <c r="R279" s="696"/>
      <c r="S279" s="701">
        <v>0</v>
      </c>
      <c r="T279" s="700"/>
      <c r="U279" s="702">
        <v>0</v>
      </c>
    </row>
    <row r="280" spans="1:21" ht="14.4" customHeight="1" x14ac:dyDescent="0.3">
      <c r="A280" s="695">
        <v>12</v>
      </c>
      <c r="B280" s="696" t="s">
        <v>530</v>
      </c>
      <c r="C280" s="696">
        <v>89301122</v>
      </c>
      <c r="D280" s="697" t="s">
        <v>2688</v>
      </c>
      <c r="E280" s="698" t="s">
        <v>1440</v>
      </c>
      <c r="F280" s="696" t="s">
        <v>1426</v>
      </c>
      <c r="G280" s="696" t="s">
        <v>1887</v>
      </c>
      <c r="H280" s="696" t="s">
        <v>531</v>
      </c>
      <c r="I280" s="696" t="s">
        <v>1888</v>
      </c>
      <c r="J280" s="696" t="s">
        <v>1889</v>
      </c>
      <c r="K280" s="696"/>
      <c r="L280" s="699">
        <v>0</v>
      </c>
      <c r="M280" s="699">
        <v>0</v>
      </c>
      <c r="N280" s="696">
        <v>3</v>
      </c>
      <c r="O280" s="700">
        <v>3</v>
      </c>
      <c r="P280" s="699">
        <v>0</v>
      </c>
      <c r="Q280" s="701"/>
      <c r="R280" s="696">
        <v>3</v>
      </c>
      <c r="S280" s="701">
        <v>1</v>
      </c>
      <c r="T280" s="700">
        <v>3</v>
      </c>
      <c r="U280" s="702">
        <v>1</v>
      </c>
    </row>
    <row r="281" spans="1:21" ht="14.4" customHeight="1" x14ac:dyDescent="0.3">
      <c r="A281" s="695">
        <v>12</v>
      </c>
      <c r="B281" s="696" t="s">
        <v>530</v>
      </c>
      <c r="C281" s="696">
        <v>89301122</v>
      </c>
      <c r="D281" s="697" t="s">
        <v>2688</v>
      </c>
      <c r="E281" s="698" t="s">
        <v>1440</v>
      </c>
      <c r="F281" s="696" t="s">
        <v>1427</v>
      </c>
      <c r="G281" s="696" t="s">
        <v>1890</v>
      </c>
      <c r="H281" s="696" t="s">
        <v>531</v>
      </c>
      <c r="I281" s="696" t="s">
        <v>1891</v>
      </c>
      <c r="J281" s="696" t="s">
        <v>1892</v>
      </c>
      <c r="K281" s="696" t="s">
        <v>1893</v>
      </c>
      <c r="L281" s="699">
        <v>144.05000000000001</v>
      </c>
      <c r="M281" s="699">
        <v>576.20000000000005</v>
      </c>
      <c r="N281" s="696">
        <v>4</v>
      </c>
      <c r="O281" s="700">
        <v>1</v>
      </c>
      <c r="P281" s="699">
        <v>576.20000000000005</v>
      </c>
      <c r="Q281" s="701">
        <v>1</v>
      </c>
      <c r="R281" s="696">
        <v>4</v>
      </c>
      <c r="S281" s="701">
        <v>1</v>
      </c>
      <c r="T281" s="700">
        <v>1</v>
      </c>
      <c r="U281" s="702">
        <v>1</v>
      </c>
    </row>
    <row r="282" spans="1:21" ht="14.4" customHeight="1" x14ac:dyDescent="0.3">
      <c r="A282" s="695">
        <v>12</v>
      </c>
      <c r="B282" s="696" t="s">
        <v>530</v>
      </c>
      <c r="C282" s="696">
        <v>89301122</v>
      </c>
      <c r="D282" s="697" t="s">
        <v>2688</v>
      </c>
      <c r="E282" s="698" t="s">
        <v>1440</v>
      </c>
      <c r="F282" s="696" t="s">
        <v>1427</v>
      </c>
      <c r="G282" s="696" t="s">
        <v>1890</v>
      </c>
      <c r="H282" s="696" t="s">
        <v>531</v>
      </c>
      <c r="I282" s="696" t="s">
        <v>1894</v>
      </c>
      <c r="J282" s="696" t="s">
        <v>1895</v>
      </c>
      <c r="K282" s="696" t="s">
        <v>1896</v>
      </c>
      <c r="L282" s="699">
        <v>30</v>
      </c>
      <c r="M282" s="699">
        <v>60</v>
      </c>
      <c r="N282" s="696">
        <v>2</v>
      </c>
      <c r="O282" s="700">
        <v>1</v>
      </c>
      <c r="P282" s="699">
        <v>60</v>
      </c>
      <c r="Q282" s="701">
        <v>1</v>
      </c>
      <c r="R282" s="696">
        <v>2</v>
      </c>
      <c r="S282" s="701">
        <v>1</v>
      </c>
      <c r="T282" s="700">
        <v>1</v>
      </c>
      <c r="U282" s="702">
        <v>1</v>
      </c>
    </row>
    <row r="283" spans="1:21" ht="14.4" customHeight="1" x14ac:dyDescent="0.3">
      <c r="A283" s="695">
        <v>12</v>
      </c>
      <c r="B283" s="696" t="s">
        <v>530</v>
      </c>
      <c r="C283" s="696">
        <v>89301122</v>
      </c>
      <c r="D283" s="697" t="s">
        <v>2688</v>
      </c>
      <c r="E283" s="698" t="s">
        <v>1440</v>
      </c>
      <c r="F283" s="696" t="s">
        <v>1427</v>
      </c>
      <c r="G283" s="696" t="s">
        <v>1890</v>
      </c>
      <c r="H283" s="696" t="s">
        <v>531</v>
      </c>
      <c r="I283" s="696" t="s">
        <v>1897</v>
      </c>
      <c r="J283" s="696" t="s">
        <v>1898</v>
      </c>
      <c r="K283" s="696" t="s">
        <v>1899</v>
      </c>
      <c r="L283" s="699">
        <v>50</v>
      </c>
      <c r="M283" s="699">
        <v>100</v>
      </c>
      <c r="N283" s="696">
        <v>2</v>
      </c>
      <c r="O283" s="700">
        <v>1</v>
      </c>
      <c r="P283" s="699">
        <v>100</v>
      </c>
      <c r="Q283" s="701">
        <v>1</v>
      </c>
      <c r="R283" s="696">
        <v>2</v>
      </c>
      <c r="S283" s="701">
        <v>1</v>
      </c>
      <c r="T283" s="700">
        <v>1</v>
      </c>
      <c r="U283" s="702">
        <v>1</v>
      </c>
    </row>
    <row r="284" spans="1:21" ht="14.4" customHeight="1" x14ac:dyDescent="0.3">
      <c r="A284" s="695">
        <v>12</v>
      </c>
      <c r="B284" s="696" t="s">
        <v>530</v>
      </c>
      <c r="C284" s="696">
        <v>89301122</v>
      </c>
      <c r="D284" s="697" t="s">
        <v>2688</v>
      </c>
      <c r="E284" s="698" t="s">
        <v>1440</v>
      </c>
      <c r="F284" s="696" t="s">
        <v>1427</v>
      </c>
      <c r="G284" s="696" t="s">
        <v>1767</v>
      </c>
      <c r="H284" s="696" t="s">
        <v>531</v>
      </c>
      <c r="I284" s="696" t="s">
        <v>1900</v>
      </c>
      <c r="J284" s="696" t="s">
        <v>1901</v>
      </c>
      <c r="K284" s="696" t="s">
        <v>1902</v>
      </c>
      <c r="L284" s="699">
        <v>484.6</v>
      </c>
      <c r="M284" s="699">
        <v>969.2</v>
      </c>
      <c r="N284" s="696">
        <v>2</v>
      </c>
      <c r="O284" s="700">
        <v>1</v>
      </c>
      <c r="P284" s="699">
        <v>969.2</v>
      </c>
      <c r="Q284" s="701">
        <v>1</v>
      </c>
      <c r="R284" s="696">
        <v>2</v>
      </c>
      <c r="S284" s="701">
        <v>1</v>
      </c>
      <c r="T284" s="700">
        <v>1</v>
      </c>
      <c r="U284" s="702">
        <v>1</v>
      </c>
    </row>
    <row r="285" spans="1:21" ht="14.4" customHeight="1" x14ac:dyDescent="0.3">
      <c r="A285" s="695">
        <v>12</v>
      </c>
      <c r="B285" s="696" t="s">
        <v>530</v>
      </c>
      <c r="C285" s="696">
        <v>89301122</v>
      </c>
      <c r="D285" s="697" t="s">
        <v>2688</v>
      </c>
      <c r="E285" s="698" t="s">
        <v>1440</v>
      </c>
      <c r="F285" s="696" t="s">
        <v>1427</v>
      </c>
      <c r="G285" s="696" t="s">
        <v>1767</v>
      </c>
      <c r="H285" s="696" t="s">
        <v>531</v>
      </c>
      <c r="I285" s="696" t="s">
        <v>1903</v>
      </c>
      <c r="J285" s="696" t="s">
        <v>1904</v>
      </c>
      <c r="K285" s="696" t="s">
        <v>1905</v>
      </c>
      <c r="L285" s="699">
        <v>291.2</v>
      </c>
      <c r="M285" s="699">
        <v>582.4</v>
      </c>
      <c r="N285" s="696">
        <v>2</v>
      </c>
      <c r="O285" s="700">
        <v>1</v>
      </c>
      <c r="P285" s="699">
        <v>582.4</v>
      </c>
      <c r="Q285" s="701">
        <v>1</v>
      </c>
      <c r="R285" s="696">
        <v>2</v>
      </c>
      <c r="S285" s="701">
        <v>1</v>
      </c>
      <c r="T285" s="700">
        <v>1</v>
      </c>
      <c r="U285" s="702">
        <v>1</v>
      </c>
    </row>
    <row r="286" spans="1:21" ht="14.4" customHeight="1" x14ac:dyDescent="0.3">
      <c r="A286" s="695">
        <v>12</v>
      </c>
      <c r="B286" s="696" t="s">
        <v>530</v>
      </c>
      <c r="C286" s="696">
        <v>89301122</v>
      </c>
      <c r="D286" s="697" t="s">
        <v>2688</v>
      </c>
      <c r="E286" s="698" t="s">
        <v>1440</v>
      </c>
      <c r="F286" s="696" t="s">
        <v>1427</v>
      </c>
      <c r="G286" s="696" t="s">
        <v>1767</v>
      </c>
      <c r="H286" s="696" t="s">
        <v>531</v>
      </c>
      <c r="I286" s="696" t="s">
        <v>1906</v>
      </c>
      <c r="J286" s="696" t="s">
        <v>1907</v>
      </c>
      <c r="K286" s="696" t="s">
        <v>1908</v>
      </c>
      <c r="L286" s="699">
        <v>173.85</v>
      </c>
      <c r="M286" s="699">
        <v>347.7</v>
      </c>
      <c r="N286" s="696">
        <v>2</v>
      </c>
      <c r="O286" s="700">
        <v>1</v>
      </c>
      <c r="P286" s="699">
        <v>347.7</v>
      </c>
      <c r="Q286" s="701">
        <v>1</v>
      </c>
      <c r="R286" s="696">
        <v>2</v>
      </c>
      <c r="S286" s="701">
        <v>1</v>
      </c>
      <c r="T286" s="700">
        <v>1</v>
      </c>
      <c r="U286" s="702">
        <v>1</v>
      </c>
    </row>
    <row r="287" spans="1:21" ht="14.4" customHeight="1" x14ac:dyDescent="0.3">
      <c r="A287" s="695">
        <v>12</v>
      </c>
      <c r="B287" s="696" t="s">
        <v>530</v>
      </c>
      <c r="C287" s="696">
        <v>89301122</v>
      </c>
      <c r="D287" s="697" t="s">
        <v>2688</v>
      </c>
      <c r="E287" s="698" t="s">
        <v>1440</v>
      </c>
      <c r="F287" s="696" t="s">
        <v>1427</v>
      </c>
      <c r="G287" s="696" t="s">
        <v>1767</v>
      </c>
      <c r="H287" s="696" t="s">
        <v>531</v>
      </c>
      <c r="I287" s="696" t="s">
        <v>1909</v>
      </c>
      <c r="J287" s="696" t="s">
        <v>1910</v>
      </c>
      <c r="K287" s="696" t="s">
        <v>1908</v>
      </c>
      <c r="L287" s="699">
        <v>220.68</v>
      </c>
      <c r="M287" s="699">
        <v>220.68</v>
      </c>
      <c r="N287" s="696">
        <v>1</v>
      </c>
      <c r="O287" s="700">
        <v>1</v>
      </c>
      <c r="P287" s="699">
        <v>220.68</v>
      </c>
      <c r="Q287" s="701">
        <v>1</v>
      </c>
      <c r="R287" s="696">
        <v>1</v>
      </c>
      <c r="S287" s="701">
        <v>1</v>
      </c>
      <c r="T287" s="700">
        <v>1</v>
      </c>
      <c r="U287" s="702">
        <v>1</v>
      </c>
    </row>
    <row r="288" spans="1:21" ht="14.4" customHeight="1" x14ac:dyDescent="0.3">
      <c r="A288" s="695">
        <v>12</v>
      </c>
      <c r="B288" s="696" t="s">
        <v>530</v>
      </c>
      <c r="C288" s="696">
        <v>89301122</v>
      </c>
      <c r="D288" s="697" t="s">
        <v>2688</v>
      </c>
      <c r="E288" s="698" t="s">
        <v>1440</v>
      </c>
      <c r="F288" s="696" t="s">
        <v>1427</v>
      </c>
      <c r="G288" s="696" t="s">
        <v>1767</v>
      </c>
      <c r="H288" s="696" t="s">
        <v>531</v>
      </c>
      <c r="I288" s="696" t="s">
        <v>1911</v>
      </c>
      <c r="J288" s="696" t="s">
        <v>1912</v>
      </c>
      <c r="K288" s="696" t="s">
        <v>1913</v>
      </c>
      <c r="L288" s="699">
        <v>180.25</v>
      </c>
      <c r="M288" s="699">
        <v>540.75</v>
      </c>
      <c r="N288" s="696">
        <v>3</v>
      </c>
      <c r="O288" s="700">
        <v>1</v>
      </c>
      <c r="P288" s="699">
        <v>540.75</v>
      </c>
      <c r="Q288" s="701">
        <v>1</v>
      </c>
      <c r="R288" s="696">
        <v>3</v>
      </c>
      <c r="S288" s="701">
        <v>1</v>
      </c>
      <c r="T288" s="700">
        <v>1</v>
      </c>
      <c r="U288" s="702">
        <v>1</v>
      </c>
    </row>
    <row r="289" spans="1:21" ht="14.4" customHeight="1" x14ac:dyDescent="0.3">
      <c r="A289" s="695">
        <v>12</v>
      </c>
      <c r="B289" s="696" t="s">
        <v>530</v>
      </c>
      <c r="C289" s="696">
        <v>89301122</v>
      </c>
      <c r="D289" s="697" t="s">
        <v>2688</v>
      </c>
      <c r="E289" s="698" t="s">
        <v>1440</v>
      </c>
      <c r="F289" s="696" t="s">
        <v>1427</v>
      </c>
      <c r="G289" s="696" t="s">
        <v>1767</v>
      </c>
      <c r="H289" s="696" t="s">
        <v>531</v>
      </c>
      <c r="I289" s="696" t="s">
        <v>1914</v>
      </c>
      <c r="J289" s="696" t="s">
        <v>1915</v>
      </c>
      <c r="K289" s="696" t="s">
        <v>1916</v>
      </c>
      <c r="L289" s="699">
        <v>320</v>
      </c>
      <c r="M289" s="699">
        <v>640</v>
      </c>
      <c r="N289" s="696">
        <v>2</v>
      </c>
      <c r="O289" s="700">
        <v>1</v>
      </c>
      <c r="P289" s="699">
        <v>640</v>
      </c>
      <c r="Q289" s="701">
        <v>1</v>
      </c>
      <c r="R289" s="696">
        <v>2</v>
      </c>
      <c r="S289" s="701">
        <v>1</v>
      </c>
      <c r="T289" s="700">
        <v>1</v>
      </c>
      <c r="U289" s="702">
        <v>1</v>
      </c>
    </row>
    <row r="290" spans="1:21" ht="14.4" customHeight="1" x14ac:dyDescent="0.3">
      <c r="A290" s="695">
        <v>12</v>
      </c>
      <c r="B290" s="696" t="s">
        <v>530</v>
      </c>
      <c r="C290" s="696">
        <v>89301122</v>
      </c>
      <c r="D290" s="697" t="s">
        <v>2688</v>
      </c>
      <c r="E290" s="698" t="s">
        <v>1440</v>
      </c>
      <c r="F290" s="696" t="s">
        <v>1427</v>
      </c>
      <c r="G290" s="696" t="s">
        <v>1767</v>
      </c>
      <c r="H290" s="696" t="s">
        <v>531</v>
      </c>
      <c r="I290" s="696" t="s">
        <v>1917</v>
      </c>
      <c r="J290" s="696" t="s">
        <v>1918</v>
      </c>
      <c r="K290" s="696" t="s">
        <v>1919</v>
      </c>
      <c r="L290" s="699">
        <v>498</v>
      </c>
      <c r="M290" s="699">
        <v>996</v>
      </c>
      <c r="N290" s="696">
        <v>2</v>
      </c>
      <c r="O290" s="700">
        <v>1</v>
      </c>
      <c r="P290" s="699">
        <v>996</v>
      </c>
      <c r="Q290" s="701">
        <v>1</v>
      </c>
      <c r="R290" s="696">
        <v>2</v>
      </c>
      <c r="S290" s="701">
        <v>1</v>
      </c>
      <c r="T290" s="700">
        <v>1</v>
      </c>
      <c r="U290" s="702">
        <v>1</v>
      </c>
    </row>
    <row r="291" spans="1:21" ht="14.4" customHeight="1" x14ac:dyDescent="0.3">
      <c r="A291" s="695">
        <v>12</v>
      </c>
      <c r="B291" s="696" t="s">
        <v>530</v>
      </c>
      <c r="C291" s="696">
        <v>89301122</v>
      </c>
      <c r="D291" s="697" t="s">
        <v>2688</v>
      </c>
      <c r="E291" s="698" t="s">
        <v>1440</v>
      </c>
      <c r="F291" s="696" t="s">
        <v>1427</v>
      </c>
      <c r="G291" s="696" t="s">
        <v>1767</v>
      </c>
      <c r="H291" s="696" t="s">
        <v>531</v>
      </c>
      <c r="I291" s="696" t="s">
        <v>1158</v>
      </c>
      <c r="J291" s="696" t="s">
        <v>1920</v>
      </c>
      <c r="K291" s="696" t="s">
        <v>1921</v>
      </c>
      <c r="L291" s="699">
        <v>1430.6</v>
      </c>
      <c r="M291" s="699">
        <v>2861.2</v>
      </c>
      <c r="N291" s="696">
        <v>2</v>
      </c>
      <c r="O291" s="700">
        <v>1</v>
      </c>
      <c r="P291" s="699">
        <v>2861.2</v>
      </c>
      <c r="Q291" s="701">
        <v>1</v>
      </c>
      <c r="R291" s="696">
        <v>2</v>
      </c>
      <c r="S291" s="701">
        <v>1</v>
      </c>
      <c r="T291" s="700">
        <v>1</v>
      </c>
      <c r="U291" s="702">
        <v>1</v>
      </c>
    </row>
    <row r="292" spans="1:21" ht="14.4" customHeight="1" x14ac:dyDescent="0.3">
      <c r="A292" s="695">
        <v>12</v>
      </c>
      <c r="B292" s="696" t="s">
        <v>530</v>
      </c>
      <c r="C292" s="696">
        <v>89301122</v>
      </c>
      <c r="D292" s="697" t="s">
        <v>2688</v>
      </c>
      <c r="E292" s="698" t="s">
        <v>1440</v>
      </c>
      <c r="F292" s="696" t="s">
        <v>1427</v>
      </c>
      <c r="G292" s="696" t="s">
        <v>1767</v>
      </c>
      <c r="H292" s="696" t="s">
        <v>531</v>
      </c>
      <c r="I292" s="696" t="s">
        <v>1922</v>
      </c>
      <c r="J292" s="696" t="s">
        <v>1923</v>
      </c>
      <c r="K292" s="696" t="s">
        <v>1924</v>
      </c>
      <c r="L292" s="699">
        <v>3082.5</v>
      </c>
      <c r="M292" s="699">
        <v>6165</v>
      </c>
      <c r="N292" s="696">
        <v>2</v>
      </c>
      <c r="O292" s="700">
        <v>1</v>
      </c>
      <c r="P292" s="699">
        <v>6165</v>
      </c>
      <c r="Q292" s="701">
        <v>1</v>
      </c>
      <c r="R292" s="696">
        <v>2</v>
      </c>
      <c r="S292" s="701">
        <v>1</v>
      </c>
      <c r="T292" s="700">
        <v>1</v>
      </c>
      <c r="U292" s="702">
        <v>1</v>
      </c>
    </row>
    <row r="293" spans="1:21" ht="14.4" customHeight="1" x14ac:dyDescent="0.3">
      <c r="A293" s="695">
        <v>12</v>
      </c>
      <c r="B293" s="696" t="s">
        <v>530</v>
      </c>
      <c r="C293" s="696">
        <v>89301122</v>
      </c>
      <c r="D293" s="697" t="s">
        <v>2688</v>
      </c>
      <c r="E293" s="698" t="s">
        <v>1440</v>
      </c>
      <c r="F293" s="696" t="s">
        <v>1427</v>
      </c>
      <c r="G293" s="696" t="s">
        <v>1767</v>
      </c>
      <c r="H293" s="696" t="s">
        <v>531</v>
      </c>
      <c r="I293" s="696" t="s">
        <v>1925</v>
      </c>
      <c r="J293" s="696" t="s">
        <v>1926</v>
      </c>
      <c r="K293" s="696" t="s">
        <v>1927</v>
      </c>
      <c r="L293" s="699">
        <v>1101.95</v>
      </c>
      <c r="M293" s="699">
        <v>6611.7000000000007</v>
      </c>
      <c r="N293" s="696">
        <v>6</v>
      </c>
      <c r="O293" s="700">
        <v>1</v>
      </c>
      <c r="P293" s="699">
        <v>6611.7000000000007</v>
      </c>
      <c r="Q293" s="701">
        <v>1</v>
      </c>
      <c r="R293" s="696">
        <v>6</v>
      </c>
      <c r="S293" s="701">
        <v>1</v>
      </c>
      <c r="T293" s="700">
        <v>1</v>
      </c>
      <c r="U293" s="702">
        <v>1</v>
      </c>
    </row>
    <row r="294" spans="1:21" ht="14.4" customHeight="1" x14ac:dyDescent="0.3">
      <c r="A294" s="695">
        <v>12</v>
      </c>
      <c r="B294" s="696" t="s">
        <v>530</v>
      </c>
      <c r="C294" s="696">
        <v>89301122</v>
      </c>
      <c r="D294" s="697" t="s">
        <v>2688</v>
      </c>
      <c r="E294" s="698" t="s">
        <v>1440</v>
      </c>
      <c r="F294" s="696" t="s">
        <v>1427</v>
      </c>
      <c r="G294" s="696" t="s">
        <v>1767</v>
      </c>
      <c r="H294" s="696" t="s">
        <v>531</v>
      </c>
      <c r="I294" s="696" t="s">
        <v>1928</v>
      </c>
      <c r="J294" s="696" t="s">
        <v>1929</v>
      </c>
      <c r="K294" s="696"/>
      <c r="L294" s="699">
        <v>525.23</v>
      </c>
      <c r="M294" s="699">
        <v>1050.46</v>
      </c>
      <c r="N294" s="696">
        <v>2</v>
      </c>
      <c r="O294" s="700">
        <v>1</v>
      </c>
      <c r="P294" s="699">
        <v>1050.46</v>
      </c>
      <c r="Q294" s="701">
        <v>1</v>
      </c>
      <c r="R294" s="696">
        <v>2</v>
      </c>
      <c r="S294" s="701">
        <v>1</v>
      </c>
      <c r="T294" s="700">
        <v>1</v>
      </c>
      <c r="U294" s="702">
        <v>1</v>
      </c>
    </row>
    <row r="295" spans="1:21" ht="14.4" customHeight="1" x14ac:dyDescent="0.3">
      <c r="A295" s="695">
        <v>12</v>
      </c>
      <c r="B295" s="696" t="s">
        <v>530</v>
      </c>
      <c r="C295" s="696">
        <v>89301122</v>
      </c>
      <c r="D295" s="697" t="s">
        <v>2688</v>
      </c>
      <c r="E295" s="698" t="s">
        <v>1440</v>
      </c>
      <c r="F295" s="696" t="s">
        <v>1427</v>
      </c>
      <c r="G295" s="696" t="s">
        <v>1767</v>
      </c>
      <c r="H295" s="696" t="s">
        <v>531</v>
      </c>
      <c r="I295" s="696" t="s">
        <v>1930</v>
      </c>
      <c r="J295" s="696" t="s">
        <v>1931</v>
      </c>
      <c r="K295" s="696" t="s">
        <v>1932</v>
      </c>
      <c r="L295" s="699">
        <v>3082.5</v>
      </c>
      <c r="M295" s="699">
        <v>6165</v>
      </c>
      <c r="N295" s="696">
        <v>2</v>
      </c>
      <c r="O295" s="700">
        <v>1</v>
      </c>
      <c r="P295" s="699">
        <v>6165</v>
      </c>
      <c r="Q295" s="701">
        <v>1</v>
      </c>
      <c r="R295" s="696">
        <v>2</v>
      </c>
      <c r="S295" s="701">
        <v>1</v>
      </c>
      <c r="T295" s="700">
        <v>1</v>
      </c>
      <c r="U295" s="702">
        <v>1</v>
      </c>
    </row>
    <row r="296" spans="1:21" ht="14.4" customHeight="1" x14ac:dyDescent="0.3">
      <c r="A296" s="695">
        <v>12</v>
      </c>
      <c r="B296" s="696" t="s">
        <v>530</v>
      </c>
      <c r="C296" s="696">
        <v>89301122</v>
      </c>
      <c r="D296" s="697" t="s">
        <v>2688</v>
      </c>
      <c r="E296" s="698" t="s">
        <v>1440</v>
      </c>
      <c r="F296" s="696" t="s">
        <v>1427</v>
      </c>
      <c r="G296" s="696" t="s">
        <v>1767</v>
      </c>
      <c r="H296" s="696" t="s">
        <v>531</v>
      </c>
      <c r="I296" s="696" t="s">
        <v>1933</v>
      </c>
      <c r="J296" s="696" t="s">
        <v>1934</v>
      </c>
      <c r="K296" s="696" t="s">
        <v>1935</v>
      </c>
      <c r="L296" s="699">
        <v>198.08</v>
      </c>
      <c r="M296" s="699">
        <v>1188.48</v>
      </c>
      <c r="N296" s="696">
        <v>6</v>
      </c>
      <c r="O296" s="700">
        <v>2</v>
      </c>
      <c r="P296" s="699">
        <v>1188.48</v>
      </c>
      <c r="Q296" s="701">
        <v>1</v>
      </c>
      <c r="R296" s="696">
        <v>6</v>
      </c>
      <c r="S296" s="701">
        <v>1</v>
      </c>
      <c r="T296" s="700">
        <v>2</v>
      </c>
      <c r="U296" s="702">
        <v>1</v>
      </c>
    </row>
    <row r="297" spans="1:21" ht="14.4" customHeight="1" x14ac:dyDescent="0.3">
      <c r="A297" s="695">
        <v>12</v>
      </c>
      <c r="B297" s="696" t="s">
        <v>530</v>
      </c>
      <c r="C297" s="696">
        <v>89301122</v>
      </c>
      <c r="D297" s="697" t="s">
        <v>2688</v>
      </c>
      <c r="E297" s="698" t="s">
        <v>1440</v>
      </c>
      <c r="F297" s="696" t="s">
        <v>1427</v>
      </c>
      <c r="G297" s="696" t="s">
        <v>1767</v>
      </c>
      <c r="H297" s="696" t="s">
        <v>531</v>
      </c>
      <c r="I297" s="696" t="s">
        <v>1936</v>
      </c>
      <c r="J297" s="696" t="s">
        <v>1937</v>
      </c>
      <c r="K297" s="696" t="s">
        <v>1938</v>
      </c>
      <c r="L297" s="699">
        <v>159.5</v>
      </c>
      <c r="M297" s="699">
        <v>478.5</v>
      </c>
      <c r="N297" s="696">
        <v>3</v>
      </c>
      <c r="O297" s="700">
        <v>1</v>
      </c>
      <c r="P297" s="699"/>
      <c r="Q297" s="701">
        <v>0</v>
      </c>
      <c r="R297" s="696"/>
      <c r="S297" s="701">
        <v>0</v>
      </c>
      <c r="T297" s="700"/>
      <c r="U297" s="702">
        <v>0</v>
      </c>
    </row>
    <row r="298" spans="1:21" ht="14.4" customHeight="1" x14ac:dyDescent="0.3">
      <c r="A298" s="695">
        <v>12</v>
      </c>
      <c r="B298" s="696" t="s">
        <v>530</v>
      </c>
      <c r="C298" s="696">
        <v>89301122</v>
      </c>
      <c r="D298" s="697" t="s">
        <v>2688</v>
      </c>
      <c r="E298" s="698" t="s">
        <v>1440</v>
      </c>
      <c r="F298" s="696" t="s">
        <v>1427</v>
      </c>
      <c r="G298" s="696" t="s">
        <v>1767</v>
      </c>
      <c r="H298" s="696" t="s">
        <v>531</v>
      </c>
      <c r="I298" s="696" t="s">
        <v>1939</v>
      </c>
      <c r="J298" s="696" t="s">
        <v>1940</v>
      </c>
      <c r="K298" s="696" t="s">
        <v>1941</v>
      </c>
      <c r="L298" s="699">
        <v>1499.98</v>
      </c>
      <c r="M298" s="699">
        <v>8999.880000000001</v>
      </c>
      <c r="N298" s="696">
        <v>6</v>
      </c>
      <c r="O298" s="700">
        <v>1</v>
      </c>
      <c r="P298" s="699">
        <v>8999.880000000001</v>
      </c>
      <c r="Q298" s="701">
        <v>1</v>
      </c>
      <c r="R298" s="696">
        <v>6</v>
      </c>
      <c r="S298" s="701">
        <v>1</v>
      </c>
      <c r="T298" s="700">
        <v>1</v>
      </c>
      <c r="U298" s="702">
        <v>1</v>
      </c>
    </row>
    <row r="299" spans="1:21" ht="14.4" customHeight="1" x14ac:dyDescent="0.3">
      <c r="A299" s="695">
        <v>12</v>
      </c>
      <c r="B299" s="696" t="s">
        <v>530</v>
      </c>
      <c r="C299" s="696">
        <v>89301122</v>
      </c>
      <c r="D299" s="697" t="s">
        <v>2688</v>
      </c>
      <c r="E299" s="698" t="s">
        <v>1440</v>
      </c>
      <c r="F299" s="696" t="s">
        <v>1427</v>
      </c>
      <c r="G299" s="696" t="s">
        <v>1767</v>
      </c>
      <c r="H299" s="696" t="s">
        <v>531</v>
      </c>
      <c r="I299" s="696" t="s">
        <v>1942</v>
      </c>
      <c r="J299" s="696" t="s">
        <v>1943</v>
      </c>
      <c r="K299" s="696" t="s">
        <v>1944</v>
      </c>
      <c r="L299" s="699">
        <v>556.46</v>
      </c>
      <c r="M299" s="699">
        <v>556.46</v>
      </c>
      <c r="N299" s="696">
        <v>1</v>
      </c>
      <c r="O299" s="700">
        <v>1</v>
      </c>
      <c r="P299" s="699">
        <v>556.46</v>
      </c>
      <c r="Q299" s="701">
        <v>1</v>
      </c>
      <c r="R299" s="696">
        <v>1</v>
      </c>
      <c r="S299" s="701">
        <v>1</v>
      </c>
      <c r="T299" s="700">
        <v>1</v>
      </c>
      <c r="U299" s="702">
        <v>1</v>
      </c>
    </row>
    <row r="300" spans="1:21" ht="14.4" customHeight="1" x14ac:dyDescent="0.3">
      <c r="A300" s="695">
        <v>12</v>
      </c>
      <c r="B300" s="696" t="s">
        <v>530</v>
      </c>
      <c r="C300" s="696">
        <v>89301122</v>
      </c>
      <c r="D300" s="697" t="s">
        <v>2688</v>
      </c>
      <c r="E300" s="698" t="s">
        <v>1440</v>
      </c>
      <c r="F300" s="696" t="s">
        <v>1427</v>
      </c>
      <c r="G300" s="696" t="s">
        <v>1473</v>
      </c>
      <c r="H300" s="696" t="s">
        <v>531</v>
      </c>
      <c r="I300" s="696" t="s">
        <v>1474</v>
      </c>
      <c r="J300" s="696" t="s">
        <v>1475</v>
      </c>
      <c r="K300" s="696" t="s">
        <v>1476</v>
      </c>
      <c r="L300" s="699">
        <v>500</v>
      </c>
      <c r="M300" s="699">
        <v>2000</v>
      </c>
      <c r="N300" s="696">
        <v>4</v>
      </c>
      <c r="O300" s="700">
        <v>2</v>
      </c>
      <c r="P300" s="699">
        <v>2000</v>
      </c>
      <c r="Q300" s="701">
        <v>1</v>
      </c>
      <c r="R300" s="696">
        <v>4</v>
      </c>
      <c r="S300" s="701">
        <v>1</v>
      </c>
      <c r="T300" s="700">
        <v>2</v>
      </c>
      <c r="U300" s="702">
        <v>1</v>
      </c>
    </row>
    <row r="301" spans="1:21" ht="14.4" customHeight="1" x14ac:dyDescent="0.3">
      <c r="A301" s="695">
        <v>12</v>
      </c>
      <c r="B301" s="696" t="s">
        <v>530</v>
      </c>
      <c r="C301" s="696">
        <v>89301122</v>
      </c>
      <c r="D301" s="697" t="s">
        <v>2688</v>
      </c>
      <c r="E301" s="698" t="s">
        <v>1440</v>
      </c>
      <c r="F301" s="696" t="s">
        <v>1427</v>
      </c>
      <c r="G301" s="696" t="s">
        <v>1473</v>
      </c>
      <c r="H301" s="696" t="s">
        <v>531</v>
      </c>
      <c r="I301" s="696" t="s">
        <v>1945</v>
      </c>
      <c r="J301" s="696" t="s">
        <v>1946</v>
      </c>
      <c r="K301" s="696" t="s">
        <v>1908</v>
      </c>
      <c r="L301" s="699">
        <v>124.72</v>
      </c>
      <c r="M301" s="699">
        <v>124.72</v>
      </c>
      <c r="N301" s="696">
        <v>1</v>
      </c>
      <c r="O301" s="700">
        <v>1</v>
      </c>
      <c r="P301" s="699">
        <v>124.72</v>
      </c>
      <c r="Q301" s="701">
        <v>1</v>
      </c>
      <c r="R301" s="696">
        <v>1</v>
      </c>
      <c r="S301" s="701">
        <v>1</v>
      </c>
      <c r="T301" s="700">
        <v>1</v>
      </c>
      <c r="U301" s="702">
        <v>1</v>
      </c>
    </row>
    <row r="302" spans="1:21" ht="14.4" customHeight="1" x14ac:dyDescent="0.3">
      <c r="A302" s="695">
        <v>12</v>
      </c>
      <c r="B302" s="696" t="s">
        <v>530</v>
      </c>
      <c r="C302" s="696">
        <v>89301122</v>
      </c>
      <c r="D302" s="697" t="s">
        <v>2688</v>
      </c>
      <c r="E302" s="698" t="s">
        <v>1441</v>
      </c>
      <c r="F302" s="696" t="s">
        <v>1425</v>
      </c>
      <c r="G302" s="696" t="s">
        <v>1456</v>
      </c>
      <c r="H302" s="696" t="s">
        <v>974</v>
      </c>
      <c r="I302" s="696" t="s">
        <v>1158</v>
      </c>
      <c r="J302" s="696" t="s">
        <v>1385</v>
      </c>
      <c r="K302" s="696" t="s">
        <v>1386</v>
      </c>
      <c r="L302" s="699">
        <v>333.31</v>
      </c>
      <c r="M302" s="699">
        <v>1333.24</v>
      </c>
      <c r="N302" s="696">
        <v>4</v>
      </c>
      <c r="O302" s="700">
        <v>3</v>
      </c>
      <c r="P302" s="699">
        <v>333.31</v>
      </c>
      <c r="Q302" s="701">
        <v>0.25</v>
      </c>
      <c r="R302" s="696">
        <v>1</v>
      </c>
      <c r="S302" s="701">
        <v>0.25</v>
      </c>
      <c r="T302" s="700">
        <v>1</v>
      </c>
      <c r="U302" s="702">
        <v>0.33333333333333331</v>
      </c>
    </row>
    <row r="303" spans="1:21" ht="14.4" customHeight="1" x14ac:dyDescent="0.3">
      <c r="A303" s="695">
        <v>12</v>
      </c>
      <c r="B303" s="696" t="s">
        <v>530</v>
      </c>
      <c r="C303" s="696">
        <v>89301122</v>
      </c>
      <c r="D303" s="697" t="s">
        <v>2688</v>
      </c>
      <c r="E303" s="698" t="s">
        <v>1441</v>
      </c>
      <c r="F303" s="696" t="s">
        <v>1425</v>
      </c>
      <c r="G303" s="696" t="s">
        <v>1493</v>
      </c>
      <c r="H303" s="696" t="s">
        <v>531</v>
      </c>
      <c r="I303" s="696" t="s">
        <v>1494</v>
      </c>
      <c r="J303" s="696" t="s">
        <v>1495</v>
      </c>
      <c r="K303" s="696" t="s">
        <v>1388</v>
      </c>
      <c r="L303" s="699">
        <v>69.86</v>
      </c>
      <c r="M303" s="699">
        <v>69.86</v>
      </c>
      <c r="N303" s="696">
        <v>1</v>
      </c>
      <c r="O303" s="700">
        <v>0.5</v>
      </c>
      <c r="P303" s="699">
        <v>69.86</v>
      </c>
      <c r="Q303" s="701">
        <v>1</v>
      </c>
      <c r="R303" s="696">
        <v>1</v>
      </c>
      <c r="S303" s="701">
        <v>1</v>
      </c>
      <c r="T303" s="700">
        <v>0.5</v>
      </c>
      <c r="U303" s="702">
        <v>1</v>
      </c>
    </row>
    <row r="304" spans="1:21" ht="14.4" customHeight="1" x14ac:dyDescent="0.3">
      <c r="A304" s="695">
        <v>12</v>
      </c>
      <c r="B304" s="696" t="s">
        <v>530</v>
      </c>
      <c r="C304" s="696">
        <v>89301122</v>
      </c>
      <c r="D304" s="697" t="s">
        <v>2688</v>
      </c>
      <c r="E304" s="698" t="s">
        <v>1441</v>
      </c>
      <c r="F304" s="696" t="s">
        <v>1425</v>
      </c>
      <c r="G304" s="696" t="s">
        <v>1833</v>
      </c>
      <c r="H304" s="696" t="s">
        <v>531</v>
      </c>
      <c r="I304" s="696" t="s">
        <v>1947</v>
      </c>
      <c r="J304" s="696" t="s">
        <v>1948</v>
      </c>
      <c r="K304" s="696" t="s">
        <v>1949</v>
      </c>
      <c r="L304" s="699">
        <v>0</v>
      </c>
      <c r="M304" s="699">
        <v>0</v>
      </c>
      <c r="N304" s="696">
        <v>1</v>
      </c>
      <c r="O304" s="700">
        <v>0.5</v>
      </c>
      <c r="P304" s="699">
        <v>0</v>
      </c>
      <c r="Q304" s="701"/>
      <c r="R304" s="696">
        <v>1</v>
      </c>
      <c r="S304" s="701">
        <v>1</v>
      </c>
      <c r="T304" s="700">
        <v>0.5</v>
      </c>
      <c r="U304" s="702">
        <v>1</v>
      </c>
    </row>
    <row r="305" spans="1:21" ht="14.4" customHeight="1" x14ac:dyDescent="0.3">
      <c r="A305" s="695">
        <v>12</v>
      </c>
      <c r="B305" s="696" t="s">
        <v>530</v>
      </c>
      <c r="C305" s="696">
        <v>89301122</v>
      </c>
      <c r="D305" s="697" t="s">
        <v>2688</v>
      </c>
      <c r="E305" s="698" t="s">
        <v>1441</v>
      </c>
      <c r="F305" s="696" t="s">
        <v>1425</v>
      </c>
      <c r="G305" s="696" t="s">
        <v>1598</v>
      </c>
      <c r="H305" s="696" t="s">
        <v>531</v>
      </c>
      <c r="I305" s="696" t="s">
        <v>1602</v>
      </c>
      <c r="J305" s="696" t="s">
        <v>1603</v>
      </c>
      <c r="K305" s="696" t="s">
        <v>1604</v>
      </c>
      <c r="L305" s="699">
        <v>750.21</v>
      </c>
      <c r="M305" s="699">
        <v>750.21</v>
      </c>
      <c r="N305" s="696">
        <v>1</v>
      </c>
      <c r="O305" s="700">
        <v>1</v>
      </c>
      <c r="P305" s="699"/>
      <c r="Q305" s="701">
        <v>0</v>
      </c>
      <c r="R305" s="696"/>
      <c r="S305" s="701">
        <v>0</v>
      </c>
      <c r="T305" s="700"/>
      <c r="U305" s="702">
        <v>0</v>
      </c>
    </row>
    <row r="306" spans="1:21" ht="14.4" customHeight="1" x14ac:dyDescent="0.3">
      <c r="A306" s="695">
        <v>12</v>
      </c>
      <c r="B306" s="696" t="s">
        <v>530</v>
      </c>
      <c r="C306" s="696">
        <v>89301122</v>
      </c>
      <c r="D306" s="697" t="s">
        <v>2688</v>
      </c>
      <c r="E306" s="698" t="s">
        <v>1441</v>
      </c>
      <c r="F306" s="696" t="s">
        <v>1425</v>
      </c>
      <c r="G306" s="696" t="s">
        <v>1500</v>
      </c>
      <c r="H306" s="696" t="s">
        <v>531</v>
      </c>
      <c r="I306" s="696" t="s">
        <v>808</v>
      </c>
      <c r="J306" s="696" t="s">
        <v>809</v>
      </c>
      <c r="K306" s="696" t="s">
        <v>1501</v>
      </c>
      <c r="L306" s="699">
        <v>63.67</v>
      </c>
      <c r="M306" s="699">
        <v>254.68</v>
      </c>
      <c r="N306" s="696">
        <v>4</v>
      </c>
      <c r="O306" s="700">
        <v>2.5</v>
      </c>
      <c r="P306" s="699">
        <v>191.01</v>
      </c>
      <c r="Q306" s="701">
        <v>0.74999999999999989</v>
      </c>
      <c r="R306" s="696">
        <v>3</v>
      </c>
      <c r="S306" s="701">
        <v>0.75</v>
      </c>
      <c r="T306" s="700">
        <v>2</v>
      </c>
      <c r="U306" s="702">
        <v>0.8</v>
      </c>
    </row>
    <row r="307" spans="1:21" ht="14.4" customHeight="1" x14ac:dyDescent="0.3">
      <c r="A307" s="695">
        <v>12</v>
      </c>
      <c r="B307" s="696" t="s">
        <v>530</v>
      </c>
      <c r="C307" s="696">
        <v>89301122</v>
      </c>
      <c r="D307" s="697" t="s">
        <v>2688</v>
      </c>
      <c r="E307" s="698" t="s">
        <v>1441</v>
      </c>
      <c r="F307" s="696" t="s">
        <v>1425</v>
      </c>
      <c r="G307" s="696" t="s">
        <v>1458</v>
      </c>
      <c r="H307" s="696" t="s">
        <v>531</v>
      </c>
      <c r="I307" s="696" t="s">
        <v>1950</v>
      </c>
      <c r="J307" s="696" t="s">
        <v>1951</v>
      </c>
      <c r="K307" s="696" t="s">
        <v>1952</v>
      </c>
      <c r="L307" s="699">
        <v>0</v>
      </c>
      <c r="M307" s="699">
        <v>0</v>
      </c>
      <c r="N307" s="696">
        <v>1</v>
      </c>
      <c r="O307" s="700">
        <v>0.5</v>
      </c>
      <c r="P307" s="699">
        <v>0</v>
      </c>
      <c r="Q307" s="701"/>
      <c r="R307" s="696">
        <v>1</v>
      </c>
      <c r="S307" s="701">
        <v>1</v>
      </c>
      <c r="T307" s="700">
        <v>0.5</v>
      </c>
      <c r="U307" s="702">
        <v>1</v>
      </c>
    </row>
    <row r="308" spans="1:21" ht="14.4" customHeight="1" x14ac:dyDescent="0.3">
      <c r="A308" s="695">
        <v>12</v>
      </c>
      <c r="B308" s="696" t="s">
        <v>530</v>
      </c>
      <c r="C308" s="696">
        <v>89301122</v>
      </c>
      <c r="D308" s="697" t="s">
        <v>2688</v>
      </c>
      <c r="E308" s="698" t="s">
        <v>1441</v>
      </c>
      <c r="F308" s="696" t="s">
        <v>1425</v>
      </c>
      <c r="G308" s="696" t="s">
        <v>1507</v>
      </c>
      <c r="H308" s="696" t="s">
        <v>531</v>
      </c>
      <c r="I308" s="696" t="s">
        <v>1223</v>
      </c>
      <c r="J308" s="696" t="s">
        <v>1224</v>
      </c>
      <c r="K308" s="696" t="s">
        <v>1953</v>
      </c>
      <c r="L308" s="699">
        <v>116.11</v>
      </c>
      <c r="M308" s="699">
        <v>464.44</v>
      </c>
      <c r="N308" s="696">
        <v>4</v>
      </c>
      <c r="O308" s="700">
        <v>2</v>
      </c>
      <c r="P308" s="699">
        <v>348.33</v>
      </c>
      <c r="Q308" s="701">
        <v>0.75</v>
      </c>
      <c r="R308" s="696">
        <v>3</v>
      </c>
      <c r="S308" s="701">
        <v>0.75</v>
      </c>
      <c r="T308" s="700">
        <v>1.5</v>
      </c>
      <c r="U308" s="702">
        <v>0.75</v>
      </c>
    </row>
    <row r="309" spans="1:21" ht="14.4" customHeight="1" x14ac:dyDescent="0.3">
      <c r="A309" s="695">
        <v>12</v>
      </c>
      <c r="B309" s="696" t="s">
        <v>530</v>
      </c>
      <c r="C309" s="696">
        <v>89301122</v>
      </c>
      <c r="D309" s="697" t="s">
        <v>2688</v>
      </c>
      <c r="E309" s="698" t="s">
        <v>1441</v>
      </c>
      <c r="F309" s="696" t="s">
        <v>1425</v>
      </c>
      <c r="G309" s="696" t="s">
        <v>1849</v>
      </c>
      <c r="H309" s="696" t="s">
        <v>974</v>
      </c>
      <c r="I309" s="696" t="s">
        <v>1287</v>
      </c>
      <c r="J309" s="696" t="s">
        <v>1288</v>
      </c>
      <c r="K309" s="696" t="s">
        <v>1415</v>
      </c>
      <c r="L309" s="699">
        <v>86.76</v>
      </c>
      <c r="M309" s="699">
        <v>86.76</v>
      </c>
      <c r="N309" s="696">
        <v>1</v>
      </c>
      <c r="O309" s="700">
        <v>1</v>
      </c>
      <c r="P309" s="699"/>
      <c r="Q309" s="701">
        <v>0</v>
      </c>
      <c r="R309" s="696"/>
      <c r="S309" s="701">
        <v>0</v>
      </c>
      <c r="T309" s="700"/>
      <c r="U309" s="702">
        <v>0</v>
      </c>
    </row>
    <row r="310" spans="1:21" ht="14.4" customHeight="1" x14ac:dyDescent="0.3">
      <c r="A310" s="695">
        <v>12</v>
      </c>
      <c r="B310" s="696" t="s">
        <v>530</v>
      </c>
      <c r="C310" s="696">
        <v>89301122</v>
      </c>
      <c r="D310" s="697" t="s">
        <v>2688</v>
      </c>
      <c r="E310" s="698" t="s">
        <v>1441</v>
      </c>
      <c r="F310" s="696" t="s">
        <v>1425</v>
      </c>
      <c r="G310" s="696" t="s">
        <v>1461</v>
      </c>
      <c r="H310" s="696" t="s">
        <v>531</v>
      </c>
      <c r="I310" s="696" t="s">
        <v>1110</v>
      </c>
      <c r="J310" s="696" t="s">
        <v>1111</v>
      </c>
      <c r="K310" s="696" t="s">
        <v>1112</v>
      </c>
      <c r="L310" s="699">
        <v>153.52000000000001</v>
      </c>
      <c r="M310" s="699">
        <v>614.08000000000004</v>
      </c>
      <c r="N310" s="696">
        <v>4</v>
      </c>
      <c r="O310" s="700">
        <v>3.5</v>
      </c>
      <c r="P310" s="699">
        <v>460.56000000000006</v>
      </c>
      <c r="Q310" s="701">
        <v>0.75</v>
      </c>
      <c r="R310" s="696">
        <v>3</v>
      </c>
      <c r="S310" s="701">
        <v>0.75</v>
      </c>
      <c r="T310" s="700">
        <v>2.5</v>
      </c>
      <c r="U310" s="702">
        <v>0.7142857142857143</v>
      </c>
    </row>
    <row r="311" spans="1:21" ht="14.4" customHeight="1" x14ac:dyDescent="0.3">
      <c r="A311" s="695">
        <v>12</v>
      </c>
      <c r="B311" s="696" t="s">
        <v>530</v>
      </c>
      <c r="C311" s="696">
        <v>89301122</v>
      </c>
      <c r="D311" s="697" t="s">
        <v>2688</v>
      </c>
      <c r="E311" s="698" t="s">
        <v>1441</v>
      </c>
      <c r="F311" s="696" t="s">
        <v>1425</v>
      </c>
      <c r="G311" s="696" t="s">
        <v>1636</v>
      </c>
      <c r="H311" s="696" t="s">
        <v>531</v>
      </c>
      <c r="I311" s="696" t="s">
        <v>1637</v>
      </c>
      <c r="J311" s="696" t="s">
        <v>1638</v>
      </c>
      <c r="K311" s="696" t="s">
        <v>1639</v>
      </c>
      <c r="L311" s="699">
        <v>121.59</v>
      </c>
      <c r="M311" s="699">
        <v>243.18</v>
      </c>
      <c r="N311" s="696">
        <v>2</v>
      </c>
      <c r="O311" s="700">
        <v>0.5</v>
      </c>
      <c r="P311" s="699">
        <v>243.18</v>
      </c>
      <c r="Q311" s="701">
        <v>1</v>
      </c>
      <c r="R311" s="696">
        <v>2</v>
      </c>
      <c r="S311" s="701">
        <v>1</v>
      </c>
      <c r="T311" s="700">
        <v>0.5</v>
      </c>
      <c r="U311" s="702">
        <v>1</v>
      </c>
    </row>
    <row r="312" spans="1:21" ht="14.4" customHeight="1" x14ac:dyDescent="0.3">
      <c r="A312" s="695">
        <v>12</v>
      </c>
      <c r="B312" s="696" t="s">
        <v>530</v>
      </c>
      <c r="C312" s="696">
        <v>89301122</v>
      </c>
      <c r="D312" s="697" t="s">
        <v>2688</v>
      </c>
      <c r="E312" s="698" t="s">
        <v>1441</v>
      </c>
      <c r="F312" s="696" t="s">
        <v>1425</v>
      </c>
      <c r="G312" s="696" t="s">
        <v>1547</v>
      </c>
      <c r="H312" s="696" t="s">
        <v>974</v>
      </c>
      <c r="I312" s="696" t="s">
        <v>1146</v>
      </c>
      <c r="J312" s="696" t="s">
        <v>1147</v>
      </c>
      <c r="K312" s="696" t="s">
        <v>1396</v>
      </c>
      <c r="L312" s="699">
        <v>69.86</v>
      </c>
      <c r="M312" s="699">
        <v>279.44</v>
      </c>
      <c r="N312" s="696">
        <v>4</v>
      </c>
      <c r="O312" s="700">
        <v>2</v>
      </c>
      <c r="P312" s="699">
        <v>279.44</v>
      </c>
      <c r="Q312" s="701">
        <v>1</v>
      </c>
      <c r="R312" s="696">
        <v>4</v>
      </c>
      <c r="S312" s="701">
        <v>1</v>
      </c>
      <c r="T312" s="700">
        <v>2</v>
      </c>
      <c r="U312" s="702">
        <v>1</v>
      </c>
    </row>
    <row r="313" spans="1:21" ht="14.4" customHeight="1" x14ac:dyDescent="0.3">
      <c r="A313" s="695">
        <v>12</v>
      </c>
      <c r="B313" s="696" t="s">
        <v>530</v>
      </c>
      <c r="C313" s="696">
        <v>89301122</v>
      </c>
      <c r="D313" s="697" t="s">
        <v>2688</v>
      </c>
      <c r="E313" s="698" t="s">
        <v>1441</v>
      </c>
      <c r="F313" s="696" t="s">
        <v>1425</v>
      </c>
      <c r="G313" s="696" t="s">
        <v>1954</v>
      </c>
      <c r="H313" s="696" t="s">
        <v>531</v>
      </c>
      <c r="I313" s="696" t="s">
        <v>1955</v>
      </c>
      <c r="J313" s="696" t="s">
        <v>1956</v>
      </c>
      <c r="K313" s="696" t="s">
        <v>1957</v>
      </c>
      <c r="L313" s="699">
        <v>0</v>
      </c>
      <c r="M313" s="699">
        <v>0</v>
      </c>
      <c r="N313" s="696">
        <v>1</v>
      </c>
      <c r="O313" s="700">
        <v>0.5</v>
      </c>
      <c r="P313" s="699">
        <v>0</v>
      </c>
      <c r="Q313" s="701"/>
      <c r="R313" s="696">
        <v>1</v>
      </c>
      <c r="S313" s="701">
        <v>1</v>
      </c>
      <c r="T313" s="700">
        <v>0.5</v>
      </c>
      <c r="U313" s="702">
        <v>1</v>
      </c>
    </row>
    <row r="314" spans="1:21" ht="14.4" customHeight="1" x14ac:dyDescent="0.3">
      <c r="A314" s="695">
        <v>12</v>
      </c>
      <c r="B314" s="696" t="s">
        <v>530</v>
      </c>
      <c r="C314" s="696">
        <v>89301122</v>
      </c>
      <c r="D314" s="697" t="s">
        <v>2688</v>
      </c>
      <c r="E314" s="698" t="s">
        <v>1441</v>
      </c>
      <c r="F314" s="696" t="s">
        <v>1425</v>
      </c>
      <c r="G314" s="696" t="s">
        <v>1513</v>
      </c>
      <c r="H314" s="696" t="s">
        <v>531</v>
      </c>
      <c r="I314" s="696" t="s">
        <v>642</v>
      </c>
      <c r="J314" s="696" t="s">
        <v>643</v>
      </c>
      <c r="K314" s="696" t="s">
        <v>644</v>
      </c>
      <c r="L314" s="699">
        <v>56.69</v>
      </c>
      <c r="M314" s="699">
        <v>170.07</v>
      </c>
      <c r="N314" s="696">
        <v>3</v>
      </c>
      <c r="O314" s="700">
        <v>1.5</v>
      </c>
      <c r="P314" s="699">
        <v>113.38</v>
      </c>
      <c r="Q314" s="701">
        <v>0.66666666666666663</v>
      </c>
      <c r="R314" s="696">
        <v>2</v>
      </c>
      <c r="S314" s="701">
        <v>0.66666666666666663</v>
      </c>
      <c r="T314" s="700">
        <v>1</v>
      </c>
      <c r="U314" s="702">
        <v>0.66666666666666663</v>
      </c>
    </row>
    <row r="315" spans="1:21" ht="14.4" customHeight="1" x14ac:dyDescent="0.3">
      <c r="A315" s="695">
        <v>12</v>
      </c>
      <c r="B315" s="696" t="s">
        <v>530</v>
      </c>
      <c r="C315" s="696">
        <v>89301122</v>
      </c>
      <c r="D315" s="697" t="s">
        <v>2688</v>
      </c>
      <c r="E315" s="698" t="s">
        <v>1441</v>
      </c>
      <c r="F315" s="696" t="s">
        <v>1425</v>
      </c>
      <c r="G315" s="696" t="s">
        <v>1514</v>
      </c>
      <c r="H315" s="696" t="s">
        <v>531</v>
      </c>
      <c r="I315" s="696" t="s">
        <v>1755</v>
      </c>
      <c r="J315" s="696" t="s">
        <v>1516</v>
      </c>
      <c r="K315" s="696" t="s">
        <v>1756</v>
      </c>
      <c r="L315" s="699">
        <v>0</v>
      </c>
      <c r="M315" s="699">
        <v>0</v>
      </c>
      <c r="N315" s="696">
        <v>1</v>
      </c>
      <c r="O315" s="700">
        <v>0.5</v>
      </c>
      <c r="P315" s="699">
        <v>0</v>
      </c>
      <c r="Q315" s="701"/>
      <c r="R315" s="696">
        <v>1</v>
      </c>
      <c r="S315" s="701">
        <v>1</v>
      </c>
      <c r="T315" s="700">
        <v>0.5</v>
      </c>
      <c r="U315" s="702">
        <v>1</v>
      </c>
    </row>
    <row r="316" spans="1:21" ht="14.4" customHeight="1" x14ac:dyDescent="0.3">
      <c r="A316" s="695">
        <v>12</v>
      </c>
      <c r="B316" s="696" t="s">
        <v>530</v>
      </c>
      <c r="C316" s="696">
        <v>89301122</v>
      </c>
      <c r="D316" s="697" t="s">
        <v>2688</v>
      </c>
      <c r="E316" s="698" t="s">
        <v>1441</v>
      </c>
      <c r="F316" s="696" t="s">
        <v>1425</v>
      </c>
      <c r="G316" s="696" t="s">
        <v>1514</v>
      </c>
      <c r="H316" s="696" t="s">
        <v>531</v>
      </c>
      <c r="I316" s="696" t="s">
        <v>1791</v>
      </c>
      <c r="J316" s="696" t="s">
        <v>1643</v>
      </c>
      <c r="K316" s="696" t="s">
        <v>1792</v>
      </c>
      <c r="L316" s="699">
        <v>423.57</v>
      </c>
      <c r="M316" s="699">
        <v>847.14</v>
      </c>
      <c r="N316" s="696">
        <v>2</v>
      </c>
      <c r="O316" s="700">
        <v>1</v>
      </c>
      <c r="P316" s="699">
        <v>847.14</v>
      </c>
      <c r="Q316" s="701">
        <v>1</v>
      </c>
      <c r="R316" s="696">
        <v>2</v>
      </c>
      <c r="S316" s="701">
        <v>1</v>
      </c>
      <c r="T316" s="700">
        <v>1</v>
      </c>
      <c r="U316" s="702">
        <v>1</v>
      </c>
    </row>
    <row r="317" spans="1:21" ht="14.4" customHeight="1" x14ac:dyDescent="0.3">
      <c r="A317" s="695">
        <v>12</v>
      </c>
      <c r="B317" s="696" t="s">
        <v>530</v>
      </c>
      <c r="C317" s="696">
        <v>89301122</v>
      </c>
      <c r="D317" s="697" t="s">
        <v>2688</v>
      </c>
      <c r="E317" s="698" t="s">
        <v>1441</v>
      </c>
      <c r="F317" s="696" t="s">
        <v>1425</v>
      </c>
      <c r="G317" s="696" t="s">
        <v>1518</v>
      </c>
      <c r="H317" s="696" t="s">
        <v>531</v>
      </c>
      <c r="I317" s="696" t="s">
        <v>611</v>
      </c>
      <c r="J317" s="696" t="s">
        <v>612</v>
      </c>
      <c r="K317" s="696" t="s">
        <v>1519</v>
      </c>
      <c r="L317" s="699">
        <v>127.5</v>
      </c>
      <c r="M317" s="699">
        <v>255</v>
      </c>
      <c r="N317" s="696">
        <v>2</v>
      </c>
      <c r="O317" s="700">
        <v>1</v>
      </c>
      <c r="P317" s="699">
        <v>127.5</v>
      </c>
      <c r="Q317" s="701">
        <v>0.5</v>
      </c>
      <c r="R317" s="696">
        <v>1</v>
      </c>
      <c r="S317" s="701">
        <v>0.5</v>
      </c>
      <c r="T317" s="700">
        <v>0.5</v>
      </c>
      <c r="U317" s="702">
        <v>0.5</v>
      </c>
    </row>
    <row r="318" spans="1:21" ht="14.4" customHeight="1" x14ac:dyDescent="0.3">
      <c r="A318" s="695">
        <v>12</v>
      </c>
      <c r="B318" s="696" t="s">
        <v>530</v>
      </c>
      <c r="C318" s="696">
        <v>89301122</v>
      </c>
      <c r="D318" s="697" t="s">
        <v>2688</v>
      </c>
      <c r="E318" s="698" t="s">
        <v>1441</v>
      </c>
      <c r="F318" s="696" t="s">
        <v>1425</v>
      </c>
      <c r="G318" s="696" t="s">
        <v>1487</v>
      </c>
      <c r="H318" s="696" t="s">
        <v>531</v>
      </c>
      <c r="I318" s="696" t="s">
        <v>646</v>
      </c>
      <c r="J318" s="696" t="s">
        <v>1488</v>
      </c>
      <c r="K318" s="696" t="s">
        <v>1489</v>
      </c>
      <c r="L318" s="699">
        <v>0</v>
      </c>
      <c r="M318" s="699">
        <v>0</v>
      </c>
      <c r="N318" s="696">
        <v>3</v>
      </c>
      <c r="O318" s="700">
        <v>1</v>
      </c>
      <c r="P318" s="699">
        <v>0</v>
      </c>
      <c r="Q318" s="701"/>
      <c r="R318" s="696">
        <v>3</v>
      </c>
      <c r="S318" s="701">
        <v>1</v>
      </c>
      <c r="T318" s="700">
        <v>1</v>
      </c>
      <c r="U318" s="702">
        <v>1</v>
      </c>
    </row>
    <row r="319" spans="1:21" ht="14.4" customHeight="1" x14ac:dyDescent="0.3">
      <c r="A319" s="695">
        <v>12</v>
      </c>
      <c r="B319" s="696" t="s">
        <v>530</v>
      </c>
      <c r="C319" s="696">
        <v>89301122</v>
      </c>
      <c r="D319" s="697" t="s">
        <v>2688</v>
      </c>
      <c r="E319" s="698" t="s">
        <v>1441</v>
      </c>
      <c r="F319" s="696" t="s">
        <v>1425</v>
      </c>
      <c r="G319" s="696" t="s">
        <v>1662</v>
      </c>
      <c r="H319" s="696" t="s">
        <v>531</v>
      </c>
      <c r="I319" s="696" t="s">
        <v>1958</v>
      </c>
      <c r="J319" s="696" t="s">
        <v>1667</v>
      </c>
      <c r="K319" s="696" t="s">
        <v>1293</v>
      </c>
      <c r="L319" s="699">
        <v>535.87</v>
      </c>
      <c r="M319" s="699">
        <v>535.87</v>
      </c>
      <c r="N319" s="696">
        <v>1</v>
      </c>
      <c r="O319" s="700">
        <v>0.5</v>
      </c>
      <c r="P319" s="699">
        <v>535.87</v>
      </c>
      <c r="Q319" s="701">
        <v>1</v>
      </c>
      <c r="R319" s="696">
        <v>1</v>
      </c>
      <c r="S319" s="701">
        <v>1</v>
      </c>
      <c r="T319" s="700">
        <v>0.5</v>
      </c>
      <c r="U319" s="702">
        <v>1</v>
      </c>
    </row>
    <row r="320" spans="1:21" ht="14.4" customHeight="1" x14ac:dyDescent="0.3">
      <c r="A320" s="695">
        <v>12</v>
      </c>
      <c r="B320" s="696" t="s">
        <v>530</v>
      </c>
      <c r="C320" s="696">
        <v>89301122</v>
      </c>
      <c r="D320" s="697" t="s">
        <v>2688</v>
      </c>
      <c r="E320" s="698" t="s">
        <v>1441</v>
      </c>
      <c r="F320" s="696" t="s">
        <v>1425</v>
      </c>
      <c r="G320" s="696" t="s">
        <v>1662</v>
      </c>
      <c r="H320" s="696" t="s">
        <v>531</v>
      </c>
      <c r="I320" s="696" t="s">
        <v>1959</v>
      </c>
      <c r="J320" s="696" t="s">
        <v>1664</v>
      </c>
      <c r="K320" s="696" t="s">
        <v>1783</v>
      </c>
      <c r="L320" s="699">
        <v>0</v>
      </c>
      <c r="M320" s="699">
        <v>0</v>
      </c>
      <c r="N320" s="696">
        <v>1</v>
      </c>
      <c r="O320" s="700">
        <v>1</v>
      </c>
      <c r="P320" s="699">
        <v>0</v>
      </c>
      <c r="Q320" s="701"/>
      <c r="R320" s="696">
        <v>1</v>
      </c>
      <c r="S320" s="701">
        <v>1</v>
      </c>
      <c r="T320" s="700">
        <v>1</v>
      </c>
      <c r="U320" s="702">
        <v>1</v>
      </c>
    </row>
    <row r="321" spans="1:21" ht="14.4" customHeight="1" x14ac:dyDescent="0.3">
      <c r="A321" s="695">
        <v>12</v>
      </c>
      <c r="B321" s="696" t="s">
        <v>530</v>
      </c>
      <c r="C321" s="696">
        <v>89301122</v>
      </c>
      <c r="D321" s="697" t="s">
        <v>2688</v>
      </c>
      <c r="E321" s="698" t="s">
        <v>1441</v>
      </c>
      <c r="F321" s="696" t="s">
        <v>1425</v>
      </c>
      <c r="G321" s="696" t="s">
        <v>1462</v>
      </c>
      <c r="H321" s="696" t="s">
        <v>531</v>
      </c>
      <c r="I321" s="696" t="s">
        <v>1463</v>
      </c>
      <c r="J321" s="696" t="s">
        <v>1119</v>
      </c>
      <c r="K321" s="696" t="s">
        <v>1464</v>
      </c>
      <c r="L321" s="699">
        <v>23.46</v>
      </c>
      <c r="M321" s="699">
        <v>304.98</v>
      </c>
      <c r="N321" s="696">
        <v>13</v>
      </c>
      <c r="O321" s="700">
        <v>8</v>
      </c>
      <c r="P321" s="699">
        <v>234.60000000000005</v>
      </c>
      <c r="Q321" s="701">
        <v>0.76923076923076938</v>
      </c>
      <c r="R321" s="696">
        <v>10</v>
      </c>
      <c r="S321" s="701">
        <v>0.76923076923076927</v>
      </c>
      <c r="T321" s="700">
        <v>6</v>
      </c>
      <c r="U321" s="702">
        <v>0.75</v>
      </c>
    </row>
    <row r="322" spans="1:21" ht="14.4" customHeight="1" x14ac:dyDescent="0.3">
      <c r="A322" s="695">
        <v>12</v>
      </c>
      <c r="B322" s="696" t="s">
        <v>530</v>
      </c>
      <c r="C322" s="696">
        <v>89301122</v>
      </c>
      <c r="D322" s="697" t="s">
        <v>2688</v>
      </c>
      <c r="E322" s="698" t="s">
        <v>1441</v>
      </c>
      <c r="F322" s="696" t="s">
        <v>1425</v>
      </c>
      <c r="G322" s="696" t="s">
        <v>1672</v>
      </c>
      <c r="H322" s="696" t="s">
        <v>531</v>
      </c>
      <c r="I322" s="696" t="s">
        <v>1960</v>
      </c>
      <c r="J322" s="696" t="s">
        <v>1961</v>
      </c>
      <c r="K322" s="696" t="s">
        <v>1962</v>
      </c>
      <c r="L322" s="699">
        <v>0</v>
      </c>
      <c r="M322" s="699">
        <v>0</v>
      </c>
      <c r="N322" s="696">
        <v>1</v>
      </c>
      <c r="O322" s="700">
        <v>1</v>
      </c>
      <c r="P322" s="699"/>
      <c r="Q322" s="701"/>
      <c r="R322" s="696"/>
      <c r="S322" s="701">
        <v>0</v>
      </c>
      <c r="T322" s="700"/>
      <c r="U322" s="702">
        <v>0</v>
      </c>
    </row>
    <row r="323" spans="1:21" ht="14.4" customHeight="1" x14ac:dyDescent="0.3">
      <c r="A323" s="695">
        <v>12</v>
      </c>
      <c r="B323" s="696" t="s">
        <v>530</v>
      </c>
      <c r="C323" s="696">
        <v>89301122</v>
      </c>
      <c r="D323" s="697" t="s">
        <v>2688</v>
      </c>
      <c r="E323" s="698" t="s">
        <v>1441</v>
      </c>
      <c r="F323" s="696" t="s">
        <v>1425</v>
      </c>
      <c r="G323" s="696" t="s">
        <v>1531</v>
      </c>
      <c r="H323" s="696" t="s">
        <v>974</v>
      </c>
      <c r="I323" s="696" t="s">
        <v>1679</v>
      </c>
      <c r="J323" s="696" t="s">
        <v>1533</v>
      </c>
      <c r="K323" s="696" t="s">
        <v>1680</v>
      </c>
      <c r="L323" s="699">
        <v>492.45</v>
      </c>
      <c r="M323" s="699">
        <v>1969.8</v>
      </c>
      <c r="N323" s="696">
        <v>4</v>
      </c>
      <c r="O323" s="700">
        <v>3.5</v>
      </c>
      <c r="P323" s="699">
        <v>1477.35</v>
      </c>
      <c r="Q323" s="701">
        <v>0.75</v>
      </c>
      <c r="R323" s="696">
        <v>3</v>
      </c>
      <c r="S323" s="701">
        <v>0.75</v>
      </c>
      <c r="T323" s="700">
        <v>2.5</v>
      </c>
      <c r="U323" s="702">
        <v>0.7142857142857143</v>
      </c>
    </row>
    <row r="324" spans="1:21" ht="14.4" customHeight="1" x14ac:dyDescent="0.3">
      <c r="A324" s="695">
        <v>12</v>
      </c>
      <c r="B324" s="696" t="s">
        <v>530</v>
      </c>
      <c r="C324" s="696">
        <v>89301122</v>
      </c>
      <c r="D324" s="697" t="s">
        <v>2688</v>
      </c>
      <c r="E324" s="698" t="s">
        <v>1441</v>
      </c>
      <c r="F324" s="696" t="s">
        <v>1425</v>
      </c>
      <c r="G324" s="696" t="s">
        <v>1465</v>
      </c>
      <c r="H324" s="696" t="s">
        <v>531</v>
      </c>
      <c r="I324" s="696" t="s">
        <v>1466</v>
      </c>
      <c r="J324" s="696" t="s">
        <v>1467</v>
      </c>
      <c r="K324" s="696" t="s">
        <v>1468</v>
      </c>
      <c r="L324" s="699">
        <v>1660.2</v>
      </c>
      <c r="M324" s="699">
        <v>6640.8</v>
      </c>
      <c r="N324" s="696">
        <v>4</v>
      </c>
      <c r="O324" s="700">
        <v>3.5</v>
      </c>
      <c r="P324" s="699">
        <v>6640.8</v>
      </c>
      <c r="Q324" s="701">
        <v>1</v>
      </c>
      <c r="R324" s="696">
        <v>4</v>
      </c>
      <c r="S324" s="701">
        <v>1</v>
      </c>
      <c r="T324" s="700">
        <v>3.5</v>
      </c>
      <c r="U324" s="702">
        <v>1</v>
      </c>
    </row>
    <row r="325" spans="1:21" ht="14.4" customHeight="1" x14ac:dyDescent="0.3">
      <c r="A325" s="695">
        <v>12</v>
      </c>
      <c r="B325" s="696" t="s">
        <v>530</v>
      </c>
      <c r="C325" s="696">
        <v>89301122</v>
      </c>
      <c r="D325" s="697" t="s">
        <v>2688</v>
      </c>
      <c r="E325" s="698" t="s">
        <v>1441</v>
      </c>
      <c r="F325" s="696" t="s">
        <v>1425</v>
      </c>
      <c r="G325" s="696" t="s">
        <v>1681</v>
      </c>
      <c r="H325" s="696" t="s">
        <v>974</v>
      </c>
      <c r="I325" s="696" t="s">
        <v>1682</v>
      </c>
      <c r="J325" s="696" t="s">
        <v>1683</v>
      </c>
      <c r="K325" s="696" t="s">
        <v>1684</v>
      </c>
      <c r="L325" s="699">
        <v>104.45</v>
      </c>
      <c r="M325" s="699">
        <v>313.35000000000002</v>
      </c>
      <c r="N325" s="696">
        <v>3</v>
      </c>
      <c r="O325" s="700">
        <v>1</v>
      </c>
      <c r="P325" s="699"/>
      <c r="Q325" s="701">
        <v>0</v>
      </c>
      <c r="R325" s="696"/>
      <c r="S325" s="701">
        <v>0</v>
      </c>
      <c r="T325" s="700"/>
      <c r="U325" s="702">
        <v>0</v>
      </c>
    </row>
    <row r="326" spans="1:21" ht="14.4" customHeight="1" x14ac:dyDescent="0.3">
      <c r="A326" s="695">
        <v>12</v>
      </c>
      <c r="B326" s="696" t="s">
        <v>530</v>
      </c>
      <c r="C326" s="696">
        <v>89301122</v>
      </c>
      <c r="D326" s="697" t="s">
        <v>2688</v>
      </c>
      <c r="E326" s="698" t="s">
        <v>1441</v>
      </c>
      <c r="F326" s="696" t="s">
        <v>1425</v>
      </c>
      <c r="G326" s="696" t="s">
        <v>1807</v>
      </c>
      <c r="H326" s="696" t="s">
        <v>531</v>
      </c>
      <c r="I326" s="696" t="s">
        <v>1963</v>
      </c>
      <c r="J326" s="696" t="s">
        <v>1964</v>
      </c>
      <c r="K326" s="696" t="s">
        <v>1459</v>
      </c>
      <c r="L326" s="699">
        <v>26.26</v>
      </c>
      <c r="M326" s="699">
        <v>26.26</v>
      </c>
      <c r="N326" s="696">
        <v>1</v>
      </c>
      <c r="O326" s="700">
        <v>1</v>
      </c>
      <c r="P326" s="699"/>
      <c r="Q326" s="701">
        <v>0</v>
      </c>
      <c r="R326" s="696"/>
      <c r="S326" s="701">
        <v>0</v>
      </c>
      <c r="T326" s="700"/>
      <c r="U326" s="702">
        <v>0</v>
      </c>
    </row>
    <row r="327" spans="1:21" ht="14.4" customHeight="1" x14ac:dyDescent="0.3">
      <c r="A327" s="695">
        <v>12</v>
      </c>
      <c r="B327" s="696" t="s">
        <v>530</v>
      </c>
      <c r="C327" s="696">
        <v>89301122</v>
      </c>
      <c r="D327" s="697" t="s">
        <v>2688</v>
      </c>
      <c r="E327" s="698" t="s">
        <v>1441</v>
      </c>
      <c r="F327" s="696" t="s">
        <v>1425</v>
      </c>
      <c r="G327" s="696" t="s">
        <v>1873</v>
      </c>
      <c r="H327" s="696" t="s">
        <v>531</v>
      </c>
      <c r="I327" s="696" t="s">
        <v>1874</v>
      </c>
      <c r="J327" s="696" t="s">
        <v>1875</v>
      </c>
      <c r="K327" s="696" t="s">
        <v>1876</v>
      </c>
      <c r="L327" s="699">
        <v>82.67</v>
      </c>
      <c r="M327" s="699">
        <v>248.01</v>
      </c>
      <c r="N327" s="696">
        <v>3</v>
      </c>
      <c r="O327" s="700">
        <v>1</v>
      </c>
      <c r="P327" s="699">
        <v>248.01</v>
      </c>
      <c r="Q327" s="701">
        <v>1</v>
      </c>
      <c r="R327" s="696">
        <v>3</v>
      </c>
      <c r="S327" s="701">
        <v>1</v>
      </c>
      <c r="T327" s="700">
        <v>1</v>
      </c>
      <c r="U327" s="702">
        <v>1</v>
      </c>
    </row>
    <row r="328" spans="1:21" ht="14.4" customHeight="1" x14ac:dyDescent="0.3">
      <c r="A328" s="695">
        <v>12</v>
      </c>
      <c r="B328" s="696" t="s">
        <v>530</v>
      </c>
      <c r="C328" s="696">
        <v>89301122</v>
      </c>
      <c r="D328" s="697" t="s">
        <v>2688</v>
      </c>
      <c r="E328" s="698" t="s">
        <v>1441</v>
      </c>
      <c r="F328" s="696" t="s">
        <v>1426</v>
      </c>
      <c r="G328" s="696" t="s">
        <v>1887</v>
      </c>
      <c r="H328" s="696" t="s">
        <v>531</v>
      </c>
      <c r="I328" s="696" t="s">
        <v>1888</v>
      </c>
      <c r="J328" s="696" t="s">
        <v>1889</v>
      </c>
      <c r="K328" s="696"/>
      <c r="L328" s="699">
        <v>0</v>
      </c>
      <c r="M328" s="699">
        <v>0</v>
      </c>
      <c r="N328" s="696">
        <v>2</v>
      </c>
      <c r="O328" s="700">
        <v>2</v>
      </c>
      <c r="P328" s="699">
        <v>0</v>
      </c>
      <c r="Q328" s="701"/>
      <c r="R328" s="696">
        <v>2</v>
      </c>
      <c r="S328" s="701">
        <v>1</v>
      </c>
      <c r="T328" s="700">
        <v>2</v>
      </c>
      <c r="U328" s="702">
        <v>1</v>
      </c>
    </row>
    <row r="329" spans="1:21" ht="14.4" customHeight="1" x14ac:dyDescent="0.3">
      <c r="A329" s="695">
        <v>12</v>
      </c>
      <c r="B329" s="696" t="s">
        <v>530</v>
      </c>
      <c r="C329" s="696">
        <v>89301122</v>
      </c>
      <c r="D329" s="697" t="s">
        <v>2688</v>
      </c>
      <c r="E329" s="698" t="s">
        <v>1441</v>
      </c>
      <c r="F329" s="696" t="s">
        <v>1426</v>
      </c>
      <c r="G329" s="696" t="s">
        <v>1887</v>
      </c>
      <c r="H329" s="696" t="s">
        <v>531</v>
      </c>
      <c r="I329" s="696" t="s">
        <v>1965</v>
      </c>
      <c r="J329" s="696" t="s">
        <v>1889</v>
      </c>
      <c r="K329" s="696"/>
      <c r="L329" s="699">
        <v>0</v>
      </c>
      <c r="M329" s="699">
        <v>0</v>
      </c>
      <c r="N329" s="696">
        <v>1</v>
      </c>
      <c r="O329" s="700">
        <v>1</v>
      </c>
      <c r="P329" s="699">
        <v>0</v>
      </c>
      <c r="Q329" s="701"/>
      <c r="R329" s="696">
        <v>1</v>
      </c>
      <c r="S329" s="701">
        <v>1</v>
      </c>
      <c r="T329" s="700">
        <v>1</v>
      </c>
      <c r="U329" s="702">
        <v>1</v>
      </c>
    </row>
    <row r="330" spans="1:21" ht="14.4" customHeight="1" x14ac:dyDescent="0.3">
      <c r="A330" s="695">
        <v>12</v>
      </c>
      <c r="B330" s="696" t="s">
        <v>530</v>
      </c>
      <c r="C330" s="696">
        <v>89301122</v>
      </c>
      <c r="D330" s="697" t="s">
        <v>2688</v>
      </c>
      <c r="E330" s="698" t="s">
        <v>1441</v>
      </c>
      <c r="F330" s="696" t="s">
        <v>1427</v>
      </c>
      <c r="G330" s="696" t="s">
        <v>1890</v>
      </c>
      <c r="H330" s="696" t="s">
        <v>531</v>
      </c>
      <c r="I330" s="696" t="s">
        <v>1891</v>
      </c>
      <c r="J330" s="696" t="s">
        <v>1892</v>
      </c>
      <c r="K330" s="696" t="s">
        <v>1893</v>
      </c>
      <c r="L330" s="699">
        <v>144.05000000000001</v>
      </c>
      <c r="M330" s="699">
        <v>576.20000000000005</v>
      </c>
      <c r="N330" s="696">
        <v>4</v>
      </c>
      <c r="O330" s="700">
        <v>1</v>
      </c>
      <c r="P330" s="699">
        <v>576.20000000000005</v>
      </c>
      <c r="Q330" s="701">
        <v>1</v>
      </c>
      <c r="R330" s="696">
        <v>4</v>
      </c>
      <c r="S330" s="701">
        <v>1</v>
      </c>
      <c r="T330" s="700">
        <v>1</v>
      </c>
      <c r="U330" s="702">
        <v>1</v>
      </c>
    </row>
    <row r="331" spans="1:21" ht="14.4" customHeight="1" x14ac:dyDescent="0.3">
      <c r="A331" s="695">
        <v>12</v>
      </c>
      <c r="B331" s="696" t="s">
        <v>530</v>
      </c>
      <c r="C331" s="696">
        <v>89301122</v>
      </c>
      <c r="D331" s="697" t="s">
        <v>2688</v>
      </c>
      <c r="E331" s="698" t="s">
        <v>1441</v>
      </c>
      <c r="F331" s="696" t="s">
        <v>1427</v>
      </c>
      <c r="G331" s="696" t="s">
        <v>1890</v>
      </c>
      <c r="H331" s="696" t="s">
        <v>531</v>
      </c>
      <c r="I331" s="696" t="s">
        <v>1897</v>
      </c>
      <c r="J331" s="696" t="s">
        <v>1898</v>
      </c>
      <c r="K331" s="696" t="s">
        <v>1899</v>
      </c>
      <c r="L331" s="699">
        <v>50</v>
      </c>
      <c r="M331" s="699">
        <v>100</v>
      </c>
      <c r="N331" s="696">
        <v>2</v>
      </c>
      <c r="O331" s="700">
        <v>1</v>
      </c>
      <c r="P331" s="699">
        <v>100</v>
      </c>
      <c r="Q331" s="701">
        <v>1</v>
      </c>
      <c r="R331" s="696">
        <v>2</v>
      </c>
      <c r="S331" s="701">
        <v>1</v>
      </c>
      <c r="T331" s="700">
        <v>1</v>
      </c>
      <c r="U331" s="702">
        <v>1</v>
      </c>
    </row>
    <row r="332" spans="1:21" ht="14.4" customHeight="1" x14ac:dyDescent="0.3">
      <c r="A332" s="695">
        <v>12</v>
      </c>
      <c r="B332" s="696" t="s">
        <v>530</v>
      </c>
      <c r="C332" s="696">
        <v>89301122</v>
      </c>
      <c r="D332" s="697" t="s">
        <v>2688</v>
      </c>
      <c r="E332" s="698" t="s">
        <v>1441</v>
      </c>
      <c r="F332" s="696" t="s">
        <v>1427</v>
      </c>
      <c r="G332" s="696" t="s">
        <v>1767</v>
      </c>
      <c r="H332" s="696" t="s">
        <v>531</v>
      </c>
      <c r="I332" s="696" t="s">
        <v>1966</v>
      </c>
      <c r="J332" s="696" t="s">
        <v>1967</v>
      </c>
      <c r="K332" s="696" t="s">
        <v>1968</v>
      </c>
      <c r="L332" s="699">
        <v>124</v>
      </c>
      <c r="M332" s="699">
        <v>248</v>
      </c>
      <c r="N332" s="696">
        <v>2</v>
      </c>
      <c r="O332" s="700">
        <v>1</v>
      </c>
      <c r="P332" s="699">
        <v>248</v>
      </c>
      <c r="Q332" s="701">
        <v>1</v>
      </c>
      <c r="R332" s="696">
        <v>2</v>
      </c>
      <c r="S332" s="701">
        <v>1</v>
      </c>
      <c r="T332" s="700">
        <v>1</v>
      </c>
      <c r="U332" s="702">
        <v>1</v>
      </c>
    </row>
    <row r="333" spans="1:21" ht="14.4" customHeight="1" x14ac:dyDescent="0.3">
      <c r="A333" s="695">
        <v>12</v>
      </c>
      <c r="B333" s="696" t="s">
        <v>530</v>
      </c>
      <c r="C333" s="696">
        <v>89301122</v>
      </c>
      <c r="D333" s="697" t="s">
        <v>2688</v>
      </c>
      <c r="E333" s="698" t="s">
        <v>1441</v>
      </c>
      <c r="F333" s="696" t="s">
        <v>1427</v>
      </c>
      <c r="G333" s="696" t="s">
        <v>1767</v>
      </c>
      <c r="H333" s="696" t="s">
        <v>531</v>
      </c>
      <c r="I333" s="696" t="s">
        <v>1969</v>
      </c>
      <c r="J333" s="696" t="s">
        <v>1970</v>
      </c>
      <c r="K333" s="696" t="s">
        <v>1908</v>
      </c>
      <c r="L333" s="699">
        <v>161</v>
      </c>
      <c r="M333" s="699">
        <v>322</v>
      </c>
      <c r="N333" s="696">
        <v>2</v>
      </c>
      <c r="O333" s="700">
        <v>1</v>
      </c>
      <c r="P333" s="699">
        <v>322</v>
      </c>
      <c r="Q333" s="701">
        <v>1</v>
      </c>
      <c r="R333" s="696">
        <v>2</v>
      </c>
      <c r="S333" s="701">
        <v>1</v>
      </c>
      <c r="T333" s="700">
        <v>1</v>
      </c>
      <c r="U333" s="702">
        <v>1</v>
      </c>
    </row>
    <row r="334" spans="1:21" ht="14.4" customHeight="1" x14ac:dyDescent="0.3">
      <c r="A334" s="695">
        <v>12</v>
      </c>
      <c r="B334" s="696" t="s">
        <v>530</v>
      </c>
      <c r="C334" s="696">
        <v>89301122</v>
      </c>
      <c r="D334" s="697" t="s">
        <v>2688</v>
      </c>
      <c r="E334" s="698" t="s">
        <v>1441</v>
      </c>
      <c r="F334" s="696" t="s">
        <v>1427</v>
      </c>
      <c r="G334" s="696" t="s">
        <v>1767</v>
      </c>
      <c r="H334" s="696" t="s">
        <v>531</v>
      </c>
      <c r="I334" s="696" t="s">
        <v>1971</v>
      </c>
      <c r="J334" s="696" t="s">
        <v>1972</v>
      </c>
      <c r="K334" s="696" t="s">
        <v>1944</v>
      </c>
      <c r="L334" s="699">
        <v>500</v>
      </c>
      <c r="M334" s="699">
        <v>500</v>
      </c>
      <c r="N334" s="696">
        <v>1</v>
      </c>
      <c r="O334" s="700">
        <v>1</v>
      </c>
      <c r="P334" s="699">
        <v>500</v>
      </c>
      <c r="Q334" s="701">
        <v>1</v>
      </c>
      <c r="R334" s="696">
        <v>1</v>
      </c>
      <c r="S334" s="701">
        <v>1</v>
      </c>
      <c r="T334" s="700">
        <v>1</v>
      </c>
      <c r="U334" s="702">
        <v>1</v>
      </c>
    </row>
    <row r="335" spans="1:21" ht="14.4" customHeight="1" x14ac:dyDescent="0.3">
      <c r="A335" s="695">
        <v>12</v>
      </c>
      <c r="B335" s="696" t="s">
        <v>530</v>
      </c>
      <c r="C335" s="696">
        <v>89301122</v>
      </c>
      <c r="D335" s="697" t="s">
        <v>2688</v>
      </c>
      <c r="E335" s="698" t="s">
        <v>1441</v>
      </c>
      <c r="F335" s="696" t="s">
        <v>1427</v>
      </c>
      <c r="G335" s="696" t="s">
        <v>1767</v>
      </c>
      <c r="H335" s="696" t="s">
        <v>531</v>
      </c>
      <c r="I335" s="696" t="s">
        <v>1973</v>
      </c>
      <c r="J335" s="696" t="s">
        <v>1974</v>
      </c>
      <c r="K335" s="696" t="s">
        <v>1975</v>
      </c>
      <c r="L335" s="699">
        <v>579</v>
      </c>
      <c r="M335" s="699">
        <v>1737</v>
      </c>
      <c r="N335" s="696">
        <v>3</v>
      </c>
      <c r="O335" s="700">
        <v>1</v>
      </c>
      <c r="P335" s="699">
        <v>1737</v>
      </c>
      <c r="Q335" s="701">
        <v>1</v>
      </c>
      <c r="R335" s="696">
        <v>3</v>
      </c>
      <c r="S335" s="701">
        <v>1</v>
      </c>
      <c r="T335" s="700">
        <v>1</v>
      </c>
      <c r="U335" s="702">
        <v>1</v>
      </c>
    </row>
    <row r="336" spans="1:21" ht="14.4" customHeight="1" x14ac:dyDescent="0.3">
      <c r="A336" s="695">
        <v>12</v>
      </c>
      <c r="B336" s="696" t="s">
        <v>530</v>
      </c>
      <c r="C336" s="696">
        <v>89301122</v>
      </c>
      <c r="D336" s="697" t="s">
        <v>2688</v>
      </c>
      <c r="E336" s="698" t="s">
        <v>1441</v>
      </c>
      <c r="F336" s="696" t="s">
        <v>1427</v>
      </c>
      <c r="G336" s="696" t="s">
        <v>1767</v>
      </c>
      <c r="H336" s="696" t="s">
        <v>531</v>
      </c>
      <c r="I336" s="696" t="s">
        <v>1976</v>
      </c>
      <c r="J336" s="696" t="s">
        <v>1977</v>
      </c>
      <c r="K336" s="696" t="s">
        <v>1978</v>
      </c>
      <c r="L336" s="699">
        <v>513.75</v>
      </c>
      <c r="M336" s="699">
        <v>2055</v>
      </c>
      <c r="N336" s="696">
        <v>4</v>
      </c>
      <c r="O336" s="700">
        <v>1</v>
      </c>
      <c r="P336" s="699">
        <v>2055</v>
      </c>
      <c r="Q336" s="701">
        <v>1</v>
      </c>
      <c r="R336" s="696">
        <v>4</v>
      </c>
      <c r="S336" s="701">
        <v>1</v>
      </c>
      <c r="T336" s="700">
        <v>1</v>
      </c>
      <c r="U336" s="702">
        <v>1</v>
      </c>
    </row>
    <row r="337" spans="1:21" ht="14.4" customHeight="1" x14ac:dyDescent="0.3">
      <c r="A337" s="695">
        <v>12</v>
      </c>
      <c r="B337" s="696" t="s">
        <v>530</v>
      </c>
      <c r="C337" s="696">
        <v>89301122</v>
      </c>
      <c r="D337" s="697" t="s">
        <v>2688</v>
      </c>
      <c r="E337" s="698" t="s">
        <v>1441</v>
      </c>
      <c r="F337" s="696" t="s">
        <v>1427</v>
      </c>
      <c r="G337" s="696" t="s">
        <v>1767</v>
      </c>
      <c r="H337" s="696" t="s">
        <v>531</v>
      </c>
      <c r="I337" s="696" t="s">
        <v>1979</v>
      </c>
      <c r="J337" s="696" t="s">
        <v>1980</v>
      </c>
      <c r="K337" s="696" t="s">
        <v>1981</v>
      </c>
      <c r="L337" s="699">
        <v>1000</v>
      </c>
      <c r="M337" s="699">
        <v>1000</v>
      </c>
      <c r="N337" s="696">
        <v>1</v>
      </c>
      <c r="O337" s="700">
        <v>1</v>
      </c>
      <c r="P337" s="699">
        <v>1000</v>
      </c>
      <c r="Q337" s="701">
        <v>1</v>
      </c>
      <c r="R337" s="696">
        <v>1</v>
      </c>
      <c r="S337" s="701">
        <v>1</v>
      </c>
      <c r="T337" s="700">
        <v>1</v>
      </c>
      <c r="U337" s="702">
        <v>1</v>
      </c>
    </row>
    <row r="338" spans="1:21" ht="14.4" customHeight="1" x14ac:dyDescent="0.3">
      <c r="A338" s="695">
        <v>12</v>
      </c>
      <c r="B338" s="696" t="s">
        <v>530</v>
      </c>
      <c r="C338" s="696">
        <v>89301122</v>
      </c>
      <c r="D338" s="697" t="s">
        <v>2688</v>
      </c>
      <c r="E338" s="698" t="s">
        <v>1441</v>
      </c>
      <c r="F338" s="696" t="s">
        <v>1427</v>
      </c>
      <c r="G338" s="696" t="s">
        <v>1767</v>
      </c>
      <c r="H338" s="696" t="s">
        <v>531</v>
      </c>
      <c r="I338" s="696" t="s">
        <v>1982</v>
      </c>
      <c r="J338" s="696" t="s">
        <v>1983</v>
      </c>
      <c r="K338" s="696" t="s">
        <v>1984</v>
      </c>
      <c r="L338" s="699">
        <v>3000</v>
      </c>
      <c r="M338" s="699">
        <v>9000</v>
      </c>
      <c r="N338" s="696">
        <v>3</v>
      </c>
      <c r="O338" s="700">
        <v>1</v>
      </c>
      <c r="P338" s="699">
        <v>9000</v>
      </c>
      <c r="Q338" s="701">
        <v>1</v>
      </c>
      <c r="R338" s="696">
        <v>3</v>
      </c>
      <c r="S338" s="701">
        <v>1</v>
      </c>
      <c r="T338" s="700">
        <v>1</v>
      </c>
      <c r="U338" s="702">
        <v>1</v>
      </c>
    </row>
    <row r="339" spans="1:21" ht="14.4" customHeight="1" x14ac:dyDescent="0.3">
      <c r="A339" s="695">
        <v>12</v>
      </c>
      <c r="B339" s="696" t="s">
        <v>530</v>
      </c>
      <c r="C339" s="696">
        <v>89301122</v>
      </c>
      <c r="D339" s="697" t="s">
        <v>2688</v>
      </c>
      <c r="E339" s="698" t="s">
        <v>1441</v>
      </c>
      <c r="F339" s="696" t="s">
        <v>1427</v>
      </c>
      <c r="G339" s="696" t="s">
        <v>1767</v>
      </c>
      <c r="H339" s="696" t="s">
        <v>531</v>
      </c>
      <c r="I339" s="696" t="s">
        <v>1985</v>
      </c>
      <c r="J339" s="696" t="s">
        <v>1986</v>
      </c>
      <c r="K339" s="696" t="s">
        <v>1905</v>
      </c>
      <c r="L339" s="699">
        <v>300</v>
      </c>
      <c r="M339" s="699">
        <v>600</v>
      </c>
      <c r="N339" s="696">
        <v>2</v>
      </c>
      <c r="O339" s="700">
        <v>1</v>
      </c>
      <c r="P339" s="699">
        <v>600</v>
      </c>
      <c r="Q339" s="701">
        <v>1</v>
      </c>
      <c r="R339" s="696">
        <v>2</v>
      </c>
      <c r="S339" s="701">
        <v>1</v>
      </c>
      <c r="T339" s="700">
        <v>1</v>
      </c>
      <c r="U339" s="702">
        <v>1</v>
      </c>
    </row>
    <row r="340" spans="1:21" ht="14.4" customHeight="1" x14ac:dyDescent="0.3">
      <c r="A340" s="695">
        <v>12</v>
      </c>
      <c r="B340" s="696" t="s">
        <v>530</v>
      </c>
      <c r="C340" s="696">
        <v>89301122</v>
      </c>
      <c r="D340" s="697" t="s">
        <v>2688</v>
      </c>
      <c r="E340" s="698" t="s">
        <v>1441</v>
      </c>
      <c r="F340" s="696" t="s">
        <v>1427</v>
      </c>
      <c r="G340" s="696" t="s">
        <v>1767</v>
      </c>
      <c r="H340" s="696" t="s">
        <v>531</v>
      </c>
      <c r="I340" s="696" t="s">
        <v>1987</v>
      </c>
      <c r="J340" s="696" t="s">
        <v>1988</v>
      </c>
      <c r="K340" s="696" t="s">
        <v>1989</v>
      </c>
      <c r="L340" s="699">
        <v>1027.5</v>
      </c>
      <c r="M340" s="699">
        <v>6165</v>
      </c>
      <c r="N340" s="696">
        <v>6</v>
      </c>
      <c r="O340" s="700">
        <v>1</v>
      </c>
      <c r="P340" s="699">
        <v>6165</v>
      </c>
      <c r="Q340" s="701">
        <v>1</v>
      </c>
      <c r="R340" s="696">
        <v>6</v>
      </c>
      <c r="S340" s="701">
        <v>1</v>
      </c>
      <c r="T340" s="700">
        <v>1</v>
      </c>
      <c r="U340" s="702">
        <v>1</v>
      </c>
    </row>
    <row r="341" spans="1:21" ht="14.4" customHeight="1" x14ac:dyDescent="0.3">
      <c r="A341" s="695">
        <v>12</v>
      </c>
      <c r="B341" s="696" t="s">
        <v>530</v>
      </c>
      <c r="C341" s="696">
        <v>89301122</v>
      </c>
      <c r="D341" s="697" t="s">
        <v>2688</v>
      </c>
      <c r="E341" s="698" t="s">
        <v>1441</v>
      </c>
      <c r="F341" s="696" t="s">
        <v>1427</v>
      </c>
      <c r="G341" s="696" t="s">
        <v>1767</v>
      </c>
      <c r="H341" s="696" t="s">
        <v>531</v>
      </c>
      <c r="I341" s="696" t="s">
        <v>1933</v>
      </c>
      <c r="J341" s="696" t="s">
        <v>1934</v>
      </c>
      <c r="K341" s="696" t="s">
        <v>1935</v>
      </c>
      <c r="L341" s="699">
        <v>198.08</v>
      </c>
      <c r="M341" s="699">
        <v>594.24</v>
      </c>
      <c r="N341" s="696">
        <v>3</v>
      </c>
      <c r="O341" s="700">
        <v>1</v>
      </c>
      <c r="P341" s="699">
        <v>594.24</v>
      </c>
      <c r="Q341" s="701">
        <v>1</v>
      </c>
      <c r="R341" s="696">
        <v>3</v>
      </c>
      <c r="S341" s="701">
        <v>1</v>
      </c>
      <c r="T341" s="700">
        <v>1</v>
      </c>
      <c r="U341" s="702">
        <v>1</v>
      </c>
    </row>
    <row r="342" spans="1:21" ht="14.4" customHeight="1" x14ac:dyDescent="0.3">
      <c r="A342" s="695">
        <v>12</v>
      </c>
      <c r="B342" s="696" t="s">
        <v>530</v>
      </c>
      <c r="C342" s="696">
        <v>89301122</v>
      </c>
      <c r="D342" s="697" t="s">
        <v>2688</v>
      </c>
      <c r="E342" s="698" t="s">
        <v>1441</v>
      </c>
      <c r="F342" s="696" t="s">
        <v>1427</v>
      </c>
      <c r="G342" s="696" t="s">
        <v>1767</v>
      </c>
      <c r="H342" s="696" t="s">
        <v>531</v>
      </c>
      <c r="I342" s="696" t="s">
        <v>1936</v>
      </c>
      <c r="J342" s="696" t="s">
        <v>1937</v>
      </c>
      <c r="K342" s="696" t="s">
        <v>1938</v>
      </c>
      <c r="L342" s="699">
        <v>159.5</v>
      </c>
      <c r="M342" s="699">
        <v>478.5</v>
      </c>
      <c r="N342" s="696">
        <v>3</v>
      </c>
      <c r="O342" s="700">
        <v>1</v>
      </c>
      <c r="P342" s="699">
        <v>478.5</v>
      </c>
      <c r="Q342" s="701">
        <v>1</v>
      </c>
      <c r="R342" s="696">
        <v>3</v>
      </c>
      <c r="S342" s="701">
        <v>1</v>
      </c>
      <c r="T342" s="700">
        <v>1</v>
      </c>
      <c r="U342" s="702">
        <v>1</v>
      </c>
    </row>
    <row r="343" spans="1:21" ht="14.4" customHeight="1" x14ac:dyDescent="0.3">
      <c r="A343" s="695">
        <v>12</v>
      </c>
      <c r="B343" s="696" t="s">
        <v>530</v>
      </c>
      <c r="C343" s="696">
        <v>89301122</v>
      </c>
      <c r="D343" s="697" t="s">
        <v>2688</v>
      </c>
      <c r="E343" s="698" t="s">
        <v>1442</v>
      </c>
      <c r="F343" s="696" t="s">
        <v>1425</v>
      </c>
      <c r="G343" s="696" t="s">
        <v>1456</v>
      </c>
      <c r="H343" s="696" t="s">
        <v>974</v>
      </c>
      <c r="I343" s="696" t="s">
        <v>1128</v>
      </c>
      <c r="J343" s="696" t="s">
        <v>1381</v>
      </c>
      <c r="K343" s="696" t="s">
        <v>1382</v>
      </c>
      <c r="L343" s="699">
        <v>333.31</v>
      </c>
      <c r="M343" s="699">
        <v>333.31</v>
      </c>
      <c r="N343" s="696">
        <v>1</v>
      </c>
      <c r="O343" s="700">
        <v>1</v>
      </c>
      <c r="P343" s="699">
        <v>333.31</v>
      </c>
      <c r="Q343" s="701">
        <v>1</v>
      </c>
      <c r="R343" s="696">
        <v>1</v>
      </c>
      <c r="S343" s="701">
        <v>1</v>
      </c>
      <c r="T343" s="700">
        <v>1</v>
      </c>
      <c r="U343" s="702">
        <v>1</v>
      </c>
    </row>
    <row r="344" spans="1:21" ht="14.4" customHeight="1" x14ac:dyDescent="0.3">
      <c r="A344" s="695">
        <v>12</v>
      </c>
      <c r="B344" s="696" t="s">
        <v>530</v>
      </c>
      <c r="C344" s="696">
        <v>89301122</v>
      </c>
      <c r="D344" s="697" t="s">
        <v>2688</v>
      </c>
      <c r="E344" s="698" t="s">
        <v>1442</v>
      </c>
      <c r="F344" s="696" t="s">
        <v>1425</v>
      </c>
      <c r="G344" s="696" t="s">
        <v>1456</v>
      </c>
      <c r="H344" s="696" t="s">
        <v>974</v>
      </c>
      <c r="I344" s="696" t="s">
        <v>1158</v>
      </c>
      <c r="J344" s="696" t="s">
        <v>1385</v>
      </c>
      <c r="K344" s="696" t="s">
        <v>1386</v>
      </c>
      <c r="L344" s="699">
        <v>333.31</v>
      </c>
      <c r="M344" s="699">
        <v>666.62</v>
      </c>
      <c r="N344" s="696">
        <v>2</v>
      </c>
      <c r="O344" s="700">
        <v>2</v>
      </c>
      <c r="P344" s="699">
        <v>333.31</v>
      </c>
      <c r="Q344" s="701">
        <v>0.5</v>
      </c>
      <c r="R344" s="696">
        <v>1</v>
      </c>
      <c r="S344" s="701">
        <v>0.5</v>
      </c>
      <c r="T344" s="700">
        <v>1</v>
      </c>
      <c r="U344" s="702">
        <v>0.5</v>
      </c>
    </row>
    <row r="345" spans="1:21" ht="14.4" customHeight="1" x14ac:dyDescent="0.3">
      <c r="A345" s="695">
        <v>12</v>
      </c>
      <c r="B345" s="696" t="s">
        <v>530</v>
      </c>
      <c r="C345" s="696">
        <v>89301122</v>
      </c>
      <c r="D345" s="697" t="s">
        <v>2688</v>
      </c>
      <c r="E345" s="698" t="s">
        <v>1442</v>
      </c>
      <c r="F345" s="696" t="s">
        <v>1425</v>
      </c>
      <c r="G345" s="696" t="s">
        <v>1566</v>
      </c>
      <c r="H345" s="696" t="s">
        <v>974</v>
      </c>
      <c r="I345" s="696" t="s">
        <v>1567</v>
      </c>
      <c r="J345" s="696" t="s">
        <v>1568</v>
      </c>
      <c r="K345" s="696" t="s">
        <v>1569</v>
      </c>
      <c r="L345" s="699">
        <v>1140.7</v>
      </c>
      <c r="M345" s="699">
        <v>3422.1000000000004</v>
      </c>
      <c r="N345" s="696">
        <v>3</v>
      </c>
      <c r="O345" s="700">
        <v>1</v>
      </c>
      <c r="P345" s="699">
        <v>3422.1000000000004</v>
      </c>
      <c r="Q345" s="701">
        <v>1</v>
      </c>
      <c r="R345" s="696">
        <v>3</v>
      </c>
      <c r="S345" s="701">
        <v>1</v>
      </c>
      <c r="T345" s="700">
        <v>1</v>
      </c>
      <c r="U345" s="702">
        <v>1</v>
      </c>
    </row>
    <row r="346" spans="1:21" ht="14.4" customHeight="1" x14ac:dyDescent="0.3">
      <c r="A346" s="695">
        <v>12</v>
      </c>
      <c r="B346" s="696" t="s">
        <v>530</v>
      </c>
      <c r="C346" s="696">
        <v>89301122</v>
      </c>
      <c r="D346" s="697" t="s">
        <v>2688</v>
      </c>
      <c r="E346" s="698" t="s">
        <v>1442</v>
      </c>
      <c r="F346" s="696" t="s">
        <v>1425</v>
      </c>
      <c r="G346" s="696" t="s">
        <v>1827</v>
      </c>
      <c r="H346" s="696" t="s">
        <v>974</v>
      </c>
      <c r="I346" s="696" t="s">
        <v>998</v>
      </c>
      <c r="J346" s="696" t="s">
        <v>999</v>
      </c>
      <c r="K346" s="696" t="s">
        <v>1000</v>
      </c>
      <c r="L346" s="699">
        <v>44.89</v>
      </c>
      <c r="M346" s="699">
        <v>44.89</v>
      </c>
      <c r="N346" s="696">
        <v>1</v>
      </c>
      <c r="O346" s="700">
        <v>1</v>
      </c>
      <c r="P346" s="699">
        <v>44.89</v>
      </c>
      <c r="Q346" s="701">
        <v>1</v>
      </c>
      <c r="R346" s="696">
        <v>1</v>
      </c>
      <c r="S346" s="701">
        <v>1</v>
      </c>
      <c r="T346" s="700">
        <v>1</v>
      </c>
      <c r="U346" s="702">
        <v>1</v>
      </c>
    </row>
    <row r="347" spans="1:21" ht="14.4" customHeight="1" x14ac:dyDescent="0.3">
      <c r="A347" s="695">
        <v>12</v>
      </c>
      <c r="B347" s="696" t="s">
        <v>530</v>
      </c>
      <c r="C347" s="696">
        <v>89301122</v>
      </c>
      <c r="D347" s="697" t="s">
        <v>2688</v>
      </c>
      <c r="E347" s="698" t="s">
        <v>1442</v>
      </c>
      <c r="F347" s="696" t="s">
        <v>1425</v>
      </c>
      <c r="G347" s="696" t="s">
        <v>1457</v>
      </c>
      <c r="H347" s="696" t="s">
        <v>974</v>
      </c>
      <c r="I347" s="696" t="s">
        <v>1542</v>
      </c>
      <c r="J347" s="696" t="s">
        <v>1543</v>
      </c>
      <c r="K347" s="696" t="s">
        <v>1544</v>
      </c>
      <c r="L347" s="699">
        <v>138.16</v>
      </c>
      <c r="M347" s="699">
        <v>276.32</v>
      </c>
      <c r="N347" s="696">
        <v>2</v>
      </c>
      <c r="O347" s="700">
        <v>1</v>
      </c>
      <c r="P347" s="699"/>
      <c r="Q347" s="701">
        <v>0</v>
      </c>
      <c r="R347" s="696"/>
      <c r="S347" s="701">
        <v>0</v>
      </c>
      <c r="T347" s="700"/>
      <c r="U347" s="702">
        <v>0</v>
      </c>
    </row>
    <row r="348" spans="1:21" ht="14.4" customHeight="1" x14ac:dyDescent="0.3">
      <c r="A348" s="695">
        <v>12</v>
      </c>
      <c r="B348" s="696" t="s">
        <v>530</v>
      </c>
      <c r="C348" s="696">
        <v>89301122</v>
      </c>
      <c r="D348" s="697" t="s">
        <v>2688</v>
      </c>
      <c r="E348" s="698" t="s">
        <v>1442</v>
      </c>
      <c r="F348" s="696" t="s">
        <v>1425</v>
      </c>
      <c r="G348" s="696" t="s">
        <v>1833</v>
      </c>
      <c r="H348" s="696" t="s">
        <v>974</v>
      </c>
      <c r="I348" s="696" t="s">
        <v>1990</v>
      </c>
      <c r="J348" s="696" t="s">
        <v>1991</v>
      </c>
      <c r="K348" s="696" t="s">
        <v>1301</v>
      </c>
      <c r="L348" s="699">
        <v>82.08</v>
      </c>
      <c r="M348" s="699">
        <v>82.08</v>
      </c>
      <c r="N348" s="696">
        <v>1</v>
      </c>
      <c r="O348" s="700">
        <v>1</v>
      </c>
      <c r="P348" s="699"/>
      <c r="Q348" s="701">
        <v>0</v>
      </c>
      <c r="R348" s="696"/>
      <c r="S348" s="701">
        <v>0</v>
      </c>
      <c r="T348" s="700"/>
      <c r="U348" s="702">
        <v>0</v>
      </c>
    </row>
    <row r="349" spans="1:21" ht="14.4" customHeight="1" x14ac:dyDescent="0.3">
      <c r="A349" s="695">
        <v>12</v>
      </c>
      <c r="B349" s="696" t="s">
        <v>530</v>
      </c>
      <c r="C349" s="696">
        <v>89301122</v>
      </c>
      <c r="D349" s="697" t="s">
        <v>2688</v>
      </c>
      <c r="E349" s="698" t="s">
        <v>1442</v>
      </c>
      <c r="F349" s="696" t="s">
        <v>1425</v>
      </c>
      <c r="G349" s="696" t="s">
        <v>1507</v>
      </c>
      <c r="H349" s="696" t="s">
        <v>531</v>
      </c>
      <c r="I349" s="696" t="s">
        <v>1223</v>
      </c>
      <c r="J349" s="696" t="s">
        <v>1224</v>
      </c>
      <c r="K349" s="696" t="s">
        <v>1953</v>
      </c>
      <c r="L349" s="699">
        <v>116.11</v>
      </c>
      <c r="M349" s="699">
        <v>116.11</v>
      </c>
      <c r="N349" s="696">
        <v>1</v>
      </c>
      <c r="O349" s="700">
        <v>0.5</v>
      </c>
      <c r="P349" s="699">
        <v>116.11</v>
      </c>
      <c r="Q349" s="701">
        <v>1</v>
      </c>
      <c r="R349" s="696">
        <v>1</v>
      </c>
      <c r="S349" s="701">
        <v>1</v>
      </c>
      <c r="T349" s="700">
        <v>0.5</v>
      </c>
      <c r="U349" s="702">
        <v>1</v>
      </c>
    </row>
    <row r="350" spans="1:21" ht="14.4" customHeight="1" x14ac:dyDescent="0.3">
      <c r="A350" s="695">
        <v>12</v>
      </c>
      <c r="B350" s="696" t="s">
        <v>530</v>
      </c>
      <c r="C350" s="696">
        <v>89301122</v>
      </c>
      <c r="D350" s="697" t="s">
        <v>2688</v>
      </c>
      <c r="E350" s="698" t="s">
        <v>1442</v>
      </c>
      <c r="F350" s="696" t="s">
        <v>1425</v>
      </c>
      <c r="G350" s="696" t="s">
        <v>1461</v>
      </c>
      <c r="H350" s="696" t="s">
        <v>531</v>
      </c>
      <c r="I350" s="696" t="s">
        <v>1110</v>
      </c>
      <c r="J350" s="696" t="s">
        <v>1111</v>
      </c>
      <c r="K350" s="696" t="s">
        <v>1112</v>
      </c>
      <c r="L350" s="699">
        <v>153.52000000000001</v>
      </c>
      <c r="M350" s="699">
        <v>460.56000000000006</v>
      </c>
      <c r="N350" s="696">
        <v>3</v>
      </c>
      <c r="O350" s="700">
        <v>3</v>
      </c>
      <c r="P350" s="699">
        <v>153.52000000000001</v>
      </c>
      <c r="Q350" s="701">
        <v>0.33333333333333331</v>
      </c>
      <c r="R350" s="696">
        <v>1</v>
      </c>
      <c r="S350" s="701">
        <v>0.33333333333333331</v>
      </c>
      <c r="T350" s="700">
        <v>1</v>
      </c>
      <c r="U350" s="702">
        <v>0.33333333333333331</v>
      </c>
    </row>
    <row r="351" spans="1:21" ht="14.4" customHeight="1" x14ac:dyDescent="0.3">
      <c r="A351" s="695">
        <v>12</v>
      </c>
      <c r="B351" s="696" t="s">
        <v>530</v>
      </c>
      <c r="C351" s="696">
        <v>89301122</v>
      </c>
      <c r="D351" s="697" t="s">
        <v>2688</v>
      </c>
      <c r="E351" s="698" t="s">
        <v>1442</v>
      </c>
      <c r="F351" s="696" t="s">
        <v>1425</v>
      </c>
      <c r="G351" s="696" t="s">
        <v>1513</v>
      </c>
      <c r="H351" s="696" t="s">
        <v>531</v>
      </c>
      <c r="I351" s="696" t="s">
        <v>642</v>
      </c>
      <c r="J351" s="696" t="s">
        <v>643</v>
      </c>
      <c r="K351" s="696" t="s">
        <v>644</v>
      </c>
      <c r="L351" s="699">
        <v>56.69</v>
      </c>
      <c r="M351" s="699">
        <v>113.38</v>
      </c>
      <c r="N351" s="696">
        <v>2</v>
      </c>
      <c r="O351" s="700">
        <v>1.5</v>
      </c>
      <c r="P351" s="699">
        <v>56.69</v>
      </c>
      <c r="Q351" s="701">
        <v>0.5</v>
      </c>
      <c r="R351" s="696">
        <v>1</v>
      </c>
      <c r="S351" s="701">
        <v>0.5</v>
      </c>
      <c r="T351" s="700">
        <v>0.5</v>
      </c>
      <c r="U351" s="702">
        <v>0.33333333333333331</v>
      </c>
    </row>
    <row r="352" spans="1:21" ht="14.4" customHeight="1" x14ac:dyDescent="0.3">
      <c r="A352" s="695">
        <v>12</v>
      </c>
      <c r="B352" s="696" t="s">
        <v>530</v>
      </c>
      <c r="C352" s="696">
        <v>89301122</v>
      </c>
      <c r="D352" s="697" t="s">
        <v>2688</v>
      </c>
      <c r="E352" s="698" t="s">
        <v>1442</v>
      </c>
      <c r="F352" s="696" t="s">
        <v>1425</v>
      </c>
      <c r="G352" s="696" t="s">
        <v>1462</v>
      </c>
      <c r="H352" s="696" t="s">
        <v>531</v>
      </c>
      <c r="I352" s="696" t="s">
        <v>1463</v>
      </c>
      <c r="J352" s="696" t="s">
        <v>1119</v>
      </c>
      <c r="K352" s="696" t="s">
        <v>1464</v>
      </c>
      <c r="L352" s="699">
        <v>23.46</v>
      </c>
      <c r="M352" s="699">
        <v>375.36</v>
      </c>
      <c r="N352" s="696">
        <v>16</v>
      </c>
      <c r="O352" s="700">
        <v>11.5</v>
      </c>
      <c r="P352" s="699">
        <v>234.60000000000002</v>
      </c>
      <c r="Q352" s="701">
        <v>0.625</v>
      </c>
      <c r="R352" s="696">
        <v>10</v>
      </c>
      <c r="S352" s="701">
        <v>0.625</v>
      </c>
      <c r="T352" s="700">
        <v>6.5</v>
      </c>
      <c r="U352" s="702">
        <v>0.56521739130434778</v>
      </c>
    </row>
    <row r="353" spans="1:21" ht="14.4" customHeight="1" x14ac:dyDescent="0.3">
      <c r="A353" s="695">
        <v>12</v>
      </c>
      <c r="B353" s="696" t="s">
        <v>530</v>
      </c>
      <c r="C353" s="696">
        <v>89301122</v>
      </c>
      <c r="D353" s="697" t="s">
        <v>2688</v>
      </c>
      <c r="E353" s="698" t="s">
        <v>1442</v>
      </c>
      <c r="F353" s="696" t="s">
        <v>1425</v>
      </c>
      <c r="G353" s="696" t="s">
        <v>1531</v>
      </c>
      <c r="H353" s="696" t="s">
        <v>531</v>
      </c>
      <c r="I353" s="696" t="s">
        <v>1676</v>
      </c>
      <c r="J353" s="696" t="s">
        <v>1677</v>
      </c>
      <c r="K353" s="696" t="s">
        <v>1678</v>
      </c>
      <c r="L353" s="699">
        <v>547.16999999999996</v>
      </c>
      <c r="M353" s="699">
        <v>547.16999999999996</v>
      </c>
      <c r="N353" s="696">
        <v>1</v>
      </c>
      <c r="O353" s="700">
        <v>1</v>
      </c>
      <c r="P353" s="699">
        <v>547.16999999999996</v>
      </c>
      <c r="Q353" s="701">
        <v>1</v>
      </c>
      <c r="R353" s="696">
        <v>1</v>
      </c>
      <c r="S353" s="701">
        <v>1</v>
      </c>
      <c r="T353" s="700">
        <v>1</v>
      </c>
      <c r="U353" s="702">
        <v>1</v>
      </c>
    </row>
    <row r="354" spans="1:21" ht="14.4" customHeight="1" x14ac:dyDescent="0.3">
      <c r="A354" s="695">
        <v>12</v>
      </c>
      <c r="B354" s="696" t="s">
        <v>530</v>
      </c>
      <c r="C354" s="696">
        <v>89301122</v>
      </c>
      <c r="D354" s="697" t="s">
        <v>2688</v>
      </c>
      <c r="E354" s="698" t="s">
        <v>1442</v>
      </c>
      <c r="F354" s="696" t="s">
        <v>1425</v>
      </c>
      <c r="G354" s="696" t="s">
        <v>1531</v>
      </c>
      <c r="H354" s="696" t="s">
        <v>974</v>
      </c>
      <c r="I354" s="696" t="s">
        <v>1679</v>
      </c>
      <c r="J354" s="696" t="s">
        <v>1533</v>
      </c>
      <c r="K354" s="696" t="s">
        <v>1680</v>
      </c>
      <c r="L354" s="699">
        <v>492.45</v>
      </c>
      <c r="M354" s="699">
        <v>492.45</v>
      </c>
      <c r="N354" s="696">
        <v>1</v>
      </c>
      <c r="O354" s="700">
        <v>1</v>
      </c>
      <c r="P354" s="699">
        <v>492.45</v>
      </c>
      <c r="Q354" s="701">
        <v>1</v>
      </c>
      <c r="R354" s="696">
        <v>1</v>
      </c>
      <c r="S354" s="701">
        <v>1</v>
      </c>
      <c r="T354" s="700">
        <v>1</v>
      </c>
      <c r="U354" s="702">
        <v>1</v>
      </c>
    </row>
    <row r="355" spans="1:21" ht="14.4" customHeight="1" x14ac:dyDescent="0.3">
      <c r="A355" s="695">
        <v>12</v>
      </c>
      <c r="B355" s="696" t="s">
        <v>530</v>
      </c>
      <c r="C355" s="696">
        <v>89301122</v>
      </c>
      <c r="D355" s="697" t="s">
        <v>2688</v>
      </c>
      <c r="E355" s="698" t="s">
        <v>1442</v>
      </c>
      <c r="F355" s="696" t="s">
        <v>1425</v>
      </c>
      <c r="G355" s="696" t="s">
        <v>1465</v>
      </c>
      <c r="H355" s="696" t="s">
        <v>531</v>
      </c>
      <c r="I355" s="696" t="s">
        <v>1466</v>
      </c>
      <c r="J355" s="696" t="s">
        <v>1467</v>
      </c>
      <c r="K355" s="696" t="s">
        <v>1468</v>
      </c>
      <c r="L355" s="699">
        <v>1660.2</v>
      </c>
      <c r="M355" s="699">
        <v>1660.2</v>
      </c>
      <c r="N355" s="696">
        <v>1</v>
      </c>
      <c r="O355" s="700">
        <v>1</v>
      </c>
      <c r="P355" s="699"/>
      <c r="Q355" s="701">
        <v>0</v>
      </c>
      <c r="R355" s="696"/>
      <c r="S355" s="701">
        <v>0</v>
      </c>
      <c r="T355" s="700"/>
      <c r="U355" s="702">
        <v>0</v>
      </c>
    </row>
    <row r="356" spans="1:21" ht="14.4" customHeight="1" x14ac:dyDescent="0.3">
      <c r="A356" s="695">
        <v>12</v>
      </c>
      <c r="B356" s="696" t="s">
        <v>530</v>
      </c>
      <c r="C356" s="696">
        <v>89301122</v>
      </c>
      <c r="D356" s="697" t="s">
        <v>2688</v>
      </c>
      <c r="E356" s="698" t="s">
        <v>1442</v>
      </c>
      <c r="F356" s="696" t="s">
        <v>1427</v>
      </c>
      <c r="G356" s="696" t="s">
        <v>1473</v>
      </c>
      <c r="H356" s="696" t="s">
        <v>531</v>
      </c>
      <c r="I356" s="696" t="s">
        <v>1721</v>
      </c>
      <c r="J356" s="696" t="s">
        <v>1722</v>
      </c>
      <c r="K356" s="696" t="s">
        <v>1723</v>
      </c>
      <c r="L356" s="699">
        <v>112.5</v>
      </c>
      <c r="M356" s="699">
        <v>1350</v>
      </c>
      <c r="N356" s="696">
        <v>12</v>
      </c>
      <c r="O356" s="700">
        <v>1</v>
      </c>
      <c r="P356" s="699">
        <v>1350</v>
      </c>
      <c r="Q356" s="701">
        <v>1</v>
      </c>
      <c r="R356" s="696">
        <v>12</v>
      </c>
      <c r="S356" s="701">
        <v>1</v>
      </c>
      <c r="T356" s="700">
        <v>1</v>
      </c>
      <c r="U356" s="702">
        <v>1</v>
      </c>
    </row>
    <row r="357" spans="1:21" ht="14.4" customHeight="1" x14ac:dyDescent="0.3">
      <c r="A357" s="695">
        <v>12</v>
      </c>
      <c r="B357" s="696" t="s">
        <v>530</v>
      </c>
      <c r="C357" s="696">
        <v>89301122</v>
      </c>
      <c r="D357" s="697" t="s">
        <v>2688</v>
      </c>
      <c r="E357" s="698" t="s">
        <v>1443</v>
      </c>
      <c r="F357" s="696" t="s">
        <v>1425</v>
      </c>
      <c r="G357" s="696" t="s">
        <v>1578</v>
      </c>
      <c r="H357" s="696" t="s">
        <v>531</v>
      </c>
      <c r="I357" s="696" t="s">
        <v>1579</v>
      </c>
      <c r="J357" s="696" t="s">
        <v>1580</v>
      </c>
      <c r="K357" s="696" t="s">
        <v>1581</v>
      </c>
      <c r="L357" s="699">
        <v>0</v>
      </c>
      <c r="M357" s="699">
        <v>0</v>
      </c>
      <c r="N357" s="696">
        <v>4</v>
      </c>
      <c r="O357" s="700">
        <v>3</v>
      </c>
      <c r="P357" s="699">
        <v>0</v>
      </c>
      <c r="Q357" s="701"/>
      <c r="R357" s="696">
        <v>4</v>
      </c>
      <c r="S357" s="701">
        <v>1</v>
      </c>
      <c r="T357" s="700">
        <v>3</v>
      </c>
      <c r="U357" s="702">
        <v>1</v>
      </c>
    </row>
    <row r="358" spans="1:21" ht="14.4" customHeight="1" x14ac:dyDescent="0.3">
      <c r="A358" s="695">
        <v>12</v>
      </c>
      <c r="B358" s="696" t="s">
        <v>530</v>
      </c>
      <c r="C358" s="696">
        <v>89301122</v>
      </c>
      <c r="D358" s="697" t="s">
        <v>2688</v>
      </c>
      <c r="E358" s="698" t="s">
        <v>1443</v>
      </c>
      <c r="F358" s="696" t="s">
        <v>1425</v>
      </c>
      <c r="G358" s="696" t="s">
        <v>1456</v>
      </c>
      <c r="H358" s="696" t="s">
        <v>974</v>
      </c>
      <c r="I358" s="696" t="s">
        <v>1128</v>
      </c>
      <c r="J358" s="696" t="s">
        <v>1381</v>
      </c>
      <c r="K358" s="696" t="s">
        <v>1382</v>
      </c>
      <c r="L358" s="699">
        <v>333.31</v>
      </c>
      <c r="M358" s="699">
        <v>333.31</v>
      </c>
      <c r="N358" s="696">
        <v>1</v>
      </c>
      <c r="O358" s="700">
        <v>1</v>
      </c>
      <c r="P358" s="699">
        <v>333.31</v>
      </c>
      <c r="Q358" s="701">
        <v>1</v>
      </c>
      <c r="R358" s="696">
        <v>1</v>
      </c>
      <c r="S358" s="701">
        <v>1</v>
      </c>
      <c r="T358" s="700">
        <v>1</v>
      </c>
      <c r="U358" s="702">
        <v>1</v>
      </c>
    </row>
    <row r="359" spans="1:21" ht="14.4" customHeight="1" x14ac:dyDescent="0.3">
      <c r="A359" s="695">
        <v>12</v>
      </c>
      <c r="B359" s="696" t="s">
        <v>530</v>
      </c>
      <c r="C359" s="696">
        <v>89301122</v>
      </c>
      <c r="D359" s="697" t="s">
        <v>2688</v>
      </c>
      <c r="E359" s="698" t="s">
        <v>1443</v>
      </c>
      <c r="F359" s="696" t="s">
        <v>1425</v>
      </c>
      <c r="G359" s="696" t="s">
        <v>1456</v>
      </c>
      <c r="H359" s="696" t="s">
        <v>974</v>
      </c>
      <c r="I359" s="696" t="s">
        <v>1158</v>
      </c>
      <c r="J359" s="696" t="s">
        <v>1385</v>
      </c>
      <c r="K359" s="696" t="s">
        <v>1386</v>
      </c>
      <c r="L359" s="699">
        <v>333.31</v>
      </c>
      <c r="M359" s="699">
        <v>333.31</v>
      </c>
      <c r="N359" s="696">
        <v>1</v>
      </c>
      <c r="O359" s="700">
        <v>1</v>
      </c>
      <c r="P359" s="699">
        <v>333.31</v>
      </c>
      <c r="Q359" s="701">
        <v>1</v>
      </c>
      <c r="R359" s="696">
        <v>1</v>
      </c>
      <c r="S359" s="701">
        <v>1</v>
      </c>
      <c r="T359" s="700">
        <v>1</v>
      </c>
      <c r="U359" s="702">
        <v>1</v>
      </c>
    </row>
    <row r="360" spans="1:21" ht="14.4" customHeight="1" x14ac:dyDescent="0.3">
      <c r="A360" s="695">
        <v>12</v>
      </c>
      <c r="B360" s="696" t="s">
        <v>530</v>
      </c>
      <c r="C360" s="696">
        <v>89301122</v>
      </c>
      <c r="D360" s="697" t="s">
        <v>2688</v>
      </c>
      <c r="E360" s="698" t="s">
        <v>1443</v>
      </c>
      <c r="F360" s="696" t="s">
        <v>1425</v>
      </c>
      <c r="G360" s="696" t="s">
        <v>1582</v>
      </c>
      <c r="H360" s="696" t="s">
        <v>531</v>
      </c>
      <c r="I360" s="696" t="s">
        <v>1583</v>
      </c>
      <c r="J360" s="696" t="s">
        <v>1584</v>
      </c>
      <c r="K360" s="696" t="s">
        <v>1530</v>
      </c>
      <c r="L360" s="699">
        <v>97.42</v>
      </c>
      <c r="M360" s="699">
        <v>389.68</v>
      </c>
      <c r="N360" s="696">
        <v>4</v>
      </c>
      <c r="O360" s="700">
        <v>0.5</v>
      </c>
      <c r="P360" s="699">
        <v>389.68</v>
      </c>
      <c r="Q360" s="701">
        <v>1</v>
      </c>
      <c r="R360" s="696">
        <v>4</v>
      </c>
      <c r="S360" s="701">
        <v>1</v>
      </c>
      <c r="T360" s="700">
        <v>0.5</v>
      </c>
      <c r="U360" s="702">
        <v>1</v>
      </c>
    </row>
    <row r="361" spans="1:21" ht="14.4" customHeight="1" x14ac:dyDescent="0.3">
      <c r="A361" s="695">
        <v>12</v>
      </c>
      <c r="B361" s="696" t="s">
        <v>530</v>
      </c>
      <c r="C361" s="696">
        <v>89301122</v>
      </c>
      <c r="D361" s="697" t="s">
        <v>2688</v>
      </c>
      <c r="E361" s="698" t="s">
        <v>1443</v>
      </c>
      <c r="F361" s="696" t="s">
        <v>1425</v>
      </c>
      <c r="G361" s="696" t="s">
        <v>1566</v>
      </c>
      <c r="H361" s="696" t="s">
        <v>974</v>
      </c>
      <c r="I361" s="696" t="s">
        <v>1773</v>
      </c>
      <c r="J361" s="696" t="s">
        <v>1774</v>
      </c>
      <c r="K361" s="696" t="s">
        <v>1775</v>
      </c>
      <c r="L361" s="699">
        <v>216.29</v>
      </c>
      <c r="M361" s="699">
        <v>648.87</v>
      </c>
      <c r="N361" s="696">
        <v>3</v>
      </c>
      <c r="O361" s="700">
        <v>1</v>
      </c>
      <c r="P361" s="699">
        <v>648.87</v>
      </c>
      <c r="Q361" s="701">
        <v>1</v>
      </c>
      <c r="R361" s="696">
        <v>3</v>
      </c>
      <c r="S361" s="701">
        <v>1</v>
      </c>
      <c r="T361" s="700">
        <v>1</v>
      </c>
      <c r="U361" s="702">
        <v>1</v>
      </c>
    </row>
    <row r="362" spans="1:21" ht="14.4" customHeight="1" x14ac:dyDescent="0.3">
      <c r="A362" s="695">
        <v>12</v>
      </c>
      <c r="B362" s="696" t="s">
        <v>530</v>
      </c>
      <c r="C362" s="696">
        <v>89301122</v>
      </c>
      <c r="D362" s="697" t="s">
        <v>2688</v>
      </c>
      <c r="E362" s="698" t="s">
        <v>1443</v>
      </c>
      <c r="F362" s="696" t="s">
        <v>1425</v>
      </c>
      <c r="G362" s="696" t="s">
        <v>1566</v>
      </c>
      <c r="H362" s="696" t="s">
        <v>974</v>
      </c>
      <c r="I362" s="696" t="s">
        <v>1567</v>
      </c>
      <c r="J362" s="696" t="s">
        <v>1568</v>
      </c>
      <c r="K362" s="696" t="s">
        <v>1569</v>
      </c>
      <c r="L362" s="699">
        <v>1140.7</v>
      </c>
      <c r="M362" s="699">
        <v>23954.699999999997</v>
      </c>
      <c r="N362" s="696">
        <v>21</v>
      </c>
      <c r="O362" s="700">
        <v>7</v>
      </c>
      <c r="P362" s="699">
        <v>23954.699999999997</v>
      </c>
      <c r="Q362" s="701">
        <v>1</v>
      </c>
      <c r="R362" s="696">
        <v>21</v>
      </c>
      <c r="S362" s="701">
        <v>1</v>
      </c>
      <c r="T362" s="700">
        <v>7</v>
      </c>
      <c r="U362" s="702">
        <v>1</v>
      </c>
    </row>
    <row r="363" spans="1:21" ht="14.4" customHeight="1" x14ac:dyDescent="0.3">
      <c r="A363" s="695">
        <v>12</v>
      </c>
      <c r="B363" s="696" t="s">
        <v>530</v>
      </c>
      <c r="C363" s="696">
        <v>89301122</v>
      </c>
      <c r="D363" s="697" t="s">
        <v>2688</v>
      </c>
      <c r="E363" s="698" t="s">
        <v>1443</v>
      </c>
      <c r="F363" s="696" t="s">
        <v>1425</v>
      </c>
      <c r="G363" s="696" t="s">
        <v>1457</v>
      </c>
      <c r="H363" s="696" t="s">
        <v>974</v>
      </c>
      <c r="I363" s="696" t="s">
        <v>1542</v>
      </c>
      <c r="J363" s="696" t="s">
        <v>1543</v>
      </c>
      <c r="K363" s="696" t="s">
        <v>1544</v>
      </c>
      <c r="L363" s="699">
        <v>138.16</v>
      </c>
      <c r="M363" s="699">
        <v>276.32</v>
      </c>
      <c r="N363" s="696">
        <v>2</v>
      </c>
      <c r="O363" s="700">
        <v>0.5</v>
      </c>
      <c r="P363" s="699"/>
      <c r="Q363" s="701">
        <v>0</v>
      </c>
      <c r="R363" s="696"/>
      <c r="S363" s="701">
        <v>0</v>
      </c>
      <c r="T363" s="700"/>
      <c r="U363" s="702">
        <v>0</v>
      </c>
    </row>
    <row r="364" spans="1:21" ht="14.4" customHeight="1" x14ac:dyDescent="0.3">
      <c r="A364" s="695">
        <v>12</v>
      </c>
      <c r="B364" s="696" t="s">
        <v>530</v>
      </c>
      <c r="C364" s="696">
        <v>89301122</v>
      </c>
      <c r="D364" s="697" t="s">
        <v>2688</v>
      </c>
      <c r="E364" s="698" t="s">
        <v>1443</v>
      </c>
      <c r="F364" s="696" t="s">
        <v>1425</v>
      </c>
      <c r="G364" s="696" t="s">
        <v>1457</v>
      </c>
      <c r="H364" s="696" t="s">
        <v>974</v>
      </c>
      <c r="I364" s="696" t="s">
        <v>1992</v>
      </c>
      <c r="J364" s="696" t="s">
        <v>1993</v>
      </c>
      <c r="K364" s="696" t="s">
        <v>1994</v>
      </c>
      <c r="L364" s="699">
        <v>103.71</v>
      </c>
      <c r="M364" s="699">
        <v>311.13</v>
      </c>
      <c r="N364" s="696">
        <v>3</v>
      </c>
      <c r="O364" s="700">
        <v>1</v>
      </c>
      <c r="P364" s="699"/>
      <c r="Q364" s="701">
        <v>0</v>
      </c>
      <c r="R364" s="696"/>
      <c r="S364" s="701">
        <v>0</v>
      </c>
      <c r="T364" s="700"/>
      <c r="U364" s="702">
        <v>0</v>
      </c>
    </row>
    <row r="365" spans="1:21" ht="14.4" customHeight="1" x14ac:dyDescent="0.3">
      <c r="A365" s="695">
        <v>12</v>
      </c>
      <c r="B365" s="696" t="s">
        <v>530</v>
      </c>
      <c r="C365" s="696">
        <v>89301122</v>
      </c>
      <c r="D365" s="697" t="s">
        <v>2688</v>
      </c>
      <c r="E365" s="698" t="s">
        <v>1443</v>
      </c>
      <c r="F365" s="696" t="s">
        <v>1425</v>
      </c>
      <c r="G365" s="696" t="s">
        <v>1493</v>
      </c>
      <c r="H365" s="696" t="s">
        <v>974</v>
      </c>
      <c r="I365" s="696" t="s">
        <v>1139</v>
      </c>
      <c r="J365" s="696" t="s">
        <v>1140</v>
      </c>
      <c r="K365" s="696" t="s">
        <v>1388</v>
      </c>
      <c r="L365" s="699">
        <v>69.86</v>
      </c>
      <c r="M365" s="699">
        <v>139.72</v>
      </c>
      <c r="N365" s="696">
        <v>2</v>
      </c>
      <c r="O365" s="700">
        <v>1</v>
      </c>
      <c r="P365" s="699">
        <v>139.72</v>
      </c>
      <c r="Q365" s="701">
        <v>1</v>
      </c>
      <c r="R365" s="696">
        <v>2</v>
      </c>
      <c r="S365" s="701">
        <v>1</v>
      </c>
      <c r="T365" s="700">
        <v>1</v>
      </c>
      <c r="U365" s="702">
        <v>1</v>
      </c>
    </row>
    <row r="366" spans="1:21" ht="14.4" customHeight="1" x14ac:dyDescent="0.3">
      <c r="A366" s="695">
        <v>12</v>
      </c>
      <c r="B366" s="696" t="s">
        <v>530</v>
      </c>
      <c r="C366" s="696">
        <v>89301122</v>
      </c>
      <c r="D366" s="697" t="s">
        <v>2688</v>
      </c>
      <c r="E366" s="698" t="s">
        <v>1443</v>
      </c>
      <c r="F366" s="696" t="s">
        <v>1425</v>
      </c>
      <c r="G366" s="696" t="s">
        <v>1588</v>
      </c>
      <c r="H366" s="696" t="s">
        <v>531</v>
      </c>
      <c r="I366" s="696" t="s">
        <v>1592</v>
      </c>
      <c r="J366" s="696" t="s">
        <v>1593</v>
      </c>
      <c r="K366" s="696" t="s">
        <v>1594</v>
      </c>
      <c r="L366" s="699">
        <v>1162.0999999999999</v>
      </c>
      <c r="M366" s="699">
        <v>3486.2999999999997</v>
      </c>
      <c r="N366" s="696">
        <v>3</v>
      </c>
      <c r="O366" s="700">
        <v>0.5</v>
      </c>
      <c r="P366" s="699">
        <v>3486.2999999999997</v>
      </c>
      <c r="Q366" s="701">
        <v>1</v>
      </c>
      <c r="R366" s="696">
        <v>3</v>
      </c>
      <c r="S366" s="701">
        <v>1</v>
      </c>
      <c r="T366" s="700">
        <v>0.5</v>
      </c>
      <c r="U366" s="702">
        <v>1</v>
      </c>
    </row>
    <row r="367" spans="1:21" ht="14.4" customHeight="1" x14ac:dyDescent="0.3">
      <c r="A367" s="695">
        <v>12</v>
      </c>
      <c r="B367" s="696" t="s">
        <v>530</v>
      </c>
      <c r="C367" s="696">
        <v>89301122</v>
      </c>
      <c r="D367" s="697" t="s">
        <v>2688</v>
      </c>
      <c r="E367" s="698" t="s">
        <v>1443</v>
      </c>
      <c r="F367" s="696" t="s">
        <v>1425</v>
      </c>
      <c r="G367" s="696" t="s">
        <v>1833</v>
      </c>
      <c r="H367" s="696" t="s">
        <v>974</v>
      </c>
      <c r="I367" s="696" t="s">
        <v>1834</v>
      </c>
      <c r="J367" s="696" t="s">
        <v>1835</v>
      </c>
      <c r="K367" s="696" t="s">
        <v>1836</v>
      </c>
      <c r="L367" s="699">
        <v>492.45</v>
      </c>
      <c r="M367" s="699">
        <v>492.45</v>
      </c>
      <c r="N367" s="696">
        <v>1</v>
      </c>
      <c r="O367" s="700">
        <v>1</v>
      </c>
      <c r="P367" s="699">
        <v>492.45</v>
      </c>
      <c r="Q367" s="701">
        <v>1</v>
      </c>
      <c r="R367" s="696">
        <v>1</v>
      </c>
      <c r="S367" s="701">
        <v>1</v>
      </c>
      <c r="T367" s="700">
        <v>1</v>
      </c>
      <c r="U367" s="702">
        <v>1</v>
      </c>
    </row>
    <row r="368" spans="1:21" ht="14.4" customHeight="1" x14ac:dyDescent="0.3">
      <c r="A368" s="695">
        <v>12</v>
      </c>
      <c r="B368" s="696" t="s">
        <v>530</v>
      </c>
      <c r="C368" s="696">
        <v>89301122</v>
      </c>
      <c r="D368" s="697" t="s">
        <v>2688</v>
      </c>
      <c r="E368" s="698" t="s">
        <v>1443</v>
      </c>
      <c r="F368" s="696" t="s">
        <v>1425</v>
      </c>
      <c r="G368" s="696" t="s">
        <v>1833</v>
      </c>
      <c r="H368" s="696" t="s">
        <v>531</v>
      </c>
      <c r="I368" s="696" t="s">
        <v>1947</v>
      </c>
      <c r="J368" s="696" t="s">
        <v>1948</v>
      </c>
      <c r="K368" s="696" t="s">
        <v>1949</v>
      </c>
      <c r="L368" s="699">
        <v>0</v>
      </c>
      <c r="M368" s="699">
        <v>0</v>
      </c>
      <c r="N368" s="696">
        <v>1</v>
      </c>
      <c r="O368" s="700">
        <v>1</v>
      </c>
      <c r="P368" s="699">
        <v>0</v>
      </c>
      <c r="Q368" s="701"/>
      <c r="R368" s="696">
        <v>1</v>
      </c>
      <c r="S368" s="701">
        <v>1</v>
      </c>
      <c r="T368" s="700">
        <v>1</v>
      </c>
      <c r="U368" s="702">
        <v>1</v>
      </c>
    </row>
    <row r="369" spans="1:21" ht="14.4" customHeight="1" x14ac:dyDescent="0.3">
      <c r="A369" s="695">
        <v>12</v>
      </c>
      <c r="B369" s="696" t="s">
        <v>530</v>
      </c>
      <c r="C369" s="696">
        <v>89301122</v>
      </c>
      <c r="D369" s="697" t="s">
        <v>2688</v>
      </c>
      <c r="E369" s="698" t="s">
        <v>1443</v>
      </c>
      <c r="F369" s="696" t="s">
        <v>1425</v>
      </c>
      <c r="G369" s="696" t="s">
        <v>1598</v>
      </c>
      <c r="H369" s="696" t="s">
        <v>531</v>
      </c>
      <c r="I369" s="696" t="s">
        <v>1599</v>
      </c>
      <c r="J369" s="696" t="s">
        <v>1600</v>
      </c>
      <c r="K369" s="696" t="s">
        <v>1601</v>
      </c>
      <c r="L369" s="699">
        <v>1500.42</v>
      </c>
      <c r="M369" s="699">
        <v>1500.42</v>
      </c>
      <c r="N369" s="696">
        <v>1</v>
      </c>
      <c r="O369" s="700">
        <v>1</v>
      </c>
      <c r="P369" s="699">
        <v>1500.42</v>
      </c>
      <c r="Q369" s="701">
        <v>1</v>
      </c>
      <c r="R369" s="696">
        <v>1</v>
      </c>
      <c r="S369" s="701">
        <v>1</v>
      </c>
      <c r="T369" s="700">
        <v>1</v>
      </c>
      <c r="U369" s="702">
        <v>1</v>
      </c>
    </row>
    <row r="370" spans="1:21" ht="14.4" customHeight="1" x14ac:dyDescent="0.3">
      <c r="A370" s="695">
        <v>12</v>
      </c>
      <c r="B370" s="696" t="s">
        <v>530</v>
      </c>
      <c r="C370" s="696">
        <v>89301122</v>
      </c>
      <c r="D370" s="697" t="s">
        <v>2688</v>
      </c>
      <c r="E370" s="698" t="s">
        <v>1443</v>
      </c>
      <c r="F370" s="696" t="s">
        <v>1425</v>
      </c>
      <c r="G370" s="696" t="s">
        <v>1598</v>
      </c>
      <c r="H370" s="696" t="s">
        <v>531</v>
      </c>
      <c r="I370" s="696" t="s">
        <v>1602</v>
      </c>
      <c r="J370" s="696" t="s">
        <v>1603</v>
      </c>
      <c r="K370" s="696" t="s">
        <v>1604</v>
      </c>
      <c r="L370" s="699">
        <v>750.21</v>
      </c>
      <c r="M370" s="699">
        <v>2250.63</v>
      </c>
      <c r="N370" s="696">
        <v>3</v>
      </c>
      <c r="O370" s="700">
        <v>2</v>
      </c>
      <c r="P370" s="699">
        <v>2250.63</v>
      </c>
      <c r="Q370" s="701">
        <v>1</v>
      </c>
      <c r="R370" s="696">
        <v>3</v>
      </c>
      <c r="S370" s="701">
        <v>1</v>
      </c>
      <c r="T370" s="700">
        <v>2</v>
      </c>
      <c r="U370" s="702">
        <v>1</v>
      </c>
    </row>
    <row r="371" spans="1:21" ht="14.4" customHeight="1" x14ac:dyDescent="0.3">
      <c r="A371" s="695">
        <v>12</v>
      </c>
      <c r="B371" s="696" t="s">
        <v>530</v>
      </c>
      <c r="C371" s="696">
        <v>89301122</v>
      </c>
      <c r="D371" s="697" t="s">
        <v>2688</v>
      </c>
      <c r="E371" s="698" t="s">
        <v>1443</v>
      </c>
      <c r="F371" s="696" t="s">
        <v>1425</v>
      </c>
      <c r="G371" s="696" t="s">
        <v>1598</v>
      </c>
      <c r="H371" s="696" t="s">
        <v>531</v>
      </c>
      <c r="I371" s="696" t="s">
        <v>1776</v>
      </c>
      <c r="J371" s="696" t="s">
        <v>1600</v>
      </c>
      <c r="K371" s="696" t="s">
        <v>1777</v>
      </c>
      <c r="L371" s="699">
        <v>0</v>
      </c>
      <c r="M371" s="699">
        <v>0</v>
      </c>
      <c r="N371" s="696">
        <v>1</v>
      </c>
      <c r="O371" s="700">
        <v>1</v>
      </c>
      <c r="P371" s="699"/>
      <c r="Q371" s="701"/>
      <c r="R371" s="696"/>
      <c r="S371" s="701">
        <v>0</v>
      </c>
      <c r="T371" s="700"/>
      <c r="U371" s="702">
        <v>0</v>
      </c>
    </row>
    <row r="372" spans="1:21" ht="14.4" customHeight="1" x14ac:dyDescent="0.3">
      <c r="A372" s="695">
        <v>12</v>
      </c>
      <c r="B372" s="696" t="s">
        <v>530</v>
      </c>
      <c r="C372" s="696">
        <v>89301122</v>
      </c>
      <c r="D372" s="697" t="s">
        <v>2688</v>
      </c>
      <c r="E372" s="698" t="s">
        <v>1443</v>
      </c>
      <c r="F372" s="696" t="s">
        <v>1425</v>
      </c>
      <c r="G372" s="696" t="s">
        <v>1598</v>
      </c>
      <c r="H372" s="696" t="s">
        <v>531</v>
      </c>
      <c r="I372" s="696" t="s">
        <v>1742</v>
      </c>
      <c r="J372" s="696" t="s">
        <v>1603</v>
      </c>
      <c r="K372" s="696" t="s">
        <v>1743</v>
      </c>
      <c r="L372" s="699">
        <v>0</v>
      </c>
      <c r="M372" s="699">
        <v>0</v>
      </c>
      <c r="N372" s="696">
        <v>1</v>
      </c>
      <c r="O372" s="700">
        <v>1</v>
      </c>
      <c r="P372" s="699">
        <v>0</v>
      </c>
      <c r="Q372" s="701"/>
      <c r="R372" s="696">
        <v>1</v>
      </c>
      <c r="S372" s="701">
        <v>1</v>
      </c>
      <c r="T372" s="700">
        <v>1</v>
      </c>
      <c r="U372" s="702">
        <v>1</v>
      </c>
    </row>
    <row r="373" spans="1:21" ht="14.4" customHeight="1" x14ac:dyDescent="0.3">
      <c r="A373" s="695">
        <v>12</v>
      </c>
      <c r="B373" s="696" t="s">
        <v>530</v>
      </c>
      <c r="C373" s="696">
        <v>89301122</v>
      </c>
      <c r="D373" s="697" t="s">
        <v>2688</v>
      </c>
      <c r="E373" s="698" t="s">
        <v>1443</v>
      </c>
      <c r="F373" s="696" t="s">
        <v>1425</v>
      </c>
      <c r="G373" s="696" t="s">
        <v>1995</v>
      </c>
      <c r="H373" s="696" t="s">
        <v>974</v>
      </c>
      <c r="I373" s="696" t="s">
        <v>1996</v>
      </c>
      <c r="J373" s="696" t="s">
        <v>1997</v>
      </c>
      <c r="K373" s="696" t="s">
        <v>1998</v>
      </c>
      <c r="L373" s="699">
        <v>820.43</v>
      </c>
      <c r="M373" s="699">
        <v>1640.86</v>
      </c>
      <c r="N373" s="696">
        <v>2</v>
      </c>
      <c r="O373" s="700">
        <v>1.5</v>
      </c>
      <c r="P373" s="699">
        <v>820.43</v>
      </c>
      <c r="Q373" s="701">
        <v>0.5</v>
      </c>
      <c r="R373" s="696">
        <v>1</v>
      </c>
      <c r="S373" s="701">
        <v>0.5</v>
      </c>
      <c r="T373" s="700">
        <v>1</v>
      </c>
      <c r="U373" s="702">
        <v>0.66666666666666663</v>
      </c>
    </row>
    <row r="374" spans="1:21" ht="14.4" customHeight="1" x14ac:dyDescent="0.3">
      <c r="A374" s="695">
        <v>12</v>
      </c>
      <c r="B374" s="696" t="s">
        <v>530</v>
      </c>
      <c r="C374" s="696">
        <v>89301122</v>
      </c>
      <c r="D374" s="697" t="s">
        <v>2688</v>
      </c>
      <c r="E374" s="698" t="s">
        <v>1443</v>
      </c>
      <c r="F374" s="696" t="s">
        <v>1425</v>
      </c>
      <c r="G374" s="696" t="s">
        <v>1500</v>
      </c>
      <c r="H374" s="696" t="s">
        <v>531</v>
      </c>
      <c r="I374" s="696" t="s">
        <v>808</v>
      </c>
      <c r="J374" s="696" t="s">
        <v>809</v>
      </c>
      <c r="K374" s="696" t="s">
        <v>1501</v>
      </c>
      <c r="L374" s="699">
        <v>63.67</v>
      </c>
      <c r="M374" s="699">
        <v>700.37</v>
      </c>
      <c r="N374" s="696">
        <v>11</v>
      </c>
      <c r="O374" s="700">
        <v>3.5</v>
      </c>
      <c r="P374" s="699">
        <v>445.69</v>
      </c>
      <c r="Q374" s="701">
        <v>0.63636363636363635</v>
      </c>
      <c r="R374" s="696">
        <v>7</v>
      </c>
      <c r="S374" s="701">
        <v>0.63636363636363635</v>
      </c>
      <c r="T374" s="700">
        <v>2.5</v>
      </c>
      <c r="U374" s="702">
        <v>0.7142857142857143</v>
      </c>
    </row>
    <row r="375" spans="1:21" ht="14.4" customHeight="1" x14ac:dyDescent="0.3">
      <c r="A375" s="695">
        <v>12</v>
      </c>
      <c r="B375" s="696" t="s">
        <v>530</v>
      </c>
      <c r="C375" s="696">
        <v>89301122</v>
      </c>
      <c r="D375" s="697" t="s">
        <v>2688</v>
      </c>
      <c r="E375" s="698" t="s">
        <v>1443</v>
      </c>
      <c r="F375" s="696" t="s">
        <v>1425</v>
      </c>
      <c r="G375" s="696" t="s">
        <v>1458</v>
      </c>
      <c r="H375" s="696" t="s">
        <v>531</v>
      </c>
      <c r="I375" s="696" t="s">
        <v>1086</v>
      </c>
      <c r="J375" s="696" t="s">
        <v>1087</v>
      </c>
      <c r="K375" s="696" t="s">
        <v>1459</v>
      </c>
      <c r="L375" s="699">
        <v>50.27</v>
      </c>
      <c r="M375" s="699">
        <v>50.27</v>
      </c>
      <c r="N375" s="696">
        <v>1</v>
      </c>
      <c r="O375" s="700">
        <v>0.5</v>
      </c>
      <c r="P375" s="699"/>
      <c r="Q375" s="701">
        <v>0</v>
      </c>
      <c r="R375" s="696"/>
      <c r="S375" s="701">
        <v>0</v>
      </c>
      <c r="T375" s="700"/>
      <c r="U375" s="702">
        <v>0</v>
      </c>
    </row>
    <row r="376" spans="1:21" ht="14.4" customHeight="1" x14ac:dyDescent="0.3">
      <c r="A376" s="695">
        <v>12</v>
      </c>
      <c r="B376" s="696" t="s">
        <v>530</v>
      </c>
      <c r="C376" s="696">
        <v>89301122</v>
      </c>
      <c r="D376" s="697" t="s">
        <v>2688</v>
      </c>
      <c r="E376" s="698" t="s">
        <v>1443</v>
      </c>
      <c r="F376" s="696" t="s">
        <v>1425</v>
      </c>
      <c r="G376" s="696" t="s">
        <v>1845</v>
      </c>
      <c r="H376" s="696" t="s">
        <v>531</v>
      </c>
      <c r="I376" s="696" t="s">
        <v>1999</v>
      </c>
      <c r="J376" s="696" t="s">
        <v>2000</v>
      </c>
      <c r="K376" s="696" t="s">
        <v>2001</v>
      </c>
      <c r="L376" s="699">
        <v>0</v>
      </c>
      <c r="M376" s="699">
        <v>0</v>
      </c>
      <c r="N376" s="696">
        <v>1</v>
      </c>
      <c r="O376" s="700">
        <v>0.5</v>
      </c>
      <c r="P376" s="699"/>
      <c r="Q376" s="701"/>
      <c r="R376" s="696"/>
      <c r="S376" s="701">
        <v>0</v>
      </c>
      <c r="T376" s="700"/>
      <c r="U376" s="702">
        <v>0</v>
      </c>
    </row>
    <row r="377" spans="1:21" ht="14.4" customHeight="1" x14ac:dyDescent="0.3">
      <c r="A377" s="695">
        <v>12</v>
      </c>
      <c r="B377" s="696" t="s">
        <v>530</v>
      </c>
      <c r="C377" s="696">
        <v>89301122</v>
      </c>
      <c r="D377" s="697" t="s">
        <v>2688</v>
      </c>
      <c r="E377" s="698" t="s">
        <v>1443</v>
      </c>
      <c r="F377" s="696" t="s">
        <v>1425</v>
      </c>
      <c r="G377" s="696" t="s">
        <v>2002</v>
      </c>
      <c r="H377" s="696" t="s">
        <v>531</v>
      </c>
      <c r="I377" s="696" t="s">
        <v>2003</v>
      </c>
      <c r="J377" s="696" t="s">
        <v>2004</v>
      </c>
      <c r="K377" s="696" t="s">
        <v>2005</v>
      </c>
      <c r="L377" s="699">
        <v>257.22000000000003</v>
      </c>
      <c r="M377" s="699">
        <v>771.66000000000008</v>
      </c>
      <c r="N377" s="696">
        <v>3</v>
      </c>
      <c r="O377" s="700">
        <v>2.5</v>
      </c>
      <c r="P377" s="699">
        <v>257.22000000000003</v>
      </c>
      <c r="Q377" s="701">
        <v>0.33333333333333331</v>
      </c>
      <c r="R377" s="696">
        <v>1</v>
      </c>
      <c r="S377" s="701">
        <v>0.33333333333333331</v>
      </c>
      <c r="T377" s="700">
        <v>1</v>
      </c>
      <c r="U377" s="702">
        <v>0.4</v>
      </c>
    </row>
    <row r="378" spans="1:21" ht="14.4" customHeight="1" x14ac:dyDescent="0.3">
      <c r="A378" s="695">
        <v>12</v>
      </c>
      <c r="B378" s="696" t="s">
        <v>530</v>
      </c>
      <c r="C378" s="696">
        <v>89301122</v>
      </c>
      <c r="D378" s="697" t="s">
        <v>2688</v>
      </c>
      <c r="E378" s="698" t="s">
        <v>1443</v>
      </c>
      <c r="F378" s="696" t="s">
        <v>1425</v>
      </c>
      <c r="G378" s="696" t="s">
        <v>1513</v>
      </c>
      <c r="H378" s="696" t="s">
        <v>531</v>
      </c>
      <c r="I378" s="696" t="s">
        <v>642</v>
      </c>
      <c r="J378" s="696" t="s">
        <v>643</v>
      </c>
      <c r="K378" s="696" t="s">
        <v>644</v>
      </c>
      <c r="L378" s="699">
        <v>56.69</v>
      </c>
      <c r="M378" s="699">
        <v>283.45</v>
      </c>
      <c r="N378" s="696">
        <v>5</v>
      </c>
      <c r="O378" s="700">
        <v>3.5</v>
      </c>
      <c r="P378" s="699">
        <v>226.76</v>
      </c>
      <c r="Q378" s="701">
        <v>0.8</v>
      </c>
      <c r="R378" s="696">
        <v>4</v>
      </c>
      <c r="S378" s="701">
        <v>0.8</v>
      </c>
      <c r="T378" s="700">
        <v>2.5</v>
      </c>
      <c r="U378" s="702">
        <v>0.7142857142857143</v>
      </c>
    </row>
    <row r="379" spans="1:21" ht="14.4" customHeight="1" x14ac:dyDescent="0.3">
      <c r="A379" s="695">
        <v>12</v>
      </c>
      <c r="B379" s="696" t="s">
        <v>530</v>
      </c>
      <c r="C379" s="696">
        <v>89301122</v>
      </c>
      <c r="D379" s="697" t="s">
        <v>2688</v>
      </c>
      <c r="E379" s="698" t="s">
        <v>1443</v>
      </c>
      <c r="F379" s="696" t="s">
        <v>1425</v>
      </c>
      <c r="G379" s="696" t="s">
        <v>1514</v>
      </c>
      <c r="H379" s="696" t="s">
        <v>531</v>
      </c>
      <c r="I379" s="696" t="s">
        <v>2006</v>
      </c>
      <c r="J379" s="696" t="s">
        <v>1549</v>
      </c>
      <c r="K379" s="696" t="s">
        <v>2007</v>
      </c>
      <c r="L379" s="699">
        <v>750.21</v>
      </c>
      <c r="M379" s="699">
        <v>750.21</v>
      </c>
      <c r="N379" s="696">
        <v>1</v>
      </c>
      <c r="O379" s="700">
        <v>0.5</v>
      </c>
      <c r="P379" s="699">
        <v>750.21</v>
      </c>
      <c r="Q379" s="701">
        <v>1</v>
      </c>
      <c r="R379" s="696">
        <v>1</v>
      </c>
      <c r="S379" s="701">
        <v>1</v>
      </c>
      <c r="T379" s="700">
        <v>0.5</v>
      </c>
      <c r="U379" s="702">
        <v>1</v>
      </c>
    </row>
    <row r="380" spans="1:21" ht="14.4" customHeight="1" x14ac:dyDescent="0.3">
      <c r="A380" s="695">
        <v>12</v>
      </c>
      <c r="B380" s="696" t="s">
        <v>530</v>
      </c>
      <c r="C380" s="696">
        <v>89301122</v>
      </c>
      <c r="D380" s="697" t="s">
        <v>2688</v>
      </c>
      <c r="E380" s="698" t="s">
        <v>1443</v>
      </c>
      <c r="F380" s="696" t="s">
        <v>1425</v>
      </c>
      <c r="G380" s="696" t="s">
        <v>1514</v>
      </c>
      <c r="H380" s="696" t="s">
        <v>531</v>
      </c>
      <c r="I380" s="696" t="s">
        <v>1791</v>
      </c>
      <c r="J380" s="696" t="s">
        <v>1643</v>
      </c>
      <c r="K380" s="696" t="s">
        <v>1792</v>
      </c>
      <c r="L380" s="699">
        <v>423.57</v>
      </c>
      <c r="M380" s="699">
        <v>423.57</v>
      </c>
      <c r="N380" s="696">
        <v>1</v>
      </c>
      <c r="O380" s="700">
        <v>0.5</v>
      </c>
      <c r="P380" s="699">
        <v>423.57</v>
      </c>
      <c r="Q380" s="701">
        <v>1</v>
      </c>
      <c r="R380" s="696">
        <v>1</v>
      </c>
      <c r="S380" s="701">
        <v>1</v>
      </c>
      <c r="T380" s="700">
        <v>0.5</v>
      </c>
      <c r="U380" s="702">
        <v>1</v>
      </c>
    </row>
    <row r="381" spans="1:21" ht="14.4" customHeight="1" x14ac:dyDescent="0.3">
      <c r="A381" s="695">
        <v>12</v>
      </c>
      <c r="B381" s="696" t="s">
        <v>530</v>
      </c>
      <c r="C381" s="696">
        <v>89301122</v>
      </c>
      <c r="D381" s="697" t="s">
        <v>2688</v>
      </c>
      <c r="E381" s="698" t="s">
        <v>1443</v>
      </c>
      <c r="F381" s="696" t="s">
        <v>1425</v>
      </c>
      <c r="G381" s="696" t="s">
        <v>1514</v>
      </c>
      <c r="H381" s="696" t="s">
        <v>531</v>
      </c>
      <c r="I381" s="696" t="s">
        <v>1515</v>
      </c>
      <c r="J381" s="696" t="s">
        <v>1516</v>
      </c>
      <c r="K381" s="696" t="s">
        <v>1517</v>
      </c>
      <c r="L381" s="699">
        <v>181.41</v>
      </c>
      <c r="M381" s="699">
        <v>544.23</v>
      </c>
      <c r="N381" s="696">
        <v>3</v>
      </c>
      <c r="O381" s="700">
        <v>1</v>
      </c>
      <c r="P381" s="699"/>
      <c r="Q381" s="701">
        <v>0</v>
      </c>
      <c r="R381" s="696"/>
      <c r="S381" s="701">
        <v>0</v>
      </c>
      <c r="T381" s="700"/>
      <c r="U381" s="702">
        <v>0</v>
      </c>
    </row>
    <row r="382" spans="1:21" ht="14.4" customHeight="1" x14ac:dyDescent="0.3">
      <c r="A382" s="695">
        <v>12</v>
      </c>
      <c r="B382" s="696" t="s">
        <v>530</v>
      </c>
      <c r="C382" s="696">
        <v>89301122</v>
      </c>
      <c r="D382" s="697" t="s">
        <v>2688</v>
      </c>
      <c r="E382" s="698" t="s">
        <v>1443</v>
      </c>
      <c r="F382" s="696" t="s">
        <v>1425</v>
      </c>
      <c r="G382" s="696" t="s">
        <v>1654</v>
      </c>
      <c r="H382" s="696" t="s">
        <v>531</v>
      </c>
      <c r="I382" s="696" t="s">
        <v>1795</v>
      </c>
      <c r="J382" s="696" t="s">
        <v>1794</v>
      </c>
      <c r="K382" s="696" t="s">
        <v>1796</v>
      </c>
      <c r="L382" s="699">
        <v>0</v>
      </c>
      <c r="M382" s="699">
        <v>0</v>
      </c>
      <c r="N382" s="696">
        <v>5</v>
      </c>
      <c r="O382" s="700">
        <v>4</v>
      </c>
      <c r="P382" s="699">
        <v>0</v>
      </c>
      <c r="Q382" s="701"/>
      <c r="R382" s="696">
        <v>5</v>
      </c>
      <c r="S382" s="701">
        <v>1</v>
      </c>
      <c r="T382" s="700">
        <v>4</v>
      </c>
      <c r="U382" s="702">
        <v>1</v>
      </c>
    </row>
    <row r="383" spans="1:21" ht="14.4" customHeight="1" x14ac:dyDescent="0.3">
      <c r="A383" s="695">
        <v>12</v>
      </c>
      <c r="B383" s="696" t="s">
        <v>530</v>
      </c>
      <c r="C383" s="696">
        <v>89301122</v>
      </c>
      <c r="D383" s="697" t="s">
        <v>2688</v>
      </c>
      <c r="E383" s="698" t="s">
        <v>1443</v>
      </c>
      <c r="F383" s="696" t="s">
        <v>1425</v>
      </c>
      <c r="G383" s="696" t="s">
        <v>1518</v>
      </c>
      <c r="H383" s="696" t="s">
        <v>531</v>
      </c>
      <c r="I383" s="696" t="s">
        <v>611</v>
      </c>
      <c r="J383" s="696" t="s">
        <v>612</v>
      </c>
      <c r="K383" s="696" t="s">
        <v>1519</v>
      </c>
      <c r="L383" s="699">
        <v>127.5</v>
      </c>
      <c r="M383" s="699">
        <v>892.5</v>
      </c>
      <c r="N383" s="696">
        <v>7</v>
      </c>
      <c r="O383" s="700">
        <v>4</v>
      </c>
      <c r="P383" s="699">
        <v>637.5</v>
      </c>
      <c r="Q383" s="701">
        <v>0.7142857142857143</v>
      </c>
      <c r="R383" s="696">
        <v>5</v>
      </c>
      <c r="S383" s="701">
        <v>0.7142857142857143</v>
      </c>
      <c r="T383" s="700">
        <v>3</v>
      </c>
      <c r="U383" s="702">
        <v>0.75</v>
      </c>
    </row>
    <row r="384" spans="1:21" ht="14.4" customHeight="1" x14ac:dyDescent="0.3">
      <c r="A384" s="695">
        <v>12</v>
      </c>
      <c r="B384" s="696" t="s">
        <v>530</v>
      </c>
      <c r="C384" s="696">
        <v>89301122</v>
      </c>
      <c r="D384" s="697" t="s">
        <v>2688</v>
      </c>
      <c r="E384" s="698" t="s">
        <v>1443</v>
      </c>
      <c r="F384" s="696" t="s">
        <v>1425</v>
      </c>
      <c r="G384" s="696" t="s">
        <v>1662</v>
      </c>
      <c r="H384" s="696" t="s">
        <v>531</v>
      </c>
      <c r="I384" s="696" t="s">
        <v>1669</v>
      </c>
      <c r="J384" s="696" t="s">
        <v>1664</v>
      </c>
      <c r="K384" s="696" t="s">
        <v>1665</v>
      </c>
      <c r="L384" s="699">
        <v>893.1</v>
      </c>
      <c r="M384" s="699">
        <v>893.1</v>
      </c>
      <c r="N384" s="696">
        <v>1</v>
      </c>
      <c r="O384" s="700">
        <v>0.5</v>
      </c>
      <c r="P384" s="699">
        <v>893.1</v>
      </c>
      <c r="Q384" s="701">
        <v>1</v>
      </c>
      <c r="R384" s="696">
        <v>1</v>
      </c>
      <c r="S384" s="701">
        <v>1</v>
      </c>
      <c r="T384" s="700">
        <v>0.5</v>
      </c>
      <c r="U384" s="702">
        <v>1</v>
      </c>
    </row>
    <row r="385" spans="1:21" ht="14.4" customHeight="1" x14ac:dyDescent="0.3">
      <c r="A385" s="695">
        <v>12</v>
      </c>
      <c r="B385" s="696" t="s">
        <v>530</v>
      </c>
      <c r="C385" s="696">
        <v>89301122</v>
      </c>
      <c r="D385" s="697" t="s">
        <v>2688</v>
      </c>
      <c r="E385" s="698" t="s">
        <v>1443</v>
      </c>
      <c r="F385" s="696" t="s">
        <v>1425</v>
      </c>
      <c r="G385" s="696" t="s">
        <v>1462</v>
      </c>
      <c r="H385" s="696" t="s">
        <v>531</v>
      </c>
      <c r="I385" s="696" t="s">
        <v>1463</v>
      </c>
      <c r="J385" s="696" t="s">
        <v>1119</v>
      </c>
      <c r="K385" s="696" t="s">
        <v>1464</v>
      </c>
      <c r="L385" s="699">
        <v>23.46</v>
      </c>
      <c r="M385" s="699">
        <v>539.58000000000004</v>
      </c>
      <c r="N385" s="696">
        <v>23</v>
      </c>
      <c r="O385" s="700">
        <v>8.5</v>
      </c>
      <c r="P385" s="699">
        <v>328.44</v>
      </c>
      <c r="Q385" s="701">
        <v>0.60869565217391297</v>
      </c>
      <c r="R385" s="696">
        <v>14</v>
      </c>
      <c r="S385" s="701">
        <v>0.60869565217391308</v>
      </c>
      <c r="T385" s="700">
        <v>5.5</v>
      </c>
      <c r="U385" s="702">
        <v>0.6470588235294118</v>
      </c>
    </row>
    <row r="386" spans="1:21" ht="14.4" customHeight="1" x14ac:dyDescent="0.3">
      <c r="A386" s="695">
        <v>12</v>
      </c>
      <c r="B386" s="696" t="s">
        <v>530</v>
      </c>
      <c r="C386" s="696">
        <v>89301122</v>
      </c>
      <c r="D386" s="697" t="s">
        <v>2688</v>
      </c>
      <c r="E386" s="698" t="s">
        <v>1443</v>
      </c>
      <c r="F386" s="696" t="s">
        <v>1425</v>
      </c>
      <c r="G386" s="696" t="s">
        <v>1576</v>
      </c>
      <c r="H386" s="696" t="s">
        <v>531</v>
      </c>
      <c r="I386" s="696" t="s">
        <v>1098</v>
      </c>
      <c r="J386" s="696" t="s">
        <v>1099</v>
      </c>
      <c r="K386" s="696" t="s">
        <v>1577</v>
      </c>
      <c r="L386" s="699">
        <v>194.73</v>
      </c>
      <c r="M386" s="699">
        <v>389.46</v>
      </c>
      <c r="N386" s="696">
        <v>2</v>
      </c>
      <c r="O386" s="700">
        <v>1</v>
      </c>
      <c r="P386" s="699">
        <v>389.46</v>
      </c>
      <c r="Q386" s="701">
        <v>1</v>
      </c>
      <c r="R386" s="696">
        <v>2</v>
      </c>
      <c r="S386" s="701">
        <v>1</v>
      </c>
      <c r="T386" s="700">
        <v>1</v>
      </c>
      <c r="U386" s="702">
        <v>1</v>
      </c>
    </row>
    <row r="387" spans="1:21" ht="14.4" customHeight="1" x14ac:dyDescent="0.3">
      <c r="A387" s="695">
        <v>12</v>
      </c>
      <c r="B387" s="696" t="s">
        <v>530</v>
      </c>
      <c r="C387" s="696">
        <v>89301122</v>
      </c>
      <c r="D387" s="697" t="s">
        <v>2688</v>
      </c>
      <c r="E387" s="698" t="s">
        <v>1443</v>
      </c>
      <c r="F387" s="696" t="s">
        <v>1425</v>
      </c>
      <c r="G387" s="696" t="s">
        <v>1757</v>
      </c>
      <c r="H387" s="696" t="s">
        <v>974</v>
      </c>
      <c r="I387" s="696" t="s">
        <v>1758</v>
      </c>
      <c r="J387" s="696" t="s">
        <v>1759</v>
      </c>
      <c r="K387" s="696" t="s">
        <v>1760</v>
      </c>
      <c r="L387" s="699">
        <v>154.4</v>
      </c>
      <c r="M387" s="699">
        <v>617.6</v>
      </c>
      <c r="N387" s="696">
        <v>4</v>
      </c>
      <c r="O387" s="700">
        <v>3</v>
      </c>
      <c r="P387" s="699">
        <v>617.6</v>
      </c>
      <c r="Q387" s="701">
        <v>1</v>
      </c>
      <c r="R387" s="696">
        <v>4</v>
      </c>
      <c r="S387" s="701">
        <v>1</v>
      </c>
      <c r="T387" s="700">
        <v>3</v>
      </c>
      <c r="U387" s="702">
        <v>1</v>
      </c>
    </row>
    <row r="388" spans="1:21" ht="14.4" customHeight="1" x14ac:dyDescent="0.3">
      <c r="A388" s="695">
        <v>12</v>
      </c>
      <c r="B388" s="696" t="s">
        <v>530</v>
      </c>
      <c r="C388" s="696">
        <v>89301122</v>
      </c>
      <c r="D388" s="697" t="s">
        <v>2688</v>
      </c>
      <c r="E388" s="698" t="s">
        <v>1443</v>
      </c>
      <c r="F388" s="696" t="s">
        <v>1425</v>
      </c>
      <c r="G388" s="696" t="s">
        <v>1531</v>
      </c>
      <c r="H388" s="696" t="s">
        <v>974</v>
      </c>
      <c r="I388" s="696" t="s">
        <v>1532</v>
      </c>
      <c r="J388" s="696" t="s">
        <v>1533</v>
      </c>
      <c r="K388" s="696" t="s">
        <v>1534</v>
      </c>
      <c r="L388" s="699">
        <v>164.15</v>
      </c>
      <c r="M388" s="699">
        <v>164.15</v>
      </c>
      <c r="N388" s="696">
        <v>1</v>
      </c>
      <c r="O388" s="700">
        <v>1</v>
      </c>
      <c r="P388" s="699">
        <v>164.15</v>
      </c>
      <c r="Q388" s="701">
        <v>1</v>
      </c>
      <c r="R388" s="696">
        <v>1</v>
      </c>
      <c r="S388" s="701">
        <v>1</v>
      </c>
      <c r="T388" s="700">
        <v>1</v>
      </c>
      <c r="U388" s="702">
        <v>1</v>
      </c>
    </row>
    <row r="389" spans="1:21" ht="14.4" customHeight="1" x14ac:dyDescent="0.3">
      <c r="A389" s="695">
        <v>12</v>
      </c>
      <c r="B389" s="696" t="s">
        <v>530</v>
      </c>
      <c r="C389" s="696">
        <v>89301122</v>
      </c>
      <c r="D389" s="697" t="s">
        <v>2688</v>
      </c>
      <c r="E389" s="698" t="s">
        <v>1443</v>
      </c>
      <c r="F389" s="696" t="s">
        <v>1425</v>
      </c>
      <c r="G389" s="696" t="s">
        <v>1531</v>
      </c>
      <c r="H389" s="696" t="s">
        <v>974</v>
      </c>
      <c r="I389" s="696" t="s">
        <v>1679</v>
      </c>
      <c r="J389" s="696" t="s">
        <v>1533</v>
      </c>
      <c r="K389" s="696" t="s">
        <v>1680</v>
      </c>
      <c r="L389" s="699">
        <v>492.45</v>
      </c>
      <c r="M389" s="699">
        <v>5909.3999999999987</v>
      </c>
      <c r="N389" s="696">
        <v>12</v>
      </c>
      <c r="O389" s="700">
        <v>10</v>
      </c>
      <c r="P389" s="699">
        <v>4924.4999999999991</v>
      </c>
      <c r="Q389" s="701">
        <v>0.83333333333333337</v>
      </c>
      <c r="R389" s="696">
        <v>10</v>
      </c>
      <c r="S389" s="701">
        <v>0.83333333333333337</v>
      </c>
      <c r="T389" s="700">
        <v>8.5</v>
      </c>
      <c r="U389" s="702">
        <v>0.85</v>
      </c>
    </row>
    <row r="390" spans="1:21" ht="14.4" customHeight="1" x14ac:dyDescent="0.3">
      <c r="A390" s="695">
        <v>12</v>
      </c>
      <c r="B390" s="696" t="s">
        <v>530</v>
      </c>
      <c r="C390" s="696">
        <v>89301122</v>
      </c>
      <c r="D390" s="697" t="s">
        <v>2688</v>
      </c>
      <c r="E390" s="698" t="s">
        <v>1443</v>
      </c>
      <c r="F390" s="696" t="s">
        <v>1425</v>
      </c>
      <c r="G390" s="696" t="s">
        <v>1531</v>
      </c>
      <c r="H390" s="696" t="s">
        <v>974</v>
      </c>
      <c r="I390" s="696" t="s">
        <v>1761</v>
      </c>
      <c r="J390" s="696" t="s">
        <v>1533</v>
      </c>
      <c r="K390" s="696" t="s">
        <v>1762</v>
      </c>
      <c r="L390" s="699">
        <v>547.16999999999996</v>
      </c>
      <c r="M390" s="699">
        <v>1094.3399999999999</v>
      </c>
      <c r="N390" s="696">
        <v>2</v>
      </c>
      <c r="O390" s="700">
        <v>2</v>
      </c>
      <c r="P390" s="699">
        <v>547.16999999999996</v>
      </c>
      <c r="Q390" s="701">
        <v>0.5</v>
      </c>
      <c r="R390" s="696">
        <v>1</v>
      </c>
      <c r="S390" s="701">
        <v>0.5</v>
      </c>
      <c r="T390" s="700">
        <v>1</v>
      </c>
      <c r="U390" s="702">
        <v>0.5</v>
      </c>
    </row>
    <row r="391" spans="1:21" ht="14.4" customHeight="1" x14ac:dyDescent="0.3">
      <c r="A391" s="695">
        <v>12</v>
      </c>
      <c r="B391" s="696" t="s">
        <v>530</v>
      </c>
      <c r="C391" s="696">
        <v>89301122</v>
      </c>
      <c r="D391" s="697" t="s">
        <v>2688</v>
      </c>
      <c r="E391" s="698" t="s">
        <v>1443</v>
      </c>
      <c r="F391" s="696" t="s">
        <v>1425</v>
      </c>
      <c r="G391" s="696" t="s">
        <v>1465</v>
      </c>
      <c r="H391" s="696" t="s">
        <v>531</v>
      </c>
      <c r="I391" s="696" t="s">
        <v>1466</v>
      </c>
      <c r="J391" s="696" t="s">
        <v>1467</v>
      </c>
      <c r="K391" s="696" t="s">
        <v>1468</v>
      </c>
      <c r="L391" s="699">
        <v>1660.2</v>
      </c>
      <c r="M391" s="699">
        <v>11621.400000000001</v>
      </c>
      <c r="N391" s="696">
        <v>7</v>
      </c>
      <c r="O391" s="700">
        <v>6.5</v>
      </c>
      <c r="P391" s="699">
        <v>11621.400000000001</v>
      </c>
      <c r="Q391" s="701">
        <v>1</v>
      </c>
      <c r="R391" s="696">
        <v>7</v>
      </c>
      <c r="S391" s="701">
        <v>1</v>
      </c>
      <c r="T391" s="700">
        <v>6.5</v>
      </c>
      <c r="U391" s="702">
        <v>1</v>
      </c>
    </row>
    <row r="392" spans="1:21" ht="14.4" customHeight="1" x14ac:dyDescent="0.3">
      <c r="A392" s="695">
        <v>12</v>
      </c>
      <c r="B392" s="696" t="s">
        <v>530</v>
      </c>
      <c r="C392" s="696">
        <v>89301122</v>
      </c>
      <c r="D392" s="697" t="s">
        <v>2688</v>
      </c>
      <c r="E392" s="698" t="s">
        <v>1443</v>
      </c>
      <c r="F392" s="696" t="s">
        <v>1425</v>
      </c>
      <c r="G392" s="696" t="s">
        <v>1535</v>
      </c>
      <c r="H392" s="696" t="s">
        <v>974</v>
      </c>
      <c r="I392" s="696" t="s">
        <v>1536</v>
      </c>
      <c r="J392" s="696" t="s">
        <v>1537</v>
      </c>
      <c r="K392" s="696" t="s">
        <v>1538</v>
      </c>
      <c r="L392" s="699">
        <v>32.74</v>
      </c>
      <c r="M392" s="699">
        <v>32.74</v>
      </c>
      <c r="N392" s="696">
        <v>1</v>
      </c>
      <c r="O392" s="700">
        <v>1</v>
      </c>
      <c r="P392" s="699">
        <v>32.74</v>
      </c>
      <c r="Q392" s="701">
        <v>1</v>
      </c>
      <c r="R392" s="696">
        <v>1</v>
      </c>
      <c r="S392" s="701">
        <v>1</v>
      </c>
      <c r="T392" s="700">
        <v>1</v>
      </c>
      <c r="U392" s="702">
        <v>1</v>
      </c>
    </row>
    <row r="393" spans="1:21" ht="14.4" customHeight="1" x14ac:dyDescent="0.3">
      <c r="A393" s="695">
        <v>12</v>
      </c>
      <c r="B393" s="696" t="s">
        <v>530</v>
      </c>
      <c r="C393" s="696">
        <v>89301122</v>
      </c>
      <c r="D393" s="697" t="s">
        <v>2688</v>
      </c>
      <c r="E393" s="698" t="s">
        <v>1443</v>
      </c>
      <c r="F393" s="696" t="s">
        <v>1425</v>
      </c>
      <c r="G393" s="696" t="s">
        <v>2008</v>
      </c>
      <c r="H393" s="696" t="s">
        <v>531</v>
      </c>
      <c r="I393" s="696" t="s">
        <v>2009</v>
      </c>
      <c r="J393" s="696" t="s">
        <v>2010</v>
      </c>
      <c r="K393" s="696" t="s">
        <v>2011</v>
      </c>
      <c r="L393" s="699">
        <v>17.53</v>
      </c>
      <c r="M393" s="699">
        <v>17.53</v>
      </c>
      <c r="N393" s="696">
        <v>1</v>
      </c>
      <c r="O393" s="700">
        <v>1</v>
      </c>
      <c r="P393" s="699"/>
      <c r="Q393" s="701">
        <v>0</v>
      </c>
      <c r="R393" s="696"/>
      <c r="S393" s="701">
        <v>0</v>
      </c>
      <c r="T393" s="700"/>
      <c r="U393" s="702">
        <v>0</v>
      </c>
    </row>
    <row r="394" spans="1:21" ht="14.4" customHeight="1" x14ac:dyDescent="0.3">
      <c r="A394" s="695">
        <v>12</v>
      </c>
      <c r="B394" s="696" t="s">
        <v>530</v>
      </c>
      <c r="C394" s="696">
        <v>89301122</v>
      </c>
      <c r="D394" s="697" t="s">
        <v>2688</v>
      </c>
      <c r="E394" s="698" t="s">
        <v>1443</v>
      </c>
      <c r="F394" s="696" t="s">
        <v>1425</v>
      </c>
      <c r="G394" s="696" t="s">
        <v>2012</v>
      </c>
      <c r="H394" s="696" t="s">
        <v>531</v>
      </c>
      <c r="I394" s="696" t="s">
        <v>2013</v>
      </c>
      <c r="J394" s="696" t="s">
        <v>2014</v>
      </c>
      <c r="K394" s="696" t="s">
        <v>2015</v>
      </c>
      <c r="L394" s="699">
        <v>167.42</v>
      </c>
      <c r="M394" s="699">
        <v>334.84</v>
      </c>
      <c r="N394" s="696">
        <v>2</v>
      </c>
      <c r="O394" s="700">
        <v>2</v>
      </c>
      <c r="P394" s="699"/>
      <c r="Q394" s="701">
        <v>0</v>
      </c>
      <c r="R394" s="696"/>
      <c r="S394" s="701">
        <v>0</v>
      </c>
      <c r="T394" s="700"/>
      <c r="U394" s="702">
        <v>0</v>
      </c>
    </row>
    <row r="395" spans="1:21" ht="14.4" customHeight="1" x14ac:dyDescent="0.3">
      <c r="A395" s="695">
        <v>12</v>
      </c>
      <c r="B395" s="696" t="s">
        <v>530</v>
      </c>
      <c r="C395" s="696">
        <v>89301122</v>
      </c>
      <c r="D395" s="697" t="s">
        <v>2688</v>
      </c>
      <c r="E395" s="698" t="s">
        <v>1443</v>
      </c>
      <c r="F395" s="696" t="s">
        <v>1425</v>
      </c>
      <c r="G395" s="696" t="s">
        <v>1763</v>
      </c>
      <c r="H395" s="696" t="s">
        <v>531</v>
      </c>
      <c r="I395" s="696" t="s">
        <v>2016</v>
      </c>
      <c r="J395" s="696" t="s">
        <v>2017</v>
      </c>
      <c r="K395" s="696" t="s">
        <v>712</v>
      </c>
      <c r="L395" s="699">
        <v>0</v>
      </c>
      <c r="M395" s="699">
        <v>0</v>
      </c>
      <c r="N395" s="696">
        <v>1</v>
      </c>
      <c r="O395" s="700">
        <v>1</v>
      </c>
      <c r="P395" s="699">
        <v>0</v>
      </c>
      <c r="Q395" s="701"/>
      <c r="R395" s="696">
        <v>1</v>
      </c>
      <c r="S395" s="701">
        <v>1</v>
      </c>
      <c r="T395" s="700">
        <v>1</v>
      </c>
      <c r="U395" s="702">
        <v>1</v>
      </c>
    </row>
    <row r="396" spans="1:21" ht="14.4" customHeight="1" x14ac:dyDescent="0.3">
      <c r="A396" s="695">
        <v>12</v>
      </c>
      <c r="B396" s="696" t="s">
        <v>530</v>
      </c>
      <c r="C396" s="696">
        <v>89301122</v>
      </c>
      <c r="D396" s="697" t="s">
        <v>2688</v>
      </c>
      <c r="E396" s="698" t="s">
        <v>1443</v>
      </c>
      <c r="F396" s="696" t="s">
        <v>1426</v>
      </c>
      <c r="G396" s="696" t="s">
        <v>1887</v>
      </c>
      <c r="H396" s="696" t="s">
        <v>531</v>
      </c>
      <c r="I396" s="696" t="s">
        <v>2018</v>
      </c>
      <c r="J396" s="696" t="s">
        <v>1889</v>
      </c>
      <c r="K396" s="696"/>
      <c r="L396" s="699">
        <v>0</v>
      </c>
      <c r="M396" s="699">
        <v>0</v>
      </c>
      <c r="N396" s="696">
        <v>2</v>
      </c>
      <c r="O396" s="700">
        <v>2</v>
      </c>
      <c r="P396" s="699"/>
      <c r="Q396" s="701"/>
      <c r="R396" s="696"/>
      <c r="S396" s="701">
        <v>0</v>
      </c>
      <c r="T396" s="700"/>
      <c r="U396" s="702">
        <v>0</v>
      </c>
    </row>
    <row r="397" spans="1:21" ht="14.4" customHeight="1" x14ac:dyDescent="0.3">
      <c r="A397" s="695">
        <v>12</v>
      </c>
      <c r="B397" s="696" t="s">
        <v>530</v>
      </c>
      <c r="C397" s="696">
        <v>89301122</v>
      </c>
      <c r="D397" s="697" t="s">
        <v>2688</v>
      </c>
      <c r="E397" s="698" t="s">
        <v>1443</v>
      </c>
      <c r="F397" s="696" t="s">
        <v>1426</v>
      </c>
      <c r="G397" s="696" t="s">
        <v>1887</v>
      </c>
      <c r="H397" s="696" t="s">
        <v>531</v>
      </c>
      <c r="I397" s="696" t="s">
        <v>1965</v>
      </c>
      <c r="J397" s="696" t="s">
        <v>1889</v>
      </c>
      <c r="K397" s="696"/>
      <c r="L397" s="699">
        <v>0</v>
      </c>
      <c r="M397" s="699">
        <v>0</v>
      </c>
      <c r="N397" s="696">
        <v>1</v>
      </c>
      <c r="O397" s="700">
        <v>1</v>
      </c>
      <c r="P397" s="699">
        <v>0</v>
      </c>
      <c r="Q397" s="701"/>
      <c r="R397" s="696">
        <v>1</v>
      </c>
      <c r="S397" s="701">
        <v>1</v>
      </c>
      <c r="T397" s="700">
        <v>1</v>
      </c>
      <c r="U397" s="702">
        <v>1</v>
      </c>
    </row>
    <row r="398" spans="1:21" ht="14.4" customHeight="1" x14ac:dyDescent="0.3">
      <c r="A398" s="695">
        <v>12</v>
      </c>
      <c r="B398" s="696" t="s">
        <v>530</v>
      </c>
      <c r="C398" s="696">
        <v>89301122</v>
      </c>
      <c r="D398" s="697" t="s">
        <v>2688</v>
      </c>
      <c r="E398" s="698" t="s">
        <v>1443</v>
      </c>
      <c r="F398" s="696" t="s">
        <v>1427</v>
      </c>
      <c r="G398" s="696" t="s">
        <v>1473</v>
      </c>
      <c r="H398" s="696" t="s">
        <v>531</v>
      </c>
      <c r="I398" s="696" t="s">
        <v>2019</v>
      </c>
      <c r="J398" s="696" t="s">
        <v>2020</v>
      </c>
      <c r="K398" s="696" t="s">
        <v>2021</v>
      </c>
      <c r="L398" s="699">
        <v>651.20000000000005</v>
      </c>
      <c r="M398" s="699">
        <v>1953.6000000000001</v>
      </c>
      <c r="N398" s="696">
        <v>3</v>
      </c>
      <c r="O398" s="700">
        <v>1</v>
      </c>
      <c r="P398" s="699"/>
      <c r="Q398" s="701">
        <v>0</v>
      </c>
      <c r="R398" s="696"/>
      <c r="S398" s="701">
        <v>0</v>
      </c>
      <c r="T398" s="700"/>
      <c r="U398" s="702">
        <v>0</v>
      </c>
    </row>
    <row r="399" spans="1:21" ht="14.4" customHeight="1" x14ac:dyDescent="0.3">
      <c r="A399" s="695">
        <v>12</v>
      </c>
      <c r="B399" s="696" t="s">
        <v>530</v>
      </c>
      <c r="C399" s="696">
        <v>89301122</v>
      </c>
      <c r="D399" s="697" t="s">
        <v>2688</v>
      </c>
      <c r="E399" s="698" t="s">
        <v>1443</v>
      </c>
      <c r="F399" s="696" t="s">
        <v>1427</v>
      </c>
      <c r="G399" s="696" t="s">
        <v>1473</v>
      </c>
      <c r="H399" s="696" t="s">
        <v>531</v>
      </c>
      <c r="I399" s="696" t="s">
        <v>2022</v>
      </c>
      <c r="J399" s="696" t="s">
        <v>2023</v>
      </c>
      <c r="K399" s="696" t="s">
        <v>2024</v>
      </c>
      <c r="L399" s="699">
        <v>69.67</v>
      </c>
      <c r="M399" s="699">
        <v>209.01</v>
      </c>
      <c r="N399" s="696">
        <v>3</v>
      </c>
      <c r="O399" s="700">
        <v>2</v>
      </c>
      <c r="P399" s="699"/>
      <c r="Q399" s="701">
        <v>0</v>
      </c>
      <c r="R399" s="696"/>
      <c r="S399" s="701">
        <v>0</v>
      </c>
      <c r="T399" s="700"/>
      <c r="U399" s="702">
        <v>0</v>
      </c>
    </row>
    <row r="400" spans="1:21" ht="14.4" customHeight="1" x14ac:dyDescent="0.3">
      <c r="A400" s="695">
        <v>12</v>
      </c>
      <c r="B400" s="696" t="s">
        <v>530</v>
      </c>
      <c r="C400" s="696">
        <v>89301122</v>
      </c>
      <c r="D400" s="697" t="s">
        <v>2688</v>
      </c>
      <c r="E400" s="698" t="s">
        <v>1443</v>
      </c>
      <c r="F400" s="696" t="s">
        <v>1427</v>
      </c>
      <c r="G400" s="696" t="s">
        <v>1473</v>
      </c>
      <c r="H400" s="696" t="s">
        <v>531</v>
      </c>
      <c r="I400" s="696" t="s">
        <v>1539</v>
      </c>
      <c r="J400" s="696" t="s">
        <v>1540</v>
      </c>
      <c r="K400" s="696" t="s">
        <v>1541</v>
      </c>
      <c r="L400" s="699">
        <v>500</v>
      </c>
      <c r="M400" s="699">
        <v>1500</v>
      </c>
      <c r="N400" s="696">
        <v>3</v>
      </c>
      <c r="O400" s="700">
        <v>1</v>
      </c>
      <c r="P400" s="699"/>
      <c r="Q400" s="701">
        <v>0</v>
      </c>
      <c r="R400" s="696"/>
      <c r="S400" s="701">
        <v>0</v>
      </c>
      <c r="T400" s="700"/>
      <c r="U400" s="702">
        <v>0</v>
      </c>
    </row>
    <row r="401" spans="1:21" ht="14.4" customHeight="1" x14ac:dyDescent="0.3">
      <c r="A401" s="695">
        <v>12</v>
      </c>
      <c r="B401" s="696" t="s">
        <v>530</v>
      </c>
      <c r="C401" s="696">
        <v>89301122</v>
      </c>
      <c r="D401" s="697" t="s">
        <v>2688</v>
      </c>
      <c r="E401" s="698" t="s">
        <v>1443</v>
      </c>
      <c r="F401" s="696" t="s">
        <v>1427</v>
      </c>
      <c r="G401" s="696" t="s">
        <v>1473</v>
      </c>
      <c r="H401" s="696" t="s">
        <v>531</v>
      </c>
      <c r="I401" s="696" t="s">
        <v>2025</v>
      </c>
      <c r="J401" s="696" t="s">
        <v>2026</v>
      </c>
      <c r="K401" s="696" t="s">
        <v>2027</v>
      </c>
      <c r="L401" s="699">
        <v>500</v>
      </c>
      <c r="M401" s="699">
        <v>1500</v>
      </c>
      <c r="N401" s="696">
        <v>3</v>
      </c>
      <c r="O401" s="700">
        <v>1</v>
      </c>
      <c r="P401" s="699"/>
      <c r="Q401" s="701">
        <v>0</v>
      </c>
      <c r="R401" s="696"/>
      <c r="S401" s="701">
        <v>0</v>
      </c>
      <c r="T401" s="700"/>
      <c r="U401" s="702">
        <v>0</v>
      </c>
    </row>
    <row r="402" spans="1:21" ht="14.4" customHeight="1" x14ac:dyDescent="0.3">
      <c r="A402" s="695">
        <v>12</v>
      </c>
      <c r="B402" s="696" t="s">
        <v>530</v>
      </c>
      <c r="C402" s="696">
        <v>89301122</v>
      </c>
      <c r="D402" s="697" t="s">
        <v>2688</v>
      </c>
      <c r="E402" s="698" t="s">
        <v>1443</v>
      </c>
      <c r="F402" s="696" t="s">
        <v>1427</v>
      </c>
      <c r="G402" s="696" t="s">
        <v>1473</v>
      </c>
      <c r="H402" s="696" t="s">
        <v>531</v>
      </c>
      <c r="I402" s="696" t="s">
        <v>1811</v>
      </c>
      <c r="J402" s="696" t="s">
        <v>1812</v>
      </c>
      <c r="K402" s="696" t="s">
        <v>1813</v>
      </c>
      <c r="L402" s="699">
        <v>700</v>
      </c>
      <c r="M402" s="699">
        <v>2100</v>
      </c>
      <c r="N402" s="696">
        <v>3</v>
      </c>
      <c r="O402" s="700">
        <v>1</v>
      </c>
      <c r="P402" s="699"/>
      <c r="Q402" s="701">
        <v>0</v>
      </c>
      <c r="R402" s="696"/>
      <c r="S402" s="701">
        <v>0</v>
      </c>
      <c r="T402" s="700"/>
      <c r="U402" s="702">
        <v>0</v>
      </c>
    </row>
    <row r="403" spans="1:21" ht="14.4" customHeight="1" x14ac:dyDescent="0.3">
      <c r="A403" s="695">
        <v>12</v>
      </c>
      <c r="B403" s="696" t="s">
        <v>530</v>
      </c>
      <c r="C403" s="696">
        <v>89301122</v>
      </c>
      <c r="D403" s="697" t="s">
        <v>2688</v>
      </c>
      <c r="E403" s="698" t="s">
        <v>1444</v>
      </c>
      <c r="F403" s="696" t="s">
        <v>1425</v>
      </c>
      <c r="G403" s="696" t="s">
        <v>2028</v>
      </c>
      <c r="H403" s="696" t="s">
        <v>531</v>
      </c>
      <c r="I403" s="696" t="s">
        <v>2029</v>
      </c>
      <c r="J403" s="696" t="s">
        <v>2030</v>
      </c>
      <c r="K403" s="696" t="s">
        <v>2031</v>
      </c>
      <c r="L403" s="699">
        <v>483.76</v>
      </c>
      <c r="M403" s="699">
        <v>483.76</v>
      </c>
      <c r="N403" s="696">
        <v>1</v>
      </c>
      <c r="O403" s="700">
        <v>1</v>
      </c>
      <c r="P403" s="699">
        <v>483.76</v>
      </c>
      <c r="Q403" s="701">
        <v>1</v>
      </c>
      <c r="R403" s="696">
        <v>1</v>
      </c>
      <c r="S403" s="701">
        <v>1</v>
      </c>
      <c r="T403" s="700">
        <v>1</v>
      </c>
      <c r="U403" s="702">
        <v>1</v>
      </c>
    </row>
    <row r="404" spans="1:21" ht="14.4" customHeight="1" x14ac:dyDescent="0.3">
      <c r="A404" s="695">
        <v>12</v>
      </c>
      <c r="B404" s="696" t="s">
        <v>530</v>
      </c>
      <c r="C404" s="696">
        <v>89301122</v>
      </c>
      <c r="D404" s="697" t="s">
        <v>2688</v>
      </c>
      <c r="E404" s="698" t="s">
        <v>1444</v>
      </c>
      <c r="F404" s="696" t="s">
        <v>1425</v>
      </c>
      <c r="G404" s="696" t="s">
        <v>1578</v>
      </c>
      <c r="H404" s="696" t="s">
        <v>531</v>
      </c>
      <c r="I404" s="696" t="s">
        <v>1579</v>
      </c>
      <c r="J404" s="696" t="s">
        <v>1580</v>
      </c>
      <c r="K404" s="696" t="s">
        <v>1581</v>
      </c>
      <c r="L404" s="699">
        <v>0</v>
      </c>
      <c r="M404" s="699">
        <v>0</v>
      </c>
      <c r="N404" s="696">
        <v>3</v>
      </c>
      <c r="O404" s="700">
        <v>2</v>
      </c>
      <c r="P404" s="699">
        <v>0</v>
      </c>
      <c r="Q404" s="701"/>
      <c r="R404" s="696">
        <v>1</v>
      </c>
      <c r="S404" s="701">
        <v>0.33333333333333331</v>
      </c>
      <c r="T404" s="700">
        <v>1</v>
      </c>
      <c r="U404" s="702">
        <v>0.5</v>
      </c>
    </row>
    <row r="405" spans="1:21" ht="14.4" customHeight="1" x14ac:dyDescent="0.3">
      <c r="A405" s="695">
        <v>12</v>
      </c>
      <c r="B405" s="696" t="s">
        <v>530</v>
      </c>
      <c r="C405" s="696">
        <v>89301122</v>
      </c>
      <c r="D405" s="697" t="s">
        <v>2688</v>
      </c>
      <c r="E405" s="698" t="s">
        <v>1444</v>
      </c>
      <c r="F405" s="696" t="s">
        <v>1425</v>
      </c>
      <c r="G405" s="696" t="s">
        <v>1456</v>
      </c>
      <c r="H405" s="696" t="s">
        <v>974</v>
      </c>
      <c r="I405" s="696" t="s">
        <v>1128</v>
      </c>
      <c r="J405" s="696" t="s">
        <v>1381</v>
      </c>
      <c r="K405" s="696" t="s">
        <v>1382</v>
      </c>
      <c r="L405" s="699">
        <v>333.31</v>
      </c>
      <c r="M405" s="699">
        <v>999.93000000000006</v>
      </c>
      <c r="N405" s="696">
        <v>3</v>
      </c>
      <c r="O405" s="700">
        <v>3</v>
      </c>
      <c r="P405" s="699">
        <v>666.62</v>
      </c>
      <c r="Q405" s="701">
        <v>0.66666666666666663</v>
      </c>
      <c r="R405" s="696">
        <v>2</v>
      </c>
      <c r="S405" s="701">
        <v>0.66666666666666663</v>
      </c>
      <c r="T405" s="700">
        <v>2</v>
      </c>
      <c r="U405" s="702">
        <v>0.66666666666666663</v>
      </c>
    </row>
    <row r="406" spans="1:21" ht="14.4" customHeight="1" x14ac:dyDescent="0.3">
      <c r="A406" s="695">
        <v>12</v>
      </c>
      <c r="B406" s="696" t="s">
        <v>530</v>
      </c>
      <c r="C406" s="696">
        <v>89301122</v>
      </c>
      <c r="D406" s="697" t="s">
        <v>2688</v>
      </c>
      <c r="E406" s="698" t="s">
        <v>1444</v>
      </c>
      <c r="F406" s="696" t="s">
        <v>1425</v>
      </c>
      <c r="G406" s="696" t="s">
        <v>1566</v>
      </c>
      <c r="H406" s="696" t="s">
        <v>974</v>
      </c>
      <c r="I406" s="696" t="s">
        <v>1567</v>
      </c>
      <c r="J406" s="696" t="s">
        <v>1568</v>
      </c>
      <c r="K406" s="696" t="s">
        <v>1569</v>
      </c>
      <c r="L406" s="699">
        <v>1140.7</v>
      </c>
      <c r="M406" s="699">
        <v>3422.1000000000004</v>
      </c>
      <c r="N406" s="696">
        <v>3</v>
      </c>
      <c r="O406" s="700">
        <v>1</v>
      </c>
      <c r="P406" s="699"/>
      <c r="Q406" s="701">
        <v>0</v>
      </c>
      <c r="R406" s="696"/>
      <c r="S406" s="701">
        <v>0</v>
      </c>
      <c r="T406" s="700"/>
      <c r="U406" s="702">
        <v>0</v>
      </c>
    </row>
    <row r="407" spans="1:21" ht="14.4" customHeight="1" x14ac:dyDescent="0.3">
      <c r="A407" s="695">
        <v>12</v>
      </c>
      <c r="B407" s="696" t="s">
        <v>530</v>
      </c>
      <c r="C407" s="696">
        <v>89301122</v>
      </c>
      <c r="D407" s="697" t="s">
        <v>2688</v>
      </c>
      <c r="E407" s="698" t="s">
        <v>1444</v>
      </c>
      <c r="F407" s="696" t="s">
        <v>1425</v>
      </c>
      <c r="G407" s="696" t="s">
        <v>1457</v>
      </c>
      <c r="H407" s="696" t="s">
        <v>974</v>
      </c>
      <c r="I407" s="696" t="s">
        <v>1542</v>
      </c>
      <c r="J407" s="696" t="s">
        <v>1543</v>
      </c>
      <c r="K407" s="696" t="s">
        <v>1544</v>
      </c>
      <c r="L407" s="699">
        <v>138.16</v>
      </c>
      <c r="M407" s="699">
        <v>414.48</v>
      </c>
      <c r="N407" s="696">
        <v>3</v>
      </c>
      <c r="O407" s="700">
        <v>0.5</v>
      </c>
      <c r="P407" s="699"/>
      <c r="Q407" s="701">
        <v>0</v>
      </c>
      <c r="R407" s="696"/>
      <c r="S407" s="701">
        <v>0</v>
      </c>
      <c r="T407" s="700"/>
      <c r="U407" s="702">
        <v>0</v>
      </c>
    </row>
    <row r="408" spans="1:21" ht="14.4" customHeight="1" x14ac:dyDescent="0.3">
      <c r="A408" s="695">
        <v>12</v>
      </c>
      <c r="B408" s="696" t="s">
        <v>530</v>
      </c>
      <c r="C408" s="696">
        <v>89301122</v>
      </c>
      <c r="D408" s="697" t="s">
        <v>2688</v>
      </c>
      <c r="E408" s="698" t="s">
        <v>1444</v>
      </c>
      <c r="F408" s="696" t="s">
        <v>1425</v>
      </c>
      <c r="G408" s="696" t="s">
        <v>1457</v>
      </c>
      <c r="H408" s="696" t="s">
        <v>974</v>
      </c>
      <c r="I408" s="696" t="s">
        <v>1992</v>
      </c>
      <c r="J408" s="696" t="s">
        <v>1993</v>
      </c>
      <c r="K408" s="696" t="s">
        <v>1994</v>
      </c>
      <c r="L408" s="699">
        <v>103.71</v>
      </c>
      <c r="M408" s="699">
        <v>103.71</v>
      </c>
      <c r="N408" s="696">
        <v>1</v>
      </c>
      <c r="O408" s="700">
        <v>1</v>
      </c>
      <c r="P408" s="699">
        <v>103.71</v>
      </c>
      <c r="Q408" s="701">
        <v>1</v>
      </c>
      <c r="R408" s="696">
        <v>1</v>
      </c>
      <c r="S408" s="701">
        <v>1</v>
      </c>
      <c r="T408" s="700">
        <v>1</v>
      </c>
      <c r="U408" s="702">
        <v>1</v>
      </c>
    </row>
    <row r="409" spans="1:21" ht="14.4" customHeight="1" x14ac:dyDescent="0.3">
      <c r="A409" s="695">
        <v>12</v>
      </c>
      <c r="B409" s="696" t="s">
        <v>530</v>
      </c>
      <c r="C409" s="696">
        <v>89301122</v>
      </c>
      <c r="D409" s="697" t="s">
        <v>2688</v>
      </c>
      <c r="E409" s="698" t="s">
        <v>1444</v>
      </c>
      <c r="F409" s="696" t="s">
        <v>1425</v>
      </c>
      <c r="G409" s="696" t="s">
        <v>1493</v>
      </c>
      <c r="H409" s="696" t="s">
        <v>974</v>
      </c>
      <c r="I409" s="696" t="s">
        <v>1139</v>
      </c>
      <c r="J409" s="696" t="s">
        <v>1140</v>
      </c>
      <c r="K409" s="696" t="s">
        <v>1388</v>
      </c>
      <c r="L409" s="699">
        <v>69.86</v>
      </c>
      <c r="M409" s="699">
        <v>489.02</v>
      </c>
      <c r="N409" s="696">
        <v>7</v>
      </c>
      <c r="O409" s="700">
        <v>3</v>
      </c>
      <c r="P409" s="699">
        <v>489.02</v>
      </c>
      <c r="Q409" s="701">
        <v>1</v>
      </c>
      <c r="R409" s="696">
        <v>7</v>
      </c>
      <c r="S409" s="701">
        <v>1</v>
      </c>
      <c r="T409" s="700">
        <v>3</v>
      </c>
      <c r="U409" s="702">
        <v>1</v>
      </c>
    </row>
    <row r="410" spans="1:21" ht="14.4" customHeight="1" x14ac:dyDescent="0.3">
      <c r="A410" s="695">
        <v>12</v>
      </c>
      <c r="B410" s="696" t="s">
        <v>530</v>
      </c>
      <c r="C410" s="696">
        <v>89301122</v>
      </c>
      <c r="D410" s="697" t="s">
        <v>2688</v>
      </c>
      <c r="E410" s="698" t="s">
        <v>1444</v>
      </c>
      <c r="F410" s="696" t="s">
        <v>1425</v>
      </c>
      <c r="G410" s="696" t="s">
        <v>1588</v>
      </c>
      <c r="H410" s="696" t="s">
        <v>531</v>
      </c>
      <c r="I410" s="696" t="s">
        <v>1589</v>
      </c>
      <c r="J410" s="696" t="s">
        <v>1590</v>
      </c>
      <c r="K410" s="696" t="s">
        <v>1591</v>
      </c>
      <c r="L410" s="699">
        <v>871.16</v>
      </c>
      <c r="M410" s="699">
        <v>2613.48</v>
      </c>
      <c r="N410" s="696">
        <v>3</v>
      </c>
      <c r="O410" s="700">
        <v>0.5</v>
      </c>
      <c r="P410" s="699">
        <v>2613.48</v>
      </c>
      <c r="Q410" s="701">
        <v>1</v>
      </c>
      <c r="R410" s="696">
        <v>3</v>
      </c>
      <c r="S410" s="701">
        <v>1</v>
      </c>
      <c r="T410" s="700">
        <v>0.5</v>
      </c>
      <c r="U410" s="702">
        <v>1</v>
      </c>
    </row>
    <row r="411" spans="1:21" ht="14.4" customHeight="1" x14ac:dyDescent="0.3">
      <c r="A411" s="695">
        <v>12</v>
      </c>
      <c r="B411" s="696" t="s">
        <v>530</v>
      </c>
      <c r="C411" s="696">
        <v>89301122</v>
      </c>
      <c r="D411" s="697" t="s">
        <v>2688</v>
      </c>
      <c r="E411" s="698" t="s">
        <v>1444</v>
      </c>
      <c r="F411" s="696" t="s">
        <v>1425</v>
      </c>
      <c r="G411" s="696" t="s">
        <v>1588</v>
      </c>
      <c r="H411" s="696" t="s">
        <v>531</v>
      </c>
      <c r="I411" s="696" t="s">
        <v>1592</v>
      </c>
      <c r="J411" s="696" t="s">
        <v>1593</v>
      </c>
      <c r="K411" s="696" t="s">
        <v>1594</v>
      </c>
      <c r="L411" s="699">
        <v>1162.0999999999999</v>
      </c>
      <c r="M411" s="699">
        <v>3486.2999999999997</v>
      </c>
      <c r="N411" s="696">
        <v>3</v>
      </c>
      <c r="O411" s="700">
        <v>0.5</v>
      </c>
      <c r="P411" s="699">
        <v>3486.2999999999997</v>
      </c>
      <c r="Q411" s="701">
        <v>1</v>
      </c>
      <c r="R411" s="696">
        <v>3</v>
      </c>
      <c r="S411" s="701">
        <v>1</v>
      </c>
      <c r="T411" s="700">
        <v>0.5</v>
      </c>
      <c r="U411" s="702">
        <v>1</v>
      </c>
    </row>
    <row r="412" spans="1:21" ht="14.4" customHeight="1" x14ac:dyDescent="0.3">
      <c r="A412" s="695">
        <v>12</v>
      </c>
      <c r="B412" s="696" t="s">
        <v>530</v>
      </c>
      <c r="C412" s="696">
        <v>89301122</v>
      </c>
      <c r="D412" s="697" t="s">
        <v>2688</v>
      </c>
      <c r="E412" s="698" t="s">
        <v>1444</v>
      </c>
      <c r="F412" s="696" t="s">
        <v>1425</v>
      </c>
      <c r="G412" s="696" t="s">
        <v>1526</v>
      </c>
      <c r="H412" s="696" t="s">
        <v>531</v>
      </c>
      <c r="I412" s="696" t="s">
        <v>2032</v>
      </c>
      <c r="J412" s="696" t="s">
        <v>2033</v>
      </c>
      <c r="K412" s="696" t="s">
        <v>2034</v>
      </c>
      <c r="L412" s="699">
        <v>0</v>
      </c>
      <c r="M412" s="699">
        <v>0</v>
      </c>
      <c r="N412" s="696">
        <v>1</v>
      </c>
      <c r="O412" s="700">
        <v>0.5</v>
      </c>
      <c r="P412" s="699">
        <v>0</v>
      </c>
      <c r="Q412" s="701"/>
      <c r="R412" s="696">
        <v>1</v>
      </c>
      <c r="S412" s="701">
        <v>1</v>
      </c>
      <c r="T412" s="700">
        <v>0.5</v>
      </c>
      <c r="U412" s="702">
        <v>1</v>
      </c>
    </row>
    <row r="413" spans="1:21" ht="14.4" customHeight="1" x14ac:dyDescent="0.3">
      <c r="A413" s="695">
        <v>12</v>
      </c>
      <c r="B413" s="696" t="s">
        <v>530</v>
      </c>
      <c r="C413" s="696">
        <v>89301122</v>
      </c>
      <c r="D413" s="697" t="s">
        <v>2688</v>
      </c>
      <c r="E413" s="698" t="s">
        <v>1444</v>
      </c>
      <c r="F413" s="696" t="s">
        <v>1425</v>
      </c>
      <c r="G413" s="696" t="s">
        <v>1526</v>
      </c>
      <c r="H413" s="696" t="s">
        <v>531</v>
      </c>
      <c r="I413" s="696" t="s">
        <v>1570</v>
      </c>
      <c r="J413" s="696" t="s">
        <v>1571</v>
      </c>
      <c r="K413" s="696" t="s">
        <v>1016</v>
      </c>
      <c r="L413" s="699">
        <v>0</v>
      </c>
      <c r="M413" s="699">
        <v>0</v>
      </c>
      <c r="N413" s="696">
        <v>1</v>
      </c>
      <c r="O413" s="700">
        <v>0.5</v>
      </c>
      <c r="P413" s="699"/>
      <c r="Q413" s="701"/>
      <c r="R413" s="696"/>
      <c r="S413" s="701">
        <v>0</v>
      </c>
      <c r="T413" s="700"/>
      <c r="U413" s="702">
        <v>0</v>
      </c>
    </row>
    <row r="414" spans="1:21" ht="14.4" customHeight="1" x14ac:dyDescent="0.3">
      <c r="A414" s="695">
        <v>12</v>
      </c>
      <c r="B414" s="696" t="s">
        <v>530</v>
      </c>
      <c r="C414" s="696">
        <v>89301122</v>
      </c>
      <c r="D414" s="697" t="s">
        <v>2688</v>
      </c>
      <c r="E414" s="698" t="s">
        <v>1444</v>
      </c>
      <c r="F414" s="696" t="s">
        <v>1425</v>
      </c>
      <c r="G414" s="696" t="s">
        <v>1526</v>
      </c>
      <c r="H414" s="696" t="s">
        <v>531</v>
      </c>
      <c r="I414" s="696" t="s">
        <v>2035</v>
      </c>
      <c r="J414" s="696" t="s">
        <v>1571</v>
      </c>
      <c r="K414" s="696" t="s">
        <v>2036</v>
      </c>
      <c r="L414" s="699">
        <v>37.68</v>
      </c>
      <c r="M414" s="699">
        <v>37.68</v>
      </c>
      <c r="N414" s="696">
        <v>1</v>
      </c>
      <c r="O414" s="700">
        <v>0.5</v>
      </c>
      <c r="P414" s="699">
        <v>37.68</v>
      </c>
      <c r="Q414" s="701">
        <v>1</v>
      </c>
      <c r="R414" s="696">
        <v>1</v>
      </c>
      <c r="S414" s="701">
        <v>1</v>
      </c>
      <c r="T414" s="700">
        <v>0.5</v>
      </c>
      <c r="U414" s="702">
        <v>1</v>
      </c>
    </row>
    <row r="415" spans="1:21" ht="14.4" customHeight="1" x14ac:dyDescent="0.3">
      <c r="A415" s="695">
        <v>12</v>
      </c>
      <c r="B415" s="696" t="s">
        <v>530</v>
      </c>
      <c r="C415" s="696">
        <v>89301122</v>
      </c>
      <c r="D415" s="697" t="s">
        <v>2688</v>
      </c>
      <c r="E415" s="698" t="s">
        <v>1444</v>
      </c>
      <c r="F415" s="696" t="s">
        <v>1425</v>
      </c>
      <c r="G415" s="696" t="s">
        <v>1526</v>
      </c>
      <c r="H415" s="696" t="s">
        <v>531</v>
      </c>
      <c r="I415" s="696" t="s">
        <v>2037</v>
      </c>
      <c r="J415" s="696" t="s">
        <v>2038</v>
      </c>
      <c r="K415" s="696" t="s">
        <v>1016</v>
      </c>
      <c r="L415" s="699">
        <v>0</v>
      </c>
      <c r="M415" s="699">
        <v>0</v>
      </c>
      <c r="N415" s="696">
        <v>1</v>
      </c>
      <c r="O415" s="700">
        <v>0.5</v>
      </c>
      <c r="P415" s="699">
        <v>0</v>
      </c>
      <c r="Q415" s="701"/>
      <c r="R415" s="696">
        <v>1</v>
      </c>
      <c r="S415" s="701">
        <v>1</v>
      </c>
      <c r="T415" s="700">
        <v>0.5</v>
      </c>
      <c r="U415" s="702">
        <v>1</v>
      </c>
    </row>
    <row r="416" spans="1:21" ht="14.4" customHeight="1" x14ac:dyDescent="0.3">
      <c r="A416" s="695">
        <v>12</v>
      </c>
      <c r="B416" s="696" t="s">
        <v>530</v>
      </c>
      <c r="C416" s="696">
        <v>89301122</v>
      </c>
      <c r="D416" s="697" t="s">
        <v>2688</v>
      </c>
      <c r="E416" s="698" t="s">
        <v>1444</v>
      </c>
      <c r="F416" s="696" t="s">
        <v>1425</v>
      </c>
      <c r="G416" s="696" t="s">
        <v>2039</v>
      </c>
      <c r="H416" s="696" t="s">
        <v>531</v>
      </c>
      <c r="I416" s="696" t="s">
        <v>2040</v>
      </c>
      <c r="J416" s="696" t="s">
        <v>2041</v>
      </c>
      <c r="K416" s="696" t="s">
        <v>2042</v>
      </c>
      <c r="L416" s="699">
        <v>217.86</v>
      </c>
      <c r="M416" s="699">
        <v>871.44</v>
      </c>
      <c r="N416" s="696">
        <v>4</v>
      </c>
      <c r="O416" s="700">
        <v>2</v>
      </c>
      <c r="P416" s="699">
        <v>653.58000000000004</v>
      </c>
      <c r="Q416" s="701">
        <v>0.75</v>
      </c>
      <c r="R416" s="696">
        <v>3</v>
      </c>
      <c r="S416" s="701">
        <v>0.75</v>
      </c>
      <c r="T416" s="700">
        <v>1.5</v>
      </c>
      <c r="U416" s="702">
        <v>0.75</v>
      </c>
    </row>
    <row r="417" spans="1:21" ht="14.4" customHeight="1" x14ac:dyDescent="0.3">
      <c r="A417" s="695">
        <v>12</v>
      </c>
      <c r="B417" s="696" t="s">
        <v>530</v>
      </c>
      <c r="C417" s="696">
        <v>89301122</v>
      </c>
      <c r="D417" s="697" t="s">
        <v>2688</v>
      </c>
      <c r="E417" s="698" t="s">
        <v>1444</v>
      </c>
      <c r="F417" s="696" t="s">
        <v>1425</v>
      </c>
      <c r="G417" s="696" t="s">
        <v>2039</v>
      </c>
      <c r="H417" s="696" t="s">
        <v>531</v>
      </c>
      <c r="I417" s="696" t="s">
        <v>2043</v>
      </c>
      <c r="J417" s="696" t="s">
        <v>2041</v>
      </c>
      <c r="K417" s="696" t="s">
        <v>1790</v>
      </c>
      <c r="L417" s="699">
        <v>87.14</v>
      </c>
      <c r="M417" s="699">
        <v>87.14</v>
      </c>
      <c r="N417" s="696">
        <v>1</v>
      </c>
      <c r="O417" s="700">
        <v>1</v>
      </c>
      <c r="P417" s="699">
        <v>87.14</v>
      </c>
      <c r="Q417" s="701">
        <v>1</v>
      </c>
      <c r="R417" s="696">
        <v>1</v>
      </c>
      <c r="S417" s="701">
        <v>1</v>
      </c>
      <c r="T417" s="700">
        <v>1</v>
      </c>
      <c r="U417" s="702">
        <v>1</v>
      </c>
    </row>
    <row r="418" spans="1:21" ht="14.4" customHeight="1" x14ac:dyDescent="0.3">
      <c r="A418" s="695">
        <v>12</v>
      </c>
      <c r="B418" s="696" t="s">
        <v>530</v>
      </c>
      <c r="C418" s="696">
        <v>89301122</v>
      </c>
      <c r="D418" s="697" t="s">
        <v>2688</v>
      </c>
      <c r="E418" s="698" t="s">
        <v>1444</v>
      </c>
      <c r="F418" s="696" t="s">
        <v>1425</v>
      </c>
      <c r="G418" s="696" t="s">
        <v>2044</v>
      </c>
      <c r="H418" s="696" t="s">
        <v>531</v>
      </c>
      <c r="I418" s="696" t="s">
        <v>2045</v>
      </c>
      <c r="J418" s="696" t="s">
        <v>2046</v>
      </c>
      <c r="K418" s="696" t="s">
        <v>2047</v>
      </c>
      <c r="L418" s="699">
        <v>83.09</v>
      </c>
      <c r="M418" s="699">
        <v>830.90000000000009</v>
      </c>
      <c r="N418" s="696">
        <v>10</v>
      </c>
      <c r="O418" s="700">
        <v>4</v>
      </c>
      <c r="P418" s="699">
        <v>249.27</v>
      </c>
      <c r="Q418" s="701">
        <v>0.3</v>
      </c>
      <c r="R418" s="696">
        <v>3</v>
      </c>
      <c r="S418" s="701">
        <v>0.3</v>
      </c>
      <c r="T418" s="700">
        <v>2</v>
      </c>
      <c r="U418" s="702">
        <v>0.5</v>
      </c>
    </row>
    <row r="419" spans="1:21" ht="14.4" customHeight="1" x14ac:dyDescent="0.3">
      <c r="A419" s="695">
        <v>12</v>
      </c>
      <c r="B419" s="696" t="s">
        <v>530</v>
      </c>
      <c r="C419" s="696">
        <v>89301122</v>
      </c>
      <c r="D419" s="697" t="s">
        <v>2688</v>
      </c>
      <c r="E419" s="698" t="s">
        <v>1444</v>
      </c>
      <c r="F419" s="696" t="s">
        <v>1425</v>
      </c>
      <c r="G419" s="696" t="s">
        <v>2044</v>
      </c>
      <c r="H419" s="696" t="s">
        <v>531</v>
      </c>
      <c r="I419" s="696" t="s">
        <v>2048</v>
      </c>
      <c r="J419" s="696" t="s">
        <v>2049</v>
      </c>
      <c r="K419" s="696" t="s">
        <v>2047</v>
      </c>
      <c r="L419" s="699">
        <v>83.09</v>
      </c>
      <c r="M419" s="699">
        <v>166.18</v>
      </c>
      <c r="N419" s="696">
        <v>2</v>
      </c>
      <c r="O419" s="700">
        <v>1</v>
      </c>
      <c r="P419" s="699">
        <v>166.18</v>
      </c>
      <c r="Q419" s="701">
        <v>1</v>
      </c>
      <c r="R419" s="696">
        <v>2</v>
      </c>
      <c r="S419" s="701">
        <v>1</v>
      </c>
      <c r="T419" s="700">
        <v>1</v>
      </c>
      <c r="U419" s="702">
        <v>1</v>
      </c>
    </row>
    <row r="420" spans="1:21" ht="14.4" customHeight="1" x14ac:dyDescent="0.3">
      <c r="A420" s="695">
        <v>12</v>
      </c>
      <c r="B420" s="696" t="s">
        <v>530</v>
      </c>
      <c r="C420" s="696">
        <v>89301122</v>
      </c>
      <c r="D420" s="697" t="s">
        <v>2688</v>
      </c>
      <c r="E420" s="698" t="s">
        <v>1444</v>
      </c>
      <c r="F420" s="696" t="s">
        <v>1425</v>
      </c>
      <c r="G420" s="696" t="s">
        <v>1598</v>
      </c>
      <c r="H420" s="696" t="s">
        <v>531</v>
      </c>
      <c r="I420" s="696" t="s">
        <v>2050</v>
      </c>
      <c r="J420" s="696" t="s">
        <v>1600</v>
      </c>
      <c r="K420" s="696" t="s">
        <v>2051</v>
      </c>
      <c r="L420" s="699">
        <v>500.14</v>
      </c>
      <c r="M420" s="699">
        <v>1500.42</v>
      </c>
      <c r="N420" s="696">
        <v>3</v>
      </c>
      <c r="O420" s="700">
        <v>0.5</v>
      </c>
      <c r="P420" s="699"/>
      <c r="Q420" s="701">
        <v>0</v>
      </c>
      <c r="R420" s="696"/>
      <c r="S420" s="701">
        <v>0</v>
      </c>
      <c r="T420" s="700"/>
      <c r="U420" s="702">
        <v>0</v>
      </c>
    </row>
    <row r="421" spans="1:21" ht="14.4" customHeight="1" x14ac:dyDescent="0.3">
      <c r="A421" s="695">
        <v>12</v>
      </c>
      <c r="B421" s="696" t="s">
        <v>530</v>
      </c>
      <c r="C421" s="696">
        <v>89301122</v>
      </c>
      <c r="D421" s="697" t="s">
        <v>2688</v>
      </c>
      <c r="E421" s="698" t="s">
        <v>1444</v>
      </c>
      <c r="F421" s="696" t="s">
        <v>1425</v>
      </c>
      <c r="G421" s="696" t="s">
        <v>1598</v>
      </c>
      <c r="H421" s="696" t="s">
        <v>531</v>
      </c>
      <c r="I421" s="696" t="s">
        <v>1602</v>
      </c>
      <c r="J421" s="696" t="s">
        <v>1603</v>
      </c>
      <c r="K421" s="696" t="s">
        <v>1604</v>
      </c>
      <c r="L421" s="699">
        <v>750.21</v>
      </c>
      <c r="M421" s="699">
        <v>750.21</v>
      </c>
      <c r="N421" s="696">
        <v>1</v>
      </c>
      <c r="O421" s="700">
        <v>1</v>
      </c>
      <c r="P421" s="699">
        <v>750.21</v>
      </c>
      <c r="Q421" s="701">
        <v>1</v>
      </c>
      <c r="R421" s="696">
        <v>1</v>
      </c>
      <c r="S421" s="701">
        <v>1</v>
      </c>
      <c r="T421" s="700">
        <v>1</v>
      </c>
      <c r="U421" s="702">
        <v>1</v>
      </c>
    </row>
    <row r="422" spans="1:21" ht="14.4" customHeight="1" x14ac:dyDescent="0.3">
      <c r="A422" s="695">
        <v>12</v>
      </c>
      <c r="B422" s="696" t="s">
        <v>530</v>
      </c>
      <c r="C422" s="696">
        <v>89301122</v>
      </c>
      <c r="D422" s="697" t="s">
        <v>2688</v>
      </c>
      <c r="E422" s="698" t="s">
        <v>1444</v>
      </c>
      <c r="F422" s="696" t="s">
        <v>1425</v>
      </c>
      <c r="G422" s="696" t="s">
        <v>1598</v>
      </c>
      <c r="H422" s="696" t="s">
        <v>531</v>
      </c>
      <c r="I422" s="696" t="s">
        <v>1776</v>
      </c>
      <c r="J422" s="696" t="s">
        <v>1600</v>
      </c>
      <c r="K422" s="696" t="s">
        <v>1777</v>
      </c>
      <c r="L422" s="699">
        <v>0</v>
      </c>
      <c r="M422" s="699">
        <v>0</v>
      </c>
      <c r="N422" s="696">
        <v>1</v>
      </c>
      <c r="O422" s="700">
        <v>1</v>
      </c>
      <c r="P422" s="699">
        <v>0</v>
      </c>
      <c r="Q422" s="701"/>
      <c r="R422" s="696">
        <v>1</v>
      </c>
      <c r="S422" s="701">
        <v>1</v>
      </c>
      <c r="T422" s="700">
        <v>1</v>
      </c>
      <c r="U422" s="702">
        <v>1</v>
      </c>
    </row>
    <row r="423" spans="1:21" ht="14.4" customHeight="1" x14ac:dyDescent="0.3">
      <c r="A423" s="695">
        <v>12</v>
      </c>
      <c r="B423" s="696" t="s">
        <v>530</v>
      </c>
      <c r="C423" s="696">
        <v>89301122</v>
      </c>
      <c r="D423" s="697" t="s">
        <v>2688</v>
      </c>
      <c r="E423" s="698" t="s">
        <v>1444</v>
      </c>
      <c r="F423" s="696" t="s">
        <v>1425</v>
      </c>
      <c r="G423" s="696" t="s">
        <v>1598</v>
      </c>
      <c r="H423" s="696" t="s">
        <v>531</v>
      </c>
      <c r="I423" s="696" t="s">
        <v>1742</v>
      </c>
      <c r="J423" s="696" t="s">
        <v>1603</v>
      </c>
      <c r="K423" s="696" t="s">
        <v>1743</v>
      </c>
      <c r="L423" s="699">
        <v>0</v>
      </c>
      <c r="M423" s="699">
        <v>0</v>
      </c>
      <c r="N423" s="696">
        <v>1</v>
      </c>
      <c r="O423" s="700">
        <v>1</v>
      </c>
      <c r="P423" s="699"/>
      <c r="Q423" s="701"/>
      <c r="R423" s="696"/>
      <c r="S423" s="701">
        <v>0</v>
      </c>
      <c r="T423" s="700"/>
      <c r="U423" s="702">
        <v>0</v>
      </c>
    </row>
    <row r="424" spans="1:21" ht="14.4" customHeight="1" x14ac:dyDescent="0.3">
      <c r="A424" s="695">
        <v>12</v>
      </c>
      <c r="B424" s="696" t="s">
        <v>530</v>
      </c>
      <c r="C424" s="696">
        <v>89301122</v>
      </c>
      <c r="D424" s="697" t="s">
        <v>2688</v>
      </c>
      <c r="E424" s="698" t="s">
        <v>1444</v>
      </c>
      <c r="F424" s="696" t="s">
        <v>1425</v>
      </c>
      <c r="G424" s="696" t="s">
        <v>1995</v>
      </c>
      <c r="H424" s="696" t="s">
        <v>974</v>
      </c>
      <c r="I424" s="696" t="s">
        <v>1996</v>
      </c>
      <c r="J424" s="696" t="s">
        <v>1997</v>
      </c>
      <c r="K424" s="696" t="s">
        <v>1998</v>
      </c>
      <c r="L424" s="699">
        <v>820.43</v>
      </c>
      <c r="M424" s="699">
        <v>820.43</v>
      </c>
      <c r="N424" s="696">
        <v>1</v>
      </c>
      <c r="O424" s="700">
        <v>1</v>
      </c>
      <c r="P424" s="699">
        <v>820.43</v>
      </c>
      <c r="Q424" s="701">
        <v>1</v>
      </c>
      <c r="R424" s="696">
        <v>1</v>
      </c>
      <c r="S424" s="701">
        <v>1</v>
      </c>
      <c r="T424" s="700">
        <v>1</v>
      </c>
      <c r="U424" s="702">
        <v>1</v>
      </c>
    </row>
    <row r="425" spans="1:21" ht="14.4" customHeight="1" x14ac:dyDescent="0.3">
      <c r="A425" s="695">
        <v>12</v>
      </c>
      <c r="B425" s="696" t="s">
        <v>530</v>
      </c>
      <c r="C425" s="696">
        <v>89301122</v>
      </c>
      <c r="D425" s="697" t="s">
        <v>2688</v>
      </c>
      <c r="E425" s="698" t="s">
        <v>1444</v>
      </c>
      <c r="F425" s="696" t="s">
        <v>1425</v>
      </c>
      <c r="G425" s="696" t="s">
        <v>1837</v>
      </c>
      <c r="H425" s="696" t="s">
        <v>531</v>
      </c>
      <c r="I425" s="696" t="s">
        <v>2052</v>
      </c>
      <c r="J425" s="696" t="s">
        <v>2053</v>
      </c>
      <c r="K425" s="696" t="s">
        <v>2054</v>
      </c>
      <c r="L425" s="699">
        <v>0</v>
      </c>
      <c r="M425" s="699">
        <v>0</v>
      </c>
      <c r="N425" s="696">
        <v>1</v>
      </c>
      <c r="O425" s="700">
        <v>1</v>
      </c>
      <c r="P425" s="699"/>
      <c r="Q425" s="701"/>
      <c r="R425" s="696"/>
      <c r="S425" s="701">
        <v>0</v>
      </c>
      <c r="T425" s="700"/>
      <c r="U425" s="702">
        <v>0</v>
      </c>
    </row>
    <row r="426" spans="1:21" ht="14.4" customHeight="1" x14ac:dyDescent="0.3">
      <c r="A426" s="695">
        <v>12</v>
      </c>
      <c r="B426" s="696" t="s">
        <v>530</v>
      </c>
      <c r="C426" s="696">
        <v>89301122</v>
      </c>
      <c r="D426" s="697" t="s">
        <v>2688</v>
      </c>
      <c r="E426" s="698" t="s">
        <v>1444</v>
      </c>
      <c r="F426" s="696" t="s">
        <v>1425</v>
      </c>
      <c r="G426" s="696" t="s">
        <v>1837</v>
      </c>
      <c r="H426" s="696" t="s">
        <v>531</v>
      </c>
      <c r="I426" s="696" t="s">
        <v>2055</v>
      </c>
      <c r="J426" s="696" t="s">
        <v>2053</v>
      </c>
      <c r="K426" s="696" t="s">
        <v>2056</v>
      </c>
      <c r="L426" s="699">
        <v>66.599999999999994</v>
      </c>
      <c r="M426" s="699">
        <v>66.599999999999994</v>
      </c>
      <c r="N426" s="696">
        <v>1</v>
      </c>
      <c r="O426" s="700">
        <v>0.5</v>
      </c>
      <c r="P426" s="699">
        <v>66.599999999999994</v>
      </c>
      <c r="Q426" s="701">
        <v>1</v>
      </c>
      <c r="R426" s="696">
        <v>1</v>
      </c>
      <c r="S426" s="701">
        <v>1</v>
      </c>
      <c r="T426" s="700">
        <v>0.5</v>
      </c>
      <c r="U426" s="702">
        <v>1</v>
      </c>
    </row>
    <row r="427" spans="1:21" ht="14.4" customHeight="1" x14ac:dyDescent="0.3">
      <c r="A427" s="695">
        <v>12</v>
      </c>
      <c r="B427" s="696" t="s">
        <v>530</v>
      </c>
      <c r="C427" s="696">
        <v>89301122</v>
      </c>
      <c r="D427" s="697" t="s">
        <v>2688</v>
      </c>
      <c r="E427" s="698" t="s">
        <v>1444</v>
      </c>
      <c r="F427" s="696" t="s">
        <v>1425</v>
      </c>
      <c r="G427" s="696" t="s">
        <v>1605</v>
      </c>
      <c r="H427" s="696" t="s">
        <v>531</v>
      </c>
      <c r="I427" s="696" t="s">
        <v>1082</v>
      </c>
      <c r="J427" s="696" t="s">
        <v>1083</v>
      </c>
      <c r="K427" s="696" t="s">
        <v>2057</v>
      </c>
      <c r="L427" s="699">
        <v>96.97</v>
      </c>
      <c r="M427" s="699">
        <v>290.90999999999997</v>
      </c>
      <c r="N427" s="696">
        <v>3</v>
      </c>
      <c r="O427" s="700">
        <v>1</v>
      </c>
      <c r="P427" s="699">
        <v>290.90999999999997</v>
      </c>
      <c r="Q427" s="701">
        <v>1</v>
      </c>
      <c r="R427" s="696">
        <v>3</v>
      </c>
      <c r="S427" s="701">
        <v>1</v>
      </c>
      <c r="T427" s="700">
        <v>1</v>
      </c>
      <c r="U427" s="702">
        <v>1</v>
      </c>
    </row>
    <row r="428" spans="1:21" ht="14.4" customHeight="1" x14ac:dyDescent="0.3">
      <c r="A428" s="695">
        <v>12</v>
      </c>
      <c r="B428" s="696" t="s">
        <v>530</v>
      </c>
      <c r="C428" s="696">
        <v>89301122</v>
      </c>
      <c r="D428" s="697" t="s">
        <v>2688</v>
      </c>
      <c r="E428" s="698" t="s">
        <v>1444</v>
      </c>
      <c r="F428" s="696" t="s">
        <v>1425</v>
      </c>
      <c r="G428" s="696" t="s">
        <v>1609</v>
      </c>
      <c r="H428" s="696" t="s">
        <v>531</v>
      </c>
      <c r="I428" s="696" t="s">
        <v>1744</v>
      </c>
      <c r="J428" s="696" t="s">
        <v>1611</v>
      </c>
      <c r="K428" s="696" t="s">
        <v>1745</v>
      </c>
      <c r="L428" s="699">
        <v>0</v>
      </c>
      <c r="M428" s="699">
        <v>0</v>
      </c>
      <c r="N428" s="696">
        <v>1</v>
      </c>
      <c r="O428" s="700">
        <v>1</v>
      </c>
      <c r="P428" s="699">
        <v>0</v>
      </c>
      <c r="Q428" s="701"/>
      <c r="R428" s="696">
        <v>1</v>
      </c>
      <c r="S428" s="701">
        <v>1</v>
      </c>
      <c r="T428" s="700">
        <v>1</v>
      </c>
      <c r="U428" s="702">
        <v>1</v>
      </c>
    </row>
    <row r="429" spans="1:21" ht="14.4" customHeight="1" x14ac:dyDescent="0.3">
      <c r="A429" s="695">
        <v>12</v>
      </c>
      <c r="B429" s="696" t="s">
        <v>530</v>
      </c>
      <c r="C429" s="696">
        <v>89301122</v>
      </c>
      <c r="D429" s="697" t="s">
        <v>2688</v>
      </c>
      <c r="E429" s="698" t="s">
        <v>1444</v>
      </c>
      <c r="F429" s="696" t="s">
        <v>1425</v>
      </c>
      <c r="G429" s="696" t="s">
        <v>1609</v>
      </c>
      <c r="H429" s="696" t="s">
        <v>531</v>
      </c>
      <c r="I429" s="696" t="s">
        <v>2058</v>
      </c>
      <c r="J429" s="696" t="s">
        <v>2059</v>
      </c>
      <c r="K429" s="696" t="s">
        <v>1745</v>
      </c>
      <c r="L429" s="699">
        <v>0</v>
      </c>
      <c r="M429" s="699">
        <v>0</v>
      </c>
      <c r="N429" s="696">
        <v>1</v>
      </c>
      <c r="O429" s="700">
        <v>1</v>
      </c>
      <c r="P429" s="699">
        <v>0</v>
      </c>
      <c r="Q429" s="701"/>
      <c r="R429" s="696">
        <v>1</v>
      </c>
      <c r="S429" s="701">
        <v>1</v>
      </c>
      <c r="T429" s="700">
        <v>1</v>
      </c>
      <c r="U429" s="702">
        <v>1</v>
      </c>
    </row>
    <row r="430" spans="1:21" ht="14.4" customHeight="1" x14ac:dyDescent="0.3">
      <c r="A430" s="695">
        <v>12</v>
      </c>
      <c r="B430" s="696" t="s">
        <v>530</v>
      </c>
      <c r="C430" s="696">
        <v>89301122</v>
      </c>
      <c r="D430" s="697" t="s">
        <v>2688</v>
      </c>
      <c r="E430" s="698" t="s">
        <v>1444</v>
      </c>
      <c r="F430" s="696" t="s">
        <v>1425</v>
      </c>
      <c r="G430" s="696" t="s">
        <v>1500</v>
      </c>
      <c r="H430" s="696" t="s">
        <v>531</v>
      </c>
      <c r="I430" s="696" t="s">
        <v>808</v>
      </c>
      <c r="J430" s="696" t="s">
        <v>809</v>
      </c>
      <c r="K430" s="696" t="s">
        <v>1501</v>
      </c>
      <c r="L430" s="699">
        <v>63.67</v>
      </c>
      <c r="M430" s="699">
        <v>127.34</v>
      </c>
      <c r="N430" s="696">
        <v>2</v>
      </c>
      <c r="O430" s="700">
        <v>0.5</v>
      </c>
      <c r="P430" s="699"/>
      <c r="Q430" s="701">
        <v>0</v>
      </c>
      <c r="R430" s="696"/>
      <c r="S430" s="701">
        <v>0</v>
      </c>
      <c r="T430" s="700"/>
      <c r="U430" s="702">
        <v>0</v>
      </c>
    </row>
    <row r="431" spans="1:21" ht="14.4" customHeight="1" x14ac:dyDescent="0.3">
      <c r="A431" s="695">
        <v>12</v>
      </c>
      <c r="B431" s="696" t="s">
        <v>530</v>
      </c>
      <c r="C431" s="696">
        <v>89301122</v>
      </c>
      <c r="D431" s="697" t="s">
        <v>2688</v>
      </c>
      <c r="E431" s="698" t="s">
        <v>1444</v>
      </c>
      <c r="F431" s="696" t="s">
        <v>1425</v>
      </c>
      <c r="G431" s="696" t="s">
        <v>1458</v>
      </c>
      <c r="H431" s="696" t="s">
        <v>531</v>
      </c>
      <c r="I431" s="696" t="s">
        <v>1086</v>
      </c>
      <c r="J431" s="696" t="s">
        <v>1087</v>
      </c>
      <c r="K431" s="696" t="s">
        <v>1459</v>
      </c>
      <c r="L431" s="699">
        <v>50.27</v>
      </c>
      <c r="M431" s="699">
        <v>50.27</v>
      </c>
      <c r="N431" s="696">
        <v>1</v>
      </c>
      <c r="O431" s="700">
        <v>0.5</v>
      </c>
      <c r="P431" s="699"/>
      <c r="Q431" s="701">
        <v>0</v>
      </c>
      <c r="R431" s="696"/>
      <c r="S431" s="701">
        <v>0</v>
      </c>
      <c r="T431" s="700"/>
      <c r="U431" s="702">
        <v>0</v>
      </c>
    </row>
    <row r="432" spans="1:21" ht="14.4" customHeight="1" x14ac:dyDescent="0.3">
      <c r="A432" s="695">
        <v>12</v>
      </c>
      <c r="B432" s="696" t="s">
        <v>530</v>
      </c>
      <c r="C432" s="696">
        <v>89301122</v>
      </c>
      <c r="D432" s="697" t="s">
        <v>2688</v>
      </c>
      <c r="E432" s="698" t="s">
        <v>1444</v>
      </c>
      <c r="F432" s="696" t="s">
        <v>1425</v>
      </c>
      <c r="G432" s="696" t="s">
        <v>2060</v>
      </c>
      <c r="H432" s="696" t="s">
        <v>974</v>
      </c>
      <c r="I432" s="696" t="s">
        <v>2061</v>
      </c>
      <c r="J432" s="696" t="s">
        <v>2062</v>
      </c>
      <c r="K432" s="696" t="s">
        <v>2063</v>
      </c>
      <c r="L432" s="699">
        <v>647.77</v>
      </c>
      <c r="M432" s="699">
        <v>1295.54</v>
      </c>
      <c r="N432" s="696">
        <v>2</v>
      </c>
      <c r="O432" s="700">
        <v>0.5</v>
      </c>
      <c r="P432" s="699">
        <v>1295.54</v>
      </c>
      <c r="Q432" s="701">
        <v>1</v>
      </c>
      <c r="R432" s="696">
        <v>2</v>
      </c>
      <c r="S432" s="701">
        <v>1</v>
      </c>
      <c r="T432" s="700">
        <v>0.5</v>
      </c>
      <c r="U432" s="702">
        <v>1</v>
      </c>
    </row>
    <row r="433" spans="1:21" ht="14.4" customHeight="1" x14ac:dyDescent="0.3">
      <c r="A433" s="695">
        <v>12</v>
      </c>
      <c r="B433" s="696" t="s">
        <v>530</v>
      </c>
      <c r="C433" s="696">
        <v>89301122</v>
      </c>
      <c r="D433" s="697" t="s">
        <v>2688</v>
      </c>
      <c r="E433" s="698" t="s">
        <v>1444</v>
      </c>
      <c r="F433" s="696" t="s">
        <v>1425</v>
      </c>
      <c r="G433" s="696" t="s">
        <v>1780</v>
      </c>
      <c r="H433" s="696" t="s">
        <v>974</v>
      </c>
      <c r="I433" s="696" t="s">
        <v>2064</v>
      </c>
      <c r="J433" s="696" t="s">
        <v>2065</v>
      </c>
      <c r="K433" s="696" t="s">
        <v>1783</v>
      </c>
      <c r="L433" s="699">
        <v>0</v>
      </c>
      <c r="M433" s="699">
        <v>0</v>
      </c>
      <c r="N433" s="696">
        <v>1</v>
      </c>
      <c r="O433" s="700">
        <v>0.5</v>
      </c>
      <c r="P433" s="699">
        <v>0</v>
      </c>
      <c r="Q433" s="701"/>
      <c r="R433" s="696">
        <v>1</v>
      </c>
      <c r="S433" s="701">
        <v>1</v>
      </c>
      <c r="T433" s="700">
        <v>0.5</v>
      </c>
      <c r="U433" s="702">
        <v>1</v>
      </c>
    </row>
    <row r="434" spans="1:21" ht="14.4" customHeight="1" x14ac:dyDescent="0.3">
      <c r="A434" s="695">
        <v>12</v>
      </c>
      <c r="B434" s="696" t="s">
        <v>530</v>
      </c>
      <c r="C434" s="696">
        <v>89301122</v>
      </c>
      <c r="D434" s="697" t="s">
        <v>2688</v>
      </c>
      <c r="E434" s="698" t="s">
        <v>1444</v>
      </c>
      <c r="F434" s="696" t="s">
        <v>1425</v>
      </c>
      <c r="G434" s="696" t="s">
        <v>2066</v>
      </c>
      <c r="H434" s="696" t="s">
        <v>531</v>
      </c>
      <c r="I434" s="696" t="s">
        <v>2067</v>
      </c>
      <c r="J434" s="696" t="s">
        <v>2068</v>
      </c>
      <c r="K434" s="696" t="s">
        <v>2069</v>
      </c>
      <c r="L434" s="699">
        <v>0</v>
      </c>
      <c r="M434" s="699">
        <v>0</v>
      </c>
      <c r="N434" s="696">
        <v>1</v>
      </c>
      <c r="O434" s="700">
        <v>1</v>
      </c>
      <c r="P434" s="699">
        <v>0</v>
      </c>
      <c r="Q434" s="701"/>
      <c r="R434" s="696">
        <v>1</v>
      </c>
      <c r="S434" s="701">
        <v>1</v>
      </c>
      <c r="T434" s="700">
        <v>1</v>
      </c>
      <c r="U434" s="702">
        <v>1</v>
      </c>
    </row>
    <row r="435" spans="1:21" ht="14.4" customHeight="1" x14ac:dyDescent="0.3">
      <c r="A435" s="695">
        <v>12</v>
      </c>
      <c r="B435" s="696" t="s">
        <v>530</v>
      </c>
      <c r="C435" s="696">
        <v>89301122</v>
      </c>
      <c r="D435" s="697" t="s">
        <v>2688</v>
      </c>
      <c r="E435" s="698" t="s">
        <v>1444</v>
      </c>
      <c r="F435" s="696" t="s">
        <v>1425</v>
      </c>
      <c r="G435" s="696" t="s">
        <v>1461</v>
      </c>
      <c r="H435" s="696" t="s">
        <v>531</v>
      </c>
      <c r="I435" s="696" t="s">
        <v>1110</v>
      </c>
      <c r="J435" s="696" t="s">
        <v>1111</v>
      </c>
      <c r="K435" s="696" t="s">
        <v>1112</v>
      </c>
      <c r="L435" s="699">
        <v>153.52000000000001</v>
      </c>
      <c r="M435" s="699">
        <v>2302.8000000000002</v>
      </c>
      <c r="N435" s="696">
        <v>15</v>
      </c>
      <c r="O435" s="700">
        <v>10</v>
      </c>
      <c r="P435" s="699">
        <v>1688.72</v>
      </c>
      <c r="Q435" s="701">
        <v>0.73333333333333328</v>
      </c>
      <c r="R435" s="696">
        <v>11</v>
      </c>
      <c r="S435" s="701">
        <v>0.73333333333333328</v>
      </c>
      <c r="T435" s="700">
        <v>7</v>
      </c>
      <c r="U435" s="702">
        <v>0.7</v>
      </c>
    </row>
    <row r="436" spans="1:21" ht="14.4" customHeight="1" x14ac:dyDescent="0.3">
      <c r="A436" s="695">
        <v>12</v>
      </c>
      <c r="B436" s="696" t="s">
        <v>530</v>
      </c>
      <c r="C436" s="696">
        <v>89301122</v>
      </c>
      <c r="D436" s="697" t="s">
        <v>2688</v>
      </c>
      <c r="E436" s="698" t="s">
        <v>1444</v>
      </c>
      <c r="F436" s="696" t="s">
        <v>1425</v>
      </c>
      <c r="G436" s="696" t="s">
        <v>1547</v>
      </c>
      <c r="H436" s="696" t="s">
        <v>974</v>
      </c>
      <c r="I436" s="696" t="s">
        <v>1146</v>
      </c>
      <c r="J436" s="696" t="s">
        <v>1147</v>
      </c>
      <c r="K436" s="696" t="s">
        <v>1396</v>
      </c>
      <c r="L436" s="699">
        <v>69.86</v>
      </c>
      <c r="M436" s="699">
        <v>489.02</v>
      </c>
      <c r="N436" s="696">
        <v>7</v>
      </c>
      <c r="O436" s="700">
        <v>3</v>
      </c>
      <c r="P436" s="699">
        <v>349.29999999999995</v>
      </c>
      <c r="Q436" s="701">
        <v>0.71428571428571419</v>
      </c>
      <c r="R436" s="696">
        <v>5</v>
      </c>
      <c r="S436" s="701">
        <v>0.7142857142857143</v>
      </c>
      <c r="T436" s="700">
        <v>2</v>
      </c>
      <c r="U436" s="702">
        <v>0.66666666666666663</v>
      </c>
    </row>
    <row r="437" spans="1:21" ht="14.4" customHeight="1" x14ac:dyDescent="0.3">
      <c r="A437" s="695">
        <v>12</v>
      </c>
      <c r="B437" s="696" t="s">
        <v>530</v>
      </c>
      <c r="C437" s="696">
        <v>89301122</v>
      </c>
      <c r="D437" s="697" t="s">
        <v>2688</v>
      </c>
      <c r="E437" s="698" t="s">
        <v>1444</v>
      </c>
      <c r="F437" s="696" t="s">
        <v>1425</v>
      </c>
      <c r="G437" s="696" t="s">
        <v>2002</v>
      </c>
      <c r="H437" s="696" t="s">
        <v>531</v>
      </c>
      <c r="I437" s="696" t="s">
        <v>2003</v>
      </c>
      <c r="J437" s="696" t="s">
        <v>2004</v>
      </c>
      <c r="K437" s="696" t="s">
        <v>2005</v>
      </c>
      <c r="L437" s="699">
        <v>257.22000000000003</v>
      </c>
      <c r="M437" s="699">
        <v>1543.3200000000002</v>
      </c>
      <c r="N437" s="696">
        <v>6</v>
      </c>
      <c r="O437" s="700">
        <v>1</v>
      </c>
      <c r="P437" s="699"/>
      <c r="Q437" s="701">
        <v>0</v>
      </c>
      <c r="R437" s="696"/>
      <c r="S437" s="701">
        <v>0</v>
      </c>
      <c r="T437" s="700"/>
      <c r="U437" s="702">
        <v>0</v>
      </c>
    </row>
    <row r="438" spans="1:21" ht="14.4" customHeight="1" x14ac:dyDescent="0.3">
      <c r="A438" s="695">
        <v>12</v>
      </c>
      <c r="B438" s="696" t="s">
        <v>530</v>
      </c>
      <c r="C438" s="696">
        <v>89301122</v>
      </c>
      <c r="D438" s="697" t="s">
        <v>2688</v>
      </c>
      <c r="E438" s="698" t="s">
        <v>1444</v>
      </c>
      <c r="F438" s="696" t="s">
        <v>1425</v>
      </c>
      <c r="G438" s="696" t="s">
        <v>1513</v>
      </c>
      <c r="H438" s="696" t="s">
        <v>531</v>
      </c>
      <c r="I438" s="696" t="s">
        <v>642</v>
      </c>
      <c r="J438" s="696" t="s">
        <v>643</v>
      </c>
      <c r="K438" s="696" t="s">
        <v>644</v>
      </c>
      <c r="L438" s="699">
        <v>56.69</v>
      </c>
      <c r="M438" s="699">
        <v>226.76</v>
      </c>
      <c r="N438" s="696">
        <v>4</v>
      </c>
      <c r="O438" s="700">
        <v>2.5</v>
      </c>
      <c r="P438" s="699">
        <v>170.07</v>
      </c>
      <c r="Q438" s="701">
        <v>0.75</v>
      </c>
      <c r="R438" s="696">
        <v>3</v>
      </c>
      <c r="S438" s="701">
        <v>0.75</v>
      </c>
      <c r="T438" s="700">
        <v>2</v>
      </c>
      <c r="U438" s="702">
        <v>0.8</v>
      </c>
    </row>
    <row r="439" spans="1:21" ht="14.4" customHeight="1" x14ac:dyDescent="0.3">
      <c r="A439" s="695">
        <v>12</v>
      </c>
      <c r="B439" s="696" t="s">
        <v>530</v>
      </c>
      <c r="C439" s="696">
        <v>89301122</v>
      </c>
      <c r="D439" s="697" t="s">
        <v>2688</v>
      </c>
      <c r="E439" s="698" t="s">
        <v>1444</v>
      </c>
      <c r="F439" s="696" t="s">
        <v>1425</v>
      </c>
      <c r="G439" s="696" t="s">
        <v>1788</v>
      </c>
      <c r="H439" s="696" t="s">
        <v>531</v>
      </c>
      <c r="I439" s="696" t="s">
        <v>843</v>
      </c>
      <c r="J439" s="696" t="s">
        <v>2070</v>
      </c>
      <c r="K439" s="696" t="s">
        <v>2071</v>
      </c>
      <c r="L439" s="699">
        <v>91.52</v>
      </c>
      <c r="M439" s="699">
        <v>91.52</v>
      </c>
      <c r="N439" s="696">
        <v>1</v>
      </c>
      <c r="O439" s="700">
        <v>1</v>
      </c>
      <c r="P439" s="699"/>
      <c r="Q439" s="701">
        <v>0</v>
      </c>
      <c r="R439" s="696"/>
      <c r="S439" s="701">
        <v>0</v>
      </c>
      <c r="T439" s="700"/>
      <c r="U439" s="702">
        <v>0</v>
      </c>
    </row>
    <row r="440" spans="1:21" ht="14.4" customHeight="1" x14ac:dyDescent="0.3">
      <c r="A440" s="695">
        <v>12</v>
      </c>
      <c r="B440" s="696" t="s">
        <v>530</v>
      </c>
      <c r="C440" s="696">
        <v>89301122</v>
      </c>
      <c r="D440" s="697" t="s">
        <v>2688</v>
      </c>
      <c r="E440" s="698" t="s">
        <v>1444</v>
      </c>
      <c r="F440" s="696" t="s">
        <v>1425</v>
      </c>
      <c r="G440" s="696" t="s">
        <v>1514</v>
      </c>
      <c r="H440" s="696" t="s">
        <v>531</v>
      </c>
      <c r="I440" s="696" t="s">
        <v>2072</v>
      </c>
      <c r="J440" s="696" t="s">
        <v>1549</v>
      </c>
      <c r="K440" s="696" t="s">
        <v>2073</v>
      </c>
      <c r="L440" s="699">
        <v>0</v>
      </c>
      <c r="M440" s="699">
        <v>0</v>
      </c>
      <c r="N440" s="696">
        <v>1</v>
      </c>
      <c r="O440" s="700">
        <v>0.5</v>
      </c>
      <c r="P440" s="699">
        <v>0</v>
      </c>
      <c r="Q440" s="701"/>
      <c r="R440" s="696">
        <v>1</v>
      </c>
      <c r="S440" s="701">
        <v>1</v>
      </c>
      <c r="T440" s="700">
        <v>0.5</v>
      </c>
      <c r="U440" s="702">
        <v>1</v>
      </c>
    </row>
    <row r="441" spans="1:21" ht="14.4" customHeight="1" x14ac:dyDescent="0.3">
      <c r="A441" s="695">
        <v>12</v>
      </c>
      <c r="B441" s="696" t="s">
        <v>530</v>
      </c>
      <c r="C441" s="696">
        <v>89301122</v>
      </c>
      <c r="D441" s="697" t="s">
        <v>2688</v>
      </c>
      <c r="E441" s="698" t="s">
        <v>1444</v>
      </c>
      <c r="F441" s="696" t="s">
        <v>1425</v>
      </c>
      <c r="G441" s="696" t="s">
        <v>1514</v>
      </c>
      <c r="H441" s="696" t="s">
        <v>531</v>
      </c>
      <c r="I441" s="696" t="s">
        <v>1755</v>
      </c>
      <c r="J441" s="696" t="s">
        <v>1516</v>
      </c>
      <c r="K441" s="696" t="s">
        <v>1756</v>
      </c>
      <c r="L441" s="699">
        <v>0</v>
      </c>
      <c r="M441" s="699">
        <v>0</v>
      </c>
      <c r="N441" s="696">
        <v>7</v>
      </c>
      <c r="O441" s="700">
        <v>5</v>
      </c>
      <c r="P441" s="699">
        <v>0</v>
      </c>
      <c r="Q441" s="701"/>
      <c r="R441" s="696">
        <v>5</v>
      </c>
      <c r="S441" s="701">
        <v>0.7142857142857143</v>
      </c>
      <c r="T441" s="700">
        <v>3.5</v>
      </c>
      <c r="U441" s="702">
        <v>0.7</v>
      </c>
    </row>
    <row r="442" spans="1:21" ht="14.4" customHeight="1" x14ac:dyDescent="0.3">
      <c r="A442" s="695">
        <v>12</v>
      </c>
      <c r="B442" s="696" t="s">
        <v>530</v>
      </c>
      <c r="C442" s="696">
        <v>89301122</v>
      </c>
      <c r="D442" s="697" t="s">
        <v>2688</v>
      </c>
      <c r="E442" s="698" t="s">
        <v>1444</v>
      </c>
      <c r="F442" s="696" t="s">
        <v>1425</v>
      </c>
      <c r="G442" s="696" t="s">
        <v>1514</v>
      </c>
      <c r="H442" s="696" t="s">
        <v>531</v>
      </c>
      <c r="I442" s="696" t="s">
        <v>1515</v>
      </c>
      <c r="J442" s="696" t="s">
        <v>1516</v>
      </c>
      <c r="K442" s="696" t="s">
        <v>1517</v>
      </c>
      <c r="L442" s="699">
        <v>181.41</v>
      </c>
      <c r="M442" s="699">
        <v>544.23</v>
      </c>
      <c r="N442" s="696">
        <v>3</v>
      </c>
      <c r="O442" s="700">
        <v>1</v>
      </c>
      <c r="P442" s="699">
        <v>544.23</v>
      </c>
      <c r="Q442" s="701">
        <v>1</v>
      </c>
      <c r="R442" s="696">
        <v>3</v>
      </c>
      <c r="S442" s="701">
        <v>1</v>
      </c>
      <c r="T442" s="700">
        <v>1</v>
      </c>
      <c r="U442" s="702">
        <v>1</v>
      </c>
    </row>
    <row r="443" spans="1:21" ht="14.4" customHeight="1" x14ac:dyDescent="0.3">
      <c r="A443" s="695">
        <v>12</v>
      </c>
      <c r="B443" s="696" t="s">
        <v>530</v>
      </c>
      <c r="C443" s="696">
        <v>89301122</v>
      </c>
      <c r="D443" s="697" t="s">
        <v>2688</v>
      </c>
      <c r="E443" s="698" t="s">
        <v>1444</v>
      </c>
      <c r="F443" s="696" t="s">
        <v>1425</v>
      </c>
      <c r="G443" s="696" t="s">
        <v>1514</v>
      </c>
      <c r="H443" s="696" t="s">
        <v>531</v>
      </c>
      <c r="I443" s="696" t="s">
        <v>1645</v>
      </c>
      <c r="J443" s="696" t="s">
        <v>1549</v>
      </c>
      <c r="K443" s="696" t="s">
        <v>1646</v>
      </c>
      <c r="L443" s="699">
        <v>0</v>
      </c>
      <c r="M443" s="699">
        <v>0</v>
      </c>
      <c r="N443" s="696">
        <v>3</v>
      </c>
      <c r="O443" s="700">
        <v>1</v>
      </c>
      <c r="P443" s="699"/>
      <c r="Q443" s="701"/>
      <c r="R443" s="696"/>
      <c r="S443" s="701">
        <v>0</v>
      </c>
      <c r="T443" s="700"/>
      <c r="U443" s="702">
        <v>0</v>
      </c>
    </row>
    <row r="444" spans="1:21" ht="14.4" customHeight="1" x14ac:dyDescent="0.3">
      <c r="A444" s="695">
        <v>12</v>
      </c>
      <c r="B444" s="696" t="s">
        <v>530</v>
      </c>
      <c r="C444" s="696">
        <v>89301122</v>
      </c>
      <c r="D444" s="697" t="s">
        <v>2688</v>
      </c>
      <c r="E444" s="698" t="s">
        <v>1444</v>
      </c>
      <c r="F444" s="696" t="s">
        <v>1425</v>
      </c>
      <c r="G444" s="696" t="s">
        <v>1654</v>
      </c>
      <c r="H444" s="696" t="s">
        <v>531</v>
      </c>
      <c r="I444" s="696" t="s">
        <v>1795</v>
      </c>
      <c r="J444" s="696" t="s">
        <v>1794</v>
      </c>
      <c r="K444" s="696" t="s">
        <v>1796</v>
      </c>
      <c r="L444" s="699">
        <v>0</v>
      </c>
      <c r="M444" s="699">
        <v>0</v>
      </c>
      <c r="N444" s="696">
        <v>6</v>
      </c>
      <c r="O444" s="700">
        <v>4</v>
      </c>
      <c r="P444" s="699">
        <v>0</v>
      </c>
      <c r="Q444" s="701"/>
      <c r="R444" s="696">
        <v>6</v>
      </c>
      <c r="S444" s="701">
        <v>1</v>
      </c>
      <c r="T444" s="700">
        <v>4</v>
      </c>
      <c r="U444" s="702">
        <v>1</v>
      </c>
    </row>
    <row r="445" spans="1:21" ht="14.4" customHeight="1" x14ac:dyDescent="0.3">
      <c r="A445" s="695">
        <v>12</v>
      </c>
      <c r="B445" s="696" t="s">
        <v>530</v>
      </c>
      <c r="C445" s="696">
        <v>89301122</v>
      </c>
      <c r="D445" s="697" t="s">
        <v>2688</v>
      </c>
      <c r="E445" s="698" t="s">
        <v>1444</v>
      </c>
      <c r="F445" s="696" t="s">
        <v>1425</v>
      </c>
      <c r="G445" s="696" t="s">
        <v>1518</v>
      </c>
      <c r="H445" s="696" t="s">
        <v>531</v>
      </c>
      <c r="I445" s="696" t="s">
        <v>611</v>
      </c>
      <c r="J445" s="696" t="s">
        <v>612</v>
      </c>
      <c r="K445" s="696" t="s">
        <v>1519</v>
      </c>
      <c r="L445" s="699">
        <v>127.5</v>
      </c>
      <c r="M445" s="699">
        <v>1147.5</v>
      </c>
      <c r="N445" s="696">
        <v>9</v>
      </c>
      <c r="O445" s="700">
        <v>4.5</v>
      </c>
      <c r="P445" s="699">
        <v>637.5</v>
      </c>
      <c r="Q445" s="701">
        <v>0.55555555555555558</v>
      </c>
      <c r="R445" s="696">
        <v>5</v>
      </c>
      <c r="S445" s="701">
        <v>0.55555555555555558</v>
      </c>
      <c r="T445" s="700">
        <v>2.5</v>
      </c>
      <c r="U445" s="702">
        <v>0.55555555555555558</v>
      </c>
    </row>
    <row r="446" spans="1:21" ht="14.4" customHeight="1" x14ac:dyDescent="0.3">
      <c r="A446" s="695">
        <v>12</v>
      </c>
      <c r="B446" s="696" t="s">
        <v>530</v>
      </c>
      <c r="C446" s="696">
        <v>89301122</v>
      </c>
      <c r="D446" s="697" t="s">
        <v>2688</v>
      </c>
      <c r="E446" s="698" t="s">
        <v>1444</v>
      </c>
      <c r="F446" s="696" t="s">
        <v>1425</v>
      </c>
      <c r="G446" s="696" t="s">
        <v>1662</v>
      </c>
      <c r="H446" s="696" t="s">
        <v>531</v>
      </c>
      <c r="I446" s="696" t="s">
        <v>1670</v>
      </c>
      <c r="J446" s="696" t="s">
        <v>1667</v>
      </c>
      <c r="K446" s="696" t="s">
        <v>1668</v>
      </c>
      <c r="L446" s="699">
        <v>1786.21</v>
      </c>
      <c r="M446" s="699">
        <v>1786.21</v>
      </c>
      <c r="N446" s="696">
        <v>1</v>
      </c>
      <c r="O446" s="700">
        <v>1</v>
      </c>
      <c r="P446" s="699">
        <v>1786.21</v>
      </c>
      <c r="Q446" s="701">
        <v>1</v>
      </c>
      <c r="R446" s="696">
        <v>1</v>
      </c>
      <c r="S446" s="701">
        <v>1</v>
      </c>
      <c r="T446" s="700">
        <v>1</v>
      </c>
      <c r="U446" s="702">
        <v>1</v>
      </c>
    </row>
    <row r="447" spans="1:21" ht="14.4" customHeight="1" x14ac:dyDescent="0.3">
      <c r="A447" s="695">
        <v>12</v>
      </c>
      <c r="B447" s="696" t="s">
        <v>530</v>
      </c>
      <c r="C447" s="696">
        <v>89301122</v>
      </c>
      <c r="D447" s="697" t="s">
        <v>2688</v>
      </c>
      <c r="E447" s="698" t="s">
        <v>1444</v>
      </c>
      <c r="F447" s="696" t="s">
        <v>1425</v>
      </c>
      <c r="G447" s="696" t="s">
        <v>1462</v>
      </c>
      <c r="H447" s="696" t="s">
        <v>531</v>
      </c>
      <c r="I447" s="696" t="s">
        <v>1463</v>
      </c>
      <c r="J447" s="696" t="s">
        <v>1119</v>
      </c>
      <c r="K447" s="696" t="s">
        <v>1464</v>
      </c>
      <c r="L447" s="699">
        <v>23.46</v>
      </c>
      <c r="M447" s="699">
        <v>422.28000000000009</v>
      </c>
      <c r="N447" s="696">
        <v>18</v>
      </c>
      <c r="O447" s="700">
        <v>11.5</v>
      </c>
      <c r="P447" s="699">
        <v>281.52000000000004</v>
      </c>
      <c r="Q447" s="701">
        <v>0.66666666666666663</v>
      </c>
      <c r="R447" s="696">
        <v>12</v>
      </c>
      <c r="S447" s="701">
        <v>0.66666666666666663</v>
      </c>
      <c r="T447" s="700">
        <v>7.5</v>
      </c>
      <c r="U447" s="702">
        <v>0.65217391304347827</v>
      </c>
    </row>
    <row r="448" spans="1:21" ht="14.4" customHeight="1" x14ac:dyDescent="0.3">
      <c r="A448" s="695">
        <v>12</v>
      </c>
      <c r="B448" s="696" t="s">
        <v>530</v>
      </c>
      <c r="C448" s="696">
        <v>89301122</v>
      </c>
      <c r="D448" s="697" t="s">
        <v>2688</v>
      </c>
      <c r="E448" s="698" t="s">
        <v>1444</v>
      </c>
      <c r="F448" s="696" t="s">
        <v>1425</v>
      </c>
      <c r="G448" s="696" t="s">
        <v>1531</v>
      </c>
      <c r="H448" s="696" t="s">
        <v>974</v>
      </c>
      <c r="I448" s="696" t="s">
        <v>1532</v>
      </c>
      <c r="J448" s="696" t="s">
        <v>1533</v>
      </c>
      <c r="K448" s="696" t="s">
        <v>1534</v>
      </c>
      <c r="L448" s="699">
        <v>164.15</v>
      </c>
      <c r="M448" s="699">
        <v>164.15</v>
      </c>
      <c r="N448" s="696">
        <v>1</v>
      </c>
      <c r="O448" s="700">
        <v>0.5</v>
      </c>
      <c r="P448" s="699">
        <v>164.15</v>
      </c>
      <c r="Q448" s="701">
        <v>1</v>
      </c>
      <c r="R448" s="696">
        <v>1</v>
      </c>
      <c r="S448" s="701">
        <v>1</v>
      </c>
      <c r="T448" s="700">
        <v>0.5</v>
      </c>
      <c r="U448" s="702">
        <v>1</v>
      </c>
    </row>
    <row r="449" spans="1:21" ht="14.4" customHeight="1" x14ac:dyDescent="0.3">
      <c r="A449" s="695">
        <v>12</v>
      </c>
      <c r="B449" s="696" t="s">
        <v>530</v>
      </c>
      <c r="C449" s="696">
        <v>89301122</v>
      </c>
      <c r="D449" s="697" t="s">
        <v>2688</v>
      </c>
      <c r="E449" s="698" t="s">
        <v>1444</v>
      </c>
      <c r="F449" s="696" t="s">
        <v>1425</v>
      </c>
      <c r="G449" s="696" t="s">
        <v>1531</v>
      </c>
      <c r="H449" s="696" t="s">
        <v>531</v>
      </c>
      <c r="I449" s="696" t="s">
        <v>1676</v>
      </c>
      <c r="J449" s="696" t="s">
        <v>1677</v>
      </c>
      <c r="K449" s="696" t="s">
        <v>1678</v>
      </c>
      <c r="L449" s="699">
        <v>547.16999999999996</v>
      </c>
      <c r="M449" s="699">
        <v>1094.3399999999999</v>
      </c>
      <c r="N449" s="696">
        <v>2</v>
      </c>
      <c r="O449" s="700">
        <v>2</v>
      </c>
      <c r="P449" s="699">
        <v>547.16999999999996</v>
      </c>
      <c r="Q449" s="701">
        <v>0.5</v>
      </c>
      <c r="R449" s="696">
        <v>1</v>
      </c>
      <c r="S449" s="701">
        <v>0.5</v>
      </c>
      <c r="T449" s="700">
        <v>1</v>
      </c>
      <c r="U449" s="702">
        <v>0.5</v>
      </c>
    </row>
    <row r="450" spans="1:21" ht="14.4" customHeight="1" x14ac:dyDescent="0.3">
      <c r="A450" s="695">
        <v>12</v>
      </c>
      <c r="B450" s="696" t="s">
        <v>530</v>
      </c>
      <c r="C450" s="696">
        <v>89301122</v>
      </c>
      <c r="D450" s="697" t="s">
        <v>2688</v>
      </c>
      <c r="E450" s="698" t="s">
        <v>1444</v>
      </c>
      <c r="F450" s="696" t="s">
        <v>1425</v>
      </c>
      <c r="G450" s="696" t="s">
        <v>1531</v>
      </c>
      <c r="H450" s="696" t="s">
        <v>974</v>
      </c>
      <c r="I450" s="696" t="s">
        <v>1679</v>
      </c>
      <c r="J450" s="696" t="s">
        <v>1533</v>
      </c>
      <c r="K450" s="696" t="s">
        <v>1680</v>
      </c>
      <c r="L450" s="699">
        <v>492.45</v>
      </c>
      <c r="M450" s="699">
        <v>5416.95</v>
      </c>
      <c r="N450" s="696">
        <v>11</v>
      </c>
      <c r="O450" s="700">
        <v>10</v>
      </c>
      <c r="P450" s="699">
        <v>2954.7</v>
      </c>
      <c r="Q450" s="701">
        <v>0.54545454545454541</v>
      </c>
      <c r="R450" s="696">
        <v>6</v>
      </c>
      <c r="S450" s="701">
        <v>0.54545454545454541</v>
      </c>
      <c r="T450" s="700">
        <v>5.5</v>
      </c>
      <c r="U450" s="702">
        <v>0.55000000000000004</v>
      </c>
    </row>
    <row r="451" spans="1:21" ht="14.4" customHeight="1" x14ac:dyDescent="0.3">
      <c r="A451" s="695">
        <v>12</v>
      </c>
      <c r="B451" s="696" t="s">
        <v>530</v>
      </c>
      <c r="C451" s="696">
        <v>89301122</v>
      </c>
      <c r="D451" s="697" t="s">
        <v>2688</v>
      </c>
      <c r="E451" s="698" t="s">
        <v>1444</v>
      </c>
      <c r="F451" s="696" t="s">
        <v>1425</v>
      </c>
      <c r="G451" s="696" t="s">
        <v>1531</v>
      </c>
      <c r="H451" s="696" t="s">
        <v>974</v>
      </c>
      <c r="I451" s="696" t="s">
        <v>1761</v>
      </c>
      <c r="J451" s="696" t="s">
        <v>1533</v>
      </c>
      <c r="K451" s="696" t="s">
        <v>1762</v>
      </c>
      <c r="L451" s="699">
        <v>547.16999999999996</v>
      </c>
      <c r="M451" s="699">
        <v>1641.5099999999998</v>
      </c>
      <c r="N451" s="696">
        <v>3</v>
      </c>
      <c r="O451" s="700">
        <v>1.5</v>
      </c>
      <c r="P451" s="699">
        <v>547.16999999999996</v>
      </c>
      <c r="Q451" s="701">
        <v>0.33333333333333337</v>
      </c>
      <c r="R451" s="696">
        <v>1</v>
      </c>
      <c r="S451" s="701">
        <v>0.33333333333333331</v>
      </c>
      <c r="T451" s="700">
        <v>0.5</v>
      </c>
      <c r="U451" s="702">
        <v>0.33333333333333331</v>
      </c>
    </row>
    <row r="452" spans="1:21" ht="14.4" customHeight="1" x14ac:dyDescent="0.3">
      <c r="A452" s="695">
        <v>12</v>
      </c>
      <c r="B452" s="696" t="s">
        <v>530</v>
      </c>
      <c r="C452" s="696">
        <v>89301122</v>
      </c>
      <c r="D452" s="697" t="s">
        <v>2688</v>
      </c>
      <c r="E452" s="698" t="s">
        <v>1444</v>
      </c>
      <c r="F452" s="696" t="s">
        <v>1425</v>
      </c>
      <c r="G452" s="696" t="s">
        <v>1465</v>
      </c>
      <c r="H452" s="696" t="s">
        <v>531</v>
      </c>
      <c r="I452" s="696" t="s">
        <v>1466</v>
      </c>
      <c r="J452" s="696" t="s">
        <v>1467</v>
      </c>
      <c r="K452" s="696" t="s">
        <v>1468</v>
      </c>
      <c r="L452" s="699">
        <v>1660.2</v>
      </c>
      <c r="M452" s="699">
        <v>28223.400000000005</v>
      </c>
      <c r="N452" s="696">
        <v>17</v>
      </c>
      <c r="O452" s="700">
        <v>15.5</v>
      </c>
      <c r="P452" s="699">
        <v>16602.000000000004</v>
      </c>
      <c r="Q452" s="701">
        <v>0.58823529411764708</v>
      </c>
      <c r="R452" s="696">
        <v>10</v>
      </c>
      <c r="S452" s="701">
        <v>0.58823529411764708</v>
      </c>
      <c r="T452" s="700">
        <v>9</v>
      </c>
      <c r="U452" s="702">
        <v>0.58064516129032262</v>
      </c>
    </row>
    <row r="453" spans="1:21" ht="14.4" customHeight="1" x14ac:dyDescent="0.3">
      <c r="A453" s="695">
        <v>12</v>
      </c>
      <c r="B453" s="696" t="s">
        <v>530</v>
      </c>
      <c r="C453" s="696">
        <v>89301122</v>
      </c>
      <c r="D453" s="697" t="s">
        <v>2688</v>
      </c>
      <c r="E453" s="698" t="s">
        <v>1444</v>
      </c>
      <c r="F453" s="696" t="s">
        <v>1425</v>
      </c>
      <c r="G453" s="696" t="s">
        <v>1869</v>
      </c>
      <c r="H453" s="696" t="s">
        <v>531</v>
      </c>
      <c r="I453" s="696" t="s">
        <v>2074</v>
      </c>
      <c r="J453" s="696" t="s">
        <v>1871</v>
      </c>
      <c r="K453" s="696" t="s">
        <v>2075</v>
      </c>
      <c r="L453" s="699">
        <v>100.63</v>
      </c>
      <c r="M453" s="699">
        <v>301.89</v>
      </c>
      <c r="N453" s="696">
        <v>3</v>
      </c>
      <c r="O453" s="700">
        <v>0.5</v>
      </c>
      <c r="P453" s="699">
        <v>301.89</v>
      </c>
      <c r="Q453" s="701">
        <v>1</v>
      </c>
      <c r="R453" s="696">
        <v>3</v>
      </c>
      <c r="S453" s="701">
        <v>1</v>
      </c>
      <c r="T453" s="700">
        <v>0.5</v>
      </c>
      <c r="U453" s="702">
        <v>1</v>
      </c>
    </row>
    <row r="454" spans="1:21" ht="14.4" customHeight="1" x14ac:dyDescent="0.3">
      <c r="A454" s="695">
        <v>12</v>
      </c>
      <c r="B454" s="696" t="s">
        <v>530</v>
      </c>
      <c r="C454" s="696">
        <v>89301122</v>
      </c>
      <c r="D454" s="697" t="s">
        <v>2688</v>
      </c>
      <c r="E454" s="698" t="s">
        <v>1444</v>
      </c>
      <c r="F454" s="696" t="s">
        <v>1425</v>
      </c>
      <c r="G454" s="696" t="s">
        <v>2076</v>
      </c>
      <c r="H454" s="696" t="s">
        <v>531</v>
      </c>
      <c r="I454" s="696" t="s">
        <v>2077</v>
      </c>
      <c r="J454" s="696" t="s">
        <v>2078</v>
      </c>
      <c r="K454" s="696" t="s">
        <v>2079</v>
      </c>
      <c r="L454" s="699">
        <v>64.13</v>
      </c>
      <c r="M454" s="699">
        <v>64.13</v>
      </c>
      <c r="N454" s="696">
        <v>1</v>
      </c>
      <c r="O454" s="700">
        <v>1</v>
      </c>
      <c r="P454" s="699">
        <v>64.13</v>
      </c>
      <c r="Q454" s="701">
        <v>1</v>
      </c>
      <c r="R454" s="696">
        <v>1</v>
      </c>
      <c r="S454" s="701">
        <v>1</v>
      </c>
      <c r="T454" s="700">
        <v>1</v>
      </c>
      <c r="U454" s="702">
        <v>1</v>
      </c>
    </row>
    <row r="455" spans="1:21" ht="14.4" customHeight="1" x14ac:dyDescent="0.3">
      <c r="A455" s="695">
        <v>12</v>
      </c>
      <c r="B455" s="696" t="s">
        <v>530</v>
      </c>
      <c r="C455" s="696">
        <v>89301122</v>
      </c>
      <c r="D455" s="697" t="s">
        <v>2688</v>
      </c>
      <c r="E455" s="698" t="s">
        <v>1444</v>
      </c>
      <c r="F455" s="696" t="s">
        <v>1425</v>
      </c>
      <c r="G455" s="696" t="s">
        <v>1681</v>
      </c>
      <c r="H455" s="696" t="s">
        <v>974</v>
      </c>
      <c r="I455" s="696" t="s">
        <v>1682</v>
      </c>
      <c r="J455" s="696" t="s">
        <v>1683</v>
      </c>
      <c r="K455" s="696" t="s">
        <v>1684</v>
      </c>
      <c r="L455" s="699">
        <v>104.45</v>
      </c>
      <c r="M455" s="699">
        <v>731.15</v>
      </c>
      <c r="N455" s="696">
        <v>7</v>
      </c>
      <c r="O455" s="700">
        <v>0.5</v>
      </c>
      <c r="P455" s="699">
        <v>731.15</v>
      </c>
      <c r="Q455" s="701">
        <v>1</v>
      </c>
      <c r="R455" s="696">
        <v>7</v>
      </c>
      <c r="S455" s="701">
        <v>1</v>
      </c>
      <c r="T455" s="700">
        <v>0.5</v>
      </c>
      <c r="U455" s="702">
        <v>1</v>
      </c>
    </row>
    <row r="456" spans="1:21" ht="14.4" customHeight="1" x14ac:dyDescent="0.3">
      <c r="A456" s="695">
        <v>12</v>
      </c>
      <c r="B456" s="696" t="s">
        <v>530</v>
      </c>
      <c r="C456" s="696">
        <v>89301122</v>
      </c>
      <c r="D456" s="697" t="s">
        <v>2688</v>
      </c>
      <c r="E456" s="698" t="s">
        <v>1444</v>
      </c>
      <c r="F456" s="696" t="s">
        <v>1425</v>
      </c>
      <c r="G456" s="696" t="s">
        <v>1873</v>
      </c>
      <c r="H456" s="696" t="s">
        <v>531</v>
      </c>
      <c r="I456" s="696" t="s">
        <v>1874</v>
      </c>
      <c r="J456" s="696" t="s">
        <v>1875</v>
      </c>
      <c r="K456" s="696" t="s">
        <v>1876</v>
      </c>
      <c r="L456" s="699">
        <v>82.67</v>
      </c>
      <c r="M456" s="699">
        <v>165.34</v>
      </c>
      <c r="N456" s="696">
        <v>2</v>
      </c>
      <c r="O456" s="700">
        <v>1</v>
      </c>
      <c r="P456" s="699">
        <v>165.34</v>
      </c>
      <c r="Q456" s="701">
        <v>1</v>
      </c>
      <c r="R456" s="696">
        <v>2</v>
      </c>
      <c r="S456" s="701">
        <v>1</v>
      </c>
      <c r="T456" s="700">
        <v>1</v>
      </c>
      <c r="U456" s="702">
        <v>1</v>
      </c>
    </row>
    <row r="457" spans="1:21" ht="14.4" customHeight="1" x14ac:dyDescent="0.3">
      <c r="A457" s="695">
        <v>12</v>
      </c>
      <c r="B457" s="696" t="s">
        <v>530</v>
      </c>
      <c r="C457" s="696">
        <v>89301122</v>
      </c>
      <c r="D457" s="697" t="s">
        <v>2688</v>
      </c>
      <c r="E457" s="698" t="s">
        <v>1444</v>
      </c>
      <c r="F457" s="696" t="s">
        <v>1426</v>
      </c>
      <c r="G457" s="696" t="s">
        <v>1887</v>
      </c>
      <c r="H457" s="696" t="s">
        <v>531</v>
      </c>
      <c r="I457" s="696" t="s">
        <v>1888</v>
      </c>
      <c r="J457" s="696" t="s">
        <v>1889</v>
      </c>
      <c r="K457" s="696"/>
      <c r="L457" s="699">
        <v>0</v>
      </c>
      <c r="M457" s="699">
        <v>0</v>
      </c>
      <c r="N457" s="696">
        <v>1</v>
      </c>
      <c r="O457" s="700">
        <v>1</v>
      </c>
      <c r="P457" s="699">
        <v>0</v>
      </c>
      <c r="Q457" s="701"/>
      <c r="R457" s="696">
        <v>1</v>
      </c>
      <c r="S457" s="701">
        <v>1</v>
      </c>
      <c r="T457" s="700">
        <v>1</v>
      </c>
      <c r="U457" s="702">
        <v>1</v>
      </c>
    </row>
    <row r="458" spans="1:21" ht="14.4" customHeight="1" x14ac:dyDescent="0.3">
      <c r="A458" s="695">
        <v>12</v>
      </c>
      <c r="B458" s="696" t="s">
        <v>530</v>
      </c>
      <c r="C458" s="696">
        <v>89301122</v>
      </c>
      <c r="D458" s="697" t="s">
        <v>2688</v>
      </c>
      <c r="E458" s="698" t="s">
        <v>1444</v>
      </c>
      <c r="F458" s="696" t="s">
        <v>1427</v>
      </c>
      <c r="G458" s="696" t="s">
        <v>1700</v>
      </c>
      <c r="H458" s="696" t="s">
        <v>531</v>
      </c>
      <c r="I458" s="696" t="s">
        <v>1710</v>
      </c>
      <c r="J458" s="696" t="s">
        <v>1711</v>
      </c>
      <c r="K458" s="696" t="s">
        <v>1709</v>
      </c>
      <c r="L458" s="699">
        <v>1500</v>
      </c>
      <c r="M458" s="699">
        <v>9000</v>
      </c>
      <c r="N458" s="696">
        <v>6</v>
      </c>
      <c r="O458" s="700">
        <v>1</v>
      </c>
      <c r="P458" s="699"/>
      <c r="Q458" s="701">
        <v>0</v>
      </c>
      <c r="R458" s="696"/>
      <c r="S458" s="701">
        <v>0</v>
      </c>
      <c r="T458" s="700"/>
      <c r="U458" s="702">
        <v>0</v>
      </c>
    </row>
    <row r="459" spans="1:21" ht="14.4" customHeight="1" x14ac:dyDescent="0.3">
      <c r="A459" s="695">
        <v>12</v>
      </c>
      <c r="B459" s="696" t="s">
        <v>530</v>
      </c>
      <c r="C459" s="696">
        <v>89301122</v>
      </c>
      <c r="D459" s="697" t="s">
        <v>2688</v>
      </c>
      <c r="E459" s="698" t="s">
        <v>1444</v>
      </c>
      <c r="F459" s="696" t="s">
        <v>1427</v>
      </c>
      <c r="G459" s="696" t="s">
        <v>1700</v>
      </c>
      <c r="H459" s="696" t="s">
        <v>531</v>
      </c>
      <c r="I459" s="696" t="s">
        <v>2080</v>
      </c>
      <c r="J459" s="696" t="s">
        <v>1711</v>
      </c>
      <c r="K459" s="696" t="s">
        <v>2081</v>
      </c>
      <c r="L459" s="699">
        <v>1500</v>
      </c>
      <c r="M459" s="699">
        <v>22500</v>
      </c>
      <c r="N459" s="696">
        <v>15</v>
      </c>
      <c r="O459" s="700">
        <v>1</v>
      </c>
      <c r="P459" s="699"/>
      <c r="Q459" s="701">
        <v>0</v>
      </c>
      <c r="R459" s="696"/>
      <c r="S459" s="701">
        <v>0</v>
      </c>
      <c r="T459" s="700"/>
      <c r="U459" s="702">
        <v>0</v>
      </c>
    </row>
    <row r="460" spans="1:21" ht="14.4" customHeight="1" x14ac:dyDescent="0.3">
      <c r="A460" s="695">
        <v>12</v>
      </c>
      <c r="B460" s="696" t="s">
        <v>530</v>
      </c>
      <c r="C460" s="696">
        <v>89301122</v>
      </c>
      <c r="D460" s="697" t="s">
        <v>2688</v>
      </c>
      <c r="E460" s="698" t="s">
        <v>1444</v>
      </c>
      <c r="F460" s="696" t="s">
        <v>1427</v>
      </c>
      <c r="G460" s="696" t="s">
        <v>1767</v>
      </c>
      <c r="H460" s="696" t="s">
        <v>531</v>
      </c>
      <c r="I460" s="696" t="s">
        <v>2082</v>
      </c>
      <c r="J460" s="696" t="s">
        <v>2083</v>
      </c>
      <c r="K460" s="696" t="s">
        <v>2084</v>
      </c>
      <c r="L460" s="699">
        <v>1000</v>
      </c>
      <c r="M460" s="699">
        <v>2000</v>
      </c>
      <c r="N460" s="696">
        <v>2</v>
      </c>
      <c r="O460" s="700">
        <v>1</v>
      </c>
      <c r="P460" s="699">
        <v>2000</v>
      </c>
      <c r="Q460" s="701">
        <v>1</v>
      </c>
      <c r="R460" s="696">
        <v>2</v>
      </c>
      <c r="S460" s="701">
        <v>1</v>
      </c>
      <c r="T460" s="700">
        <v>1</v>
      </c>
      <c r="U460" s="702">
        <v>1</v>
      </c>
    </row>
    <row r="461" spans="1:21" ht="14.4" customHeight="1" x14ac:dyDescent="0.3">
      <c r="A461" s="695">
        <v>12</v>
      </c>
      <c r="B461" s="696" t="s">
        <v>530</v>
      </c>
      <c r="C461" s="696">
        <v>89301122</v>
      </c>
      <c r="D461" s="697" t="s">
        <v>2688</v>
      </c>
      <c r="E461" s="698" t="s">
        <v>1444</v>
      </c>
      <c r="F461" s="696" t="s">
        <v>1427</v>
      </c>
      <c r="G461" s="696" t="s">
        <v>1767</v>
      </c>
      <c r="H461" s="696" t="s">
        <v>531</v>
      </c>
      <c r="I461" s="696" t="s">
        <v>2085</v>
      </c>
      <c r="J461" s="696" t="s">
        <v>2086</v>
      </c>
      <c r="K461" s="696" t="s">
        <v>2087</v>
      </c>
      <c r="L461" s="699">
        <v>500</v>
      </c>
      <c r="M461" s="699">
        <v>1000</v>
      </c>
      <c r="N461" s="696">
        <v>2</v>
      </c>
      <c r="O461" s="700">
        <v>1</v>
      </c>
      <c r="P461" s="699">
        <v>1000</v>
      </c>
      <c r="Q461" s="701">
        <v>1</v>
      </c>
      <c r="R461" s="696">
        <v>2</v>
      </c>
      <c r="S461" s="701">
        <v>1</v>
      </c>
      <c r="T461" s="700">
        <v>1</v>
      </c>
      <c r="U461" s="702">
        <v>1</v>
      </c>
    </row>
    <row r="462" spans="1:21" ht="14.4" customHeight="1" x14ac:dyDescent="0.3">
      <c r="A462" s="695">
        <v>12</v>
      </c>
      <c r="B462" s="696" t="s">
        <v>530</v>
      </c>
      <c r="C462" s="696">
        <v>89301122</v>
      </c>
      <c r="D462" s="697" t="s">
        <v>2688</v>
      </c>
      <c r="E462" s="698" t="s">
        <v>1444</v>
      </c>
      <c r="F462" s="696" t="s">
        <v>1427</v>
      </c>
      <c r="G462" s="696" t="s">
        <v>1767</v>
      </c>
      <c r="H462" s="696" t="s">
        <v>531</v>
      </c>
      <c r="I462" s="696" t="s">
        <v>2088</v>
      </c>
      <c r="J462" s="696" t="s">
        <v>1769</v>
      </c>
      <c r="K462" s="696" t="s">
        <v>2089</v>
      </c>
      <c r="L462" s="699">
        <v>4608</v>
      </c>
      <c r="M462" s="699">
        <v>13824</v>
      </c>
      <c r="N462" s="696">
        <v>3</v>
      </c>
      <c r="O462" s="700">
        <v>1</v>
      </c>
      <c r="P462" s="699">
        <v>13824</v>
      </c>
      <c r="Q462" s="701">
        <v>1</v>
      </c>
      <c r="R462" s="696">
        <v>3</v>
      </c>
      <c r="S462" s="701">
        <v>1</v>
      </c>
      <c r="T462" s="700">
        <v>1</v>
      </c>
      <c r="U462" s="702">
        <v>1</v>
      </c>
    </row>
    <row r="463" spans="1:21" ht="14.4" customHeight="1" x14ac:dyDescent="0.3">
      <c r="A463" s="695">
        <v>12</v>
      </c>
      <c r="B463" s="696" t="s">
        <v>530</v>
      </c>
      <c r="C463" s="696">
        <v>89301122</v>
      </c>
      <c r="D463" s="697" t="s">
        <v>2688</v>
      </c>
      <c r="E463" s="698" t="s">
        <v>1444</v>
      </c>
      <c r="F463" s="696" t="s">
        <v>1427</v>
      </c>
      <c r="G463" s="696" t="s">
        <v>1767</v>
      </c>
      <c r="H463" s="696" t="s">
        <v>531</v>
      </c>
      <c r="I463" s="696" t="s">
        <v>2090</v>
      </c>
      <c r="J463" s="696" t="s">
        <v>2091</v>
      </c>
      <c r="K463" s="696" t="s">
        <v>2092</v>
      </c>
      <c r="L463" s="699">
        <v>1094.47</v>
      </c>
      <c r="M463" s="699">
        <v>9850.23</v>
      </c>
      <c r="N463" s="696">
        <v>9</v>
      </c>
      <c r="O463" s="700">
        <v>1</v>
      </c>
      <c r="P463" s="699">
        <v>9850.23</v>
      </c>
      <c r="Q463" s="701">
        <v>1</v>
      </c>
      <c r="R463" s="696">
        <v>9</v>
      </c>
      <c r="S463" s="701">
        <v>1</v>
      </c>
      <c r="T463" s="700">
        <v>1</v>
      </c>
      <c r="U463" s="702">
        <v>1</v>
      </c>
    </row>
    <row r="464" spans="1:21" ht="14.4" customHeight="1" x14ac:dyDescent="0.3">
      <c r="A464" s="695">
        <v>12</v>
      </c>
      <c r="B464" s="696" t="s">
        <v>530</v>
      </c>
      <c r="C464" s="696">
        <v>89301122</v>
      </c>
      <c r="D464" s="697" t="s">
        <v>2688</v>
      </c>
      <c r="E464" s="698" t="s">
        <v>1444</v>
      </c>
      <c r="F464" s="696" t="s">
        <v>1427</v>
      </c>
      <c r="G464" s="696" t="s">
        <v>1767</v>
      </c>
      <c r="H464" s="696" t="s">
        <v>531</v>
      </c>
      <c r="I464" s="696" t="s">
        <v>1933</v>
      </c>
      <c r="J464" s="696" t="s">
        <v>1934</v>
      </c>
      <c r="K464" s="696" t="s">
        <v>1935</v>
      </c>
      <c r="L464" s="699">
        <v>198.08</v>
      </c>
      <c r="M464" s="699">
        <v>594.24</v>
      </c>
      <c r="N464" s="696">
        <v>3</v>
      </c>
      <c r="O464" s="700">
        <v>1</v>
      </c>
      <c r="P464" s="699">
        <v>594.24</v>
      </c>
      <c r="Q464" s="701">
        <v>1</v>
      </c>
      <c r="R464" s="696">
        <v>3</v>
      </c>
      <c r="S464" s="701">
        <v>1</v>
      </c>
      <c r="T464" s="700">
        <v>1</v>
      </c>
      <c r="U464" s="702">
        <v>1</v>
      </c>
    </row>
    <row r="465" spans="1:21" ht="14.4" customHeight="1" x14ac:dyDescent="0.3">
      <c r="A465" s="695">
        <v>12</v>
      </c>
      <c r="B465" s="696" t="s">
        <v>530</v>
      </c>
      <c r="C465" s="696">
        <v>89301122</v>
      </c>
      <c r="D465" s="697" t="s">
        <v>2688</v>
      </c>
      <c r="E465" s="698" t="s">
        <v>1445</v>
      </c>
      <c r="F465" s="696" t="s">
        <v>1425</v>
      </c>
      <c r="G465" s="696" t="s">
        <v>1578</v>
      </c>
      <c r="H465" s="696" t="s">
        <v>531</v>
      </c>
      <c r="I465" s="696" t="s">
        <v>1579</v>
      </c>
      <c r="J465" s="696" t="s">
        <v>1580</v>
      </c>
      <c r="K465" s="696" t="s">
        <v>1581</v>
      </c>
      <c r="L465" s="699">
        <v>0</v>
      </c>
      <c r="M465" s="699">
        <v>0</v>
      </c>
      <c r="N465" s="696">
        <v>1</v>
      </c>
      <c r="O465" s="700">
        <v>1</v>
      </c>
      <c r="P465" s="699">
        <v>0</v>
      </c>
      <c r="Q465" s="701"/>
      <c r="R465" s="696">
        <v>1</v>
      </c>
      <c r="S465" s="701">
        <v>1</v>
      </c>
      <c r="T465" s="700">
        <v>1</v>
      </c>
      <c r="U465" s="702">
        <v>1</v>
      </c>
    </row>
    <row r="466" spans="1:21" ht="14.4" customHeight="1" x14ac:dyDescent="0.3">
      <c r="A466" s="695">
        <v>12</v>
      </c>
      <c r="B466" s="696" t="s">
        <v>530</v>
      </c>
      <c r="C466" s="696">
        <v>89301122</v>
      </c>
      <c r="D466" s="697" t="s">
        <v>2688</v>
      </c>
      <c r="E466" s="698" t="s">
        <v>1445</v>
      </c>
      <c r="F466" s="696" t="s">
        <v>1425</v>
      </c>
      <c r="G466" s="696" t="s">
        <v>1456</v>
      </c>
      <c r="H466" s="696" t="s">
        <v>974</v>
      </c>
      <c r="I466" s="696" t="s">
        <v>1158</v>
      </c>
      <c r="J466" s="696" t="s">
        <v>1385</v>
      </c>
      <c r="K466" s="696" t="s">
        <v>1386</v>
      </c>
      <c r="L466" s="699">
        <v>333.31</v>
      </c>
      <c r="M466" s="699">
        <v>999.93000000000006</v>
      </c>
      <c r="N466" s="696">
        <v>3</v>
      </c>
      <c r="O466" s="700">
        <v>2.5</v>
      </c>
      <c r="P466" s="699">
        <v>333.31</v>
      </c>
      <c r="Q466" s="701">
        <v>0.33333333333333331</v>
      </c>
      <c r="R466" s="696">
        <v>1</v>
      </c>
      <c r="S466" s="701">
        <v>0.33333333333333331</v>
      </c>
      <c r="T466" s="700">
        <v>1</v>
      </c>
      <c r="U466" s="702">
        <v>0.4</v>
      </c>
    </row>
    <row r="467" spans="1:21" ht="14.4" customHeight="1" x14ac:dyDescent="0.3">
      <c r="A467" s="695">
        <v>12</v>
      </c>
      <c r="B467" s="696" t="s">
        <v>530</v>
      </c>
      <c r="C467" s="696">
        <v>89301122</v>
      </c>
      <c r="D467" s="697" t="s">
        <v>2688</v>
      </c>
      <c r="E467" s="698" t="s">
        <v>1445</v>
      </c>
      <c r="F467" s="696" t="s">
        <v>1425</v>
      </c>
      <c r="G467" s="696" t="s">
        <v>1827</v>
      </c>
      <c r="H467" s="696" t="s">
        <v>974</v>
      </c>
      <c r="I467" s="696" t="s">
        <v>998</v>
      </c>
      <c r="J467" s="696" t="s">
        <v>999</v>
      </c>
      <c r="K467" s="696" t="s">
        <v>1000</v>
      </c>
      <c r="L467" s="699">
        <v>44.89</v>
      </c>
      <c r="M467" s="699">
        <v>134.67000000000002</v>
      </c>
      <c r="N467" s="696">
        <v>3</v>
      </c>
      <c r="O467" s="700">
        <v>0.5</v>
      </c>
      <c r="P467" s="699">
        <v>134.67000000000002</v>
      </c>
      <c r="Q467" s="701">
        <v>1</v>
      </c>
      <c r="R467" s="696">
        <v>3</v>
      </c>
      <c r="S467" s="701">
        <v>1</v>
      </c>
      <c r="T467" s="700">
        <v>0.5</v>
      </c>
      <c r="U467" s="702">
        <v>1</v>
      </c>
    </row>
    <row r="468" spans="1:21" ht="14.4" customHeight="1" x14ac:dyDescent="0.3">
      <c r="A468" s="695">
        <v>12</v>
      </c>
      <c r="B468" s="696" t="s">
        <v>530</v>
      </c>
      <c r="C468" s="696">
        <v>89301122</v>
      </c>
      <c r="D468" s="697" t="s">
        <v>2688</v>
      </c>
      <c r="E468" s="698" t="s">
        <v>1445</v>
      </c>
      <c r="F468" s="696" t="s">
        <v>1425</v>
      </c>
      <c r="G468" s="696" t="s">
        <v>2093</v>
      </c>
      <c r="H468" s="696" t="s">
        <v>531</v>
      </c>
      <c r="I468" s="696" t="s">
        <v>2094</v>
      </c>
      <c r="J468" s="696" t="s">
        <v>2095</v>
      </c>
      <c r="K468" s="696" t="s">
        <v>2096</v>
      </c>
      <c r="L468" s="699">
        <v>250.38</v>
      </c>
      <c r="M468" s="699">
        <v>250.38</v>
      </c>
      <c r="N468" s="696">
        <v>1</v>
      </c>
      <c r="O468" s="700">
        <v>1</v>
      </c>
      <c r="P468" s="699">
        <v>250.38</v>
      </c>
      <c r="Q468" s="701">
        <v>1</v>
      </c>
      <c r="R468" s="696">
        <v>1</v>
      </c>
      <c r="S468" s="701">
        <v>1</v>
      </c>
      <c r="T468" s="700">
        <v>1</v>
      </c>
      <c r="U468" s="702">
        <v>1</v>
      </c>
    </row>
    <row r="469" spans="1:21" ht="14.4" customHeight="1" x14ac:dyDescent="0.3">
      <c r="A469" s="695">
        <v>12</v>
      </c>
      <c r="B469" s="696" t="s">
        <v>530</v>
      </c>
      <c r="C469" s="696">
        <v>89301122</v>
      </c>
      <c r="D469" s="697" t="s">
        <v>2688</v>
      </c>
      <c r="E469" s="698" t="s">
        <v>1445</v>
      </c>
      <c r="F469" s="696" t="s">
        <v>1425</v>
      </c>
      <c r="G469" s="696" t="s">
        <v>1833</v>
      </c>
      <c r="H469" s="696" t="s">
        <v>974</v>
      </c>
      <c r="I469" s="696" t="s">
        <v>1834</v>
      </c>
      <c r="J469" s="696" t="s">
        <v>1835</v>
      </c>
      <c r="K469" s="696" t="s">
        <v>1836</v>
      </c>
      <c r="L469" s="699">
        <v>492.45</v>
      </c>
      <c r="M469" s="699">
        <v>492.45</v>
      </c>
      <c r="N469" s="696">
        <v>1</v>
      </c>
      <c r="O469" s="700">
        <v>1</v>
      </c>
      <c r="P469" s="699"/>
      <c r="Q469" s="701">
        <v>0</v>
      </c>
      <c r="R469" s="696"/>
      <c r="S469" s="701">
        <v>0</v>
      </c>
      <c r="T469" s="700"/>
      <c r="U469" s="702">
        <v>0</v>
      </c>
    </row>
    <row r="470" spans="1:21" ht="14.4" customHeight="1" x14ac:dyDescent="0.3">
      <c r="A470" s="695">
        <v>12</v>
      </c>
      <c r="B470" s="696" t="s">
        <v>530</v>
      </c>
      <c r="C470" s="696">
        <v>89301122</v>
      </c>
      <c r="D470" s="697" t="s">
        <v>2688</v>
      </c>
      <c r="E470" s="698" t="s">
        <v>1445</v>
      </c>
      <c r="F470" s="696" t="s">
        <v>1425</v>
      </c>
      <c r="G470" s="696" t="s">
        <v>2044</v>
      </c>
      <c r="H470" s="696" t="s">
        <v>974</v>
      </c>
      <c r="I470" s="696" t="s">
        <v>2097</v>
      </c>
      <c r="J470" s="696" t="s">
        <v>2098</v>
      </c>
      <c r="K470" s="696" t="s">
        <v>2099</v>
      </c>
      <c r="L470" s="699">
        <v>41.55</v>
      </c>
      <c r="M470" s="699">
        <v>2493</v>
      </c>
      <c r="N470" s="696">
        <v>60</v>
      </c>
      <c r="O470" s="700">
        <v>8.5</v>
      </c>
      <c r="P470" s="699">
        <v>1703.55</v>
      </c>
      <c r="Q470" s="701">
        <v>0.68333333333333335</v>
      </c>
      <c r="R470" s="696">
        <v>41</v>
      </c>
      <c r="S470" s="701">
        <v>0.68333333333333335</v>
      </c>
      <c r="T470" s="700">
        <v>6</v>
      </c>
      <c r="U470" s="702">
        <v>0.70588235294117652</v>
      </c>
    </row>
    <row r="471" spans="1:21" ht="14.4" customHeight="1" x14ac:dyDescent="0.3">
      <c r="A471" s="695">
        <v>12</v>
      </c>
      <c r="B471" s="696" t="s">
        <v>530</v>
      </c>
      <c r="C471" s="696">
        <v>89301122</v>
      </c>
      <c r="D471" s="697" t="s">
        <v>2688</v>
      </c>
      <c r="E471" s="698" t="s">
        <v>1445</v>
      </c>
      <c r="F471" s="696" t="s">
        <v>1425</v>
      </c>
      <c r="G471" s="696" t="s">
        <v>1598</v>
      </c>
      <c r="H471" s="696" t="s">
        <v>531</v>
      </c>
      <c r="I471" s="696" t="s">
        <v>1599</v>
      </c>
      <c r="J471" s="696" t="s">
        <v>1600</v>
      </c>
      <c r="K471" s="696" t="s">
        <v>1601</v>
      </c>
      <c r="L471" s="699">
        <v>1500.42</v>
      </c>
      <c r="M471" s="699">
        <v>3000.84</v>
      </c>
      <c r="N471" s="696">
        <v>2</v>
      </c>
      <c r="O471" s="700">
        <v>1</v>
      </c>
      <c r="P471" s="699">
        <v>1500.42</v>
      </c>
      <c r="Q471" s="701">
        <v>0.5</v>
      </c>
      <c r="R471" s="696">
        <v>1</v>
      </c>
      <c r="S471" s="701">
        <v>0.5</v>
      </c>
      <c r="T471" s="700">
        <v>0.5</v>
      </c>
      <c r="U471" s="702">
        <v>0.5</v>
      </c>
    </row>
    <row r="472" spans="1:21" ht="14.4" customHeight="1" x14ac:dyDescent="0.3">
      <c r="A472" s="695">
        <v>12</v>
      </c>
      <c r="B472" s="696" t="s">
        <v>530</v>
      </c>
      <c r="C472" s="696">
        <v>89301122</v>
      </c>
      <c r="D472" s="697" t="s">
        <v>2688</v>
      </c>
      <c r="E472" s="698" t="s">
        <v>1445</v>
      </c>
      <c r="F472" s="696" t="s">
        <v>1425</v>
      </c>
      <c r="G472" s="696" t="s">
        <v>1598</v>
      </c>
      <c r="H472" s="696" t="s">
        <v>531</v>
      </c>
      <c r="I472" s="696" t="s">
        <v>1742</v>
      </c>
      <c r="J472" s="696" t="s">
        <v>1603</v>
      </c>
      <c r="K472" s="696" t="s">
        <v>1743</v>
      </c>
      <c r="L472" s="699">
        <v>0</v>
      </c>
      <c r="M472" s="699">
        <v>0</v>
      </c>
      <c r="N472" s="696">
        <v>2</v>
      </c>
      <c r="O472" s="700">
        <v>2</v>
      </c>
      <c r="P472" s="699">
        <v>0</v>
      </c>
      <c r="Q472" s="701"/>
      <c r="R472" s="696">
        <v>2</v>
      </c>
      <c r="S472" s="701">
        <v>1</v>
      </c>
      <c r="T472" s="700">
        <v>2</v>
      </c>
      <c r="U472" s="702">
        <v>1</v>
      </c>
    </row>
    <row r="473" spans="1:21" ht="14.4" customHeight="1" x14ac:dyDescent="0.3">
      <c r="A473" s="695">
        <v>12</v>
      </c>
      <c r="B473" s="696" t="s">
        <v>530</v>
      </c>
      <c r="C473" s="696">
        <v>89301122</v>
      </c>
      <c r="D473" s="697" t="s">
        <v>2688</v>
      </c>
      <c r="E473" s="698" t="s">
        <v>1445</v>
      </c>
      <c r="F473" s="696" t="s">
        <v>1425</v>
      </c>
      <c r="G473" s="696" t="s">
        <v>1598</v>
      </c>
      <c r="H473" s="696" t="s">
        <v>531</v>
      </c>
      <c r="I473" s="696" t="s">
        <v>2100</v>
      </c>
      <c r="J473" s="696" t="s">
        <v>1600</v>
      </c>
      <c r="K473" s="696" t="s">
        <v>2101</v>
      </c>
      <c r="L473" s="699">
        <v>0</v>
      </c>
      <c r="M473" s="699">
        <v>0</v>
      </c>
      <c r="N473" s="696">
        <v>1</v>
      </c>
      <c r="O473" s="700">
        <v>1</v>
      </c>
      <c r="P473" s="699">
        <v>0</v>
      </c>
      <c r="Q473" s="701"/>
      <c r="R473" s="696">
        <v>1</v>
      </c>
      <c r="S473" s="701">
        <v>1</v>
      </c>
      <c r="T473" s="700">
        <v>1</v>
      </c>
      <c r="U473" s="702">
        <v>1</v>
      </c>
    </row>
    <row r="474" spans="1:21" ht="14.4" customHeight="1" x14ac:dyDescent="0.3">
      <c r="A474" s="695">
        <v>12</v>
      </c>
      <c r="B474" s="696" t="s">
        <v>530</v>
      </c>
      <c r="C474" s="696">
        <v>89301122</v>
      </c>
      <c r="D474" s="697" t="s">
        <v>2688</v>
      </c>
      <c r="E474" s="698" t="s">
        <v>1445</v>
      </c>
      <c r="F474" s="696" t="s">
        <v>1425</v>
      </c>
      <c r="G474" s="696" t="s">
        <v>1995</v>
      </c>
      <c r="H474" s="696" t="s">
        <v>974</v>
      </c>
      <c r="I474" s="696" t="s">
        <v>1996</v>
      </c>
      <c r="J474" s="696" t="s">
        <v>1997</v>
      </c>
      <c r="K474" s="696" t="s">
        <v>1998</v>
      </c>
      <c r="L474" s="699">
        <v>820.43</v>
      </c>
      <c r="M474" s="699">
        <v>1640.86</v>
      </c>
      <c r="N474" s="696">
        <v>2</v>
      </c>
      <c r="O474" s="700">
        <v>1.5</v>
      </c>
      <c r="P474" s="699">
        <v>820.43</v>
      </c>
      <c r="Q474" s="701">
        <v>0.5</v>
      </c>
      <c r="R474" s="696">
        <v>1</v>
      </c>
      <c r="S474" s="701">
        <v>0.5</v>
      </c>
      <c r="T474" s="700">
        <v>0.5</v>
      </c>
      <c r="U474" s="702">
        <v>0.33333333333333331</v>
      </c>
    </row>
    <row r="475" spans="1:21" ht="14.4" customHeight="1" x14ac:dyDescent="0.3">
      <c r="A475" s="695">
        <v>12</v>
      </c>
      <c r="B475" s="696" t="s">
        <v>530</v>
      </c>
      <c r="C475" s="696">
        <v>89301122</v>
      </c>
      <c r="D475" s="697" t="s">
        <v>2688</v>
      </c>
      <c r="E475" s="698" t="s">
        <v>1445</v>
      </c>
      <c r="F475" s="696" t="s">
        <v>1425</v>
      </c>
      <c r="G475" s="696" t="s">
        <v>1609</v>
      </c>
      <c r="H475" s="696" t="s">
        <v>531</v>
      </c>
      <c r="I475" s="696" t="s">
        <v>2102</v>
      </c>
      <c r="J475" s="696" t="s">
        <v>2103</v>
      </c>
      <c r="K475" s="696" t="s">
        <v>1745</v>
      </c>
      <c r="L475" s="699">
        <v>0</v>
      </c>
      <c r="M475" s="699">
        <v>0</v>
      </c>
      <c r="N475" s="696">
        <v>1</v>
      </c>
      <c r="O475" s="700">
        <v>1</v>
      </c>
      <c r="P475" s="699">
        <v>0</v>
      </c>
      <c r="Q475" s="701"/>
      <c r="R475" s="696">
        <v>1</v>
      </c>
      <c r="S475" s="701">
        <v>1</v>
      </c>
      <c r="T475" s="700">
        <v>1</v>
      </c>
      <c r="U475" s="702">
        <v>1</v>
      </c>
    </row>
    <row r="476" spans="1:21" ht="14.4" customHeight="1" x14ac:dyDescent="0.3">
      <c r="A476" s="695">
        <v>12</v>
      </c>
      <c r="B476" s="696" t="s">
        <v>530</v>
      </c>
      <c r="C476" s="696">
        <v>89301122</v>
      </c>
      <c r="D476" s="697" t="s">
        <v>2688</v>
      </c>
      <c r="E476" s="698" t="s">
        <v>1445</v>
      </c>
      <c r="F476" s="696" t="s">
        <v>1425</v>
      </c>
      <c r="G476" s="696" t="s">
        <v>1613</v>
      </c>
      <c r="H476" s="696" t="s">
        <v>531</v>
      </c>
      <c r="I476" s="696" t="s">
        <v>1614</v>
      </c>
      <c r="J476" s="696" t="s">
        <v>1615</v>
      </c>
      <c r="K476" s="696" t="s">
        <v>1616</v>
      </c>
      <c r="L476" s="699">
        <v>163.9</v>
      </c>
      <c r="M476" s="699">
        <v>983.40000000000009</v>
      </c>
      <c r="N476" s="696">
        <v>6</v>
      </c>
      <c r="O476" s="700">
        <v>2</v>
      </c>
      <c r="P476" s="699">
        <v>491.70000000000005</v>
      </c>
      <c r="Q476" s="701">
        <v>0.5</v>
      </c>
      <c r="R476" s="696">
        <v>3</v>
      </c>
      <c r="S476" s="701">
        <v>0.5</v>
      </c>
      <c r="T476" s="700">
        <v>1</v>
      </c>
      <c r="U476" s="702">
        <v>0.5</v>
      </c>
    </row>
    <row r="477" spans="1:21" ht="14.4" customHeight="1" x14ac:dyDescent="0.3">
      <c r="A477" s="695">
        <v>12</v>
      </c>
      <c r="B477" s="696" t="s">
        <v>530</v>
      </c>
      <c r="C477" s="696">
        <v>89301122</v>
      </c>
      <c r="D477" s="697" t="s">
        <v>2688</v>
      </c>
      <c r="E477" s="698" t="s">
        <v>1445</v>
      </c>
      <c r="F477" s="696" t="s">
        <v>1425</v>
      </c>
      <c r="G477" s="696" t="s">
        <v>2104</v>
      </c>
      <c r="H477" s="696" t="s">
        <v>974</v>
      </c>
      <c r="I477" s="696" t="s">
        <v>2105</v>
      </c>
      <c r="J477" s="696" t="s">
        <v>2106</v>
      </c>
      <c r="K477" s="696" t="s">
        <v>2107</v>
      </c>
      <c r="L477" s="699">
        <v>154.01</v>
      </c>
      <c r="M477" s="699">
        <v>308.02</v>
      </c>
      <c r="N477" s="696">
        <v>2</v>
      </c>
      <c r="O477" s="700">
        <v>1</v>
      </c>
      <c r="P477" s="699">
        <v>308.02</v>
      </c>
      <c r="Q477" s="701">
        <v>1</v>
      </c>
      <c r="R477" s="696">
        <v>2</v>
      </c>
      <c r="S477" s="701">
        <v>1</v>
      </c>
      <c r="T477" s="700">
        <v>1</v>
      </c>
      <c r="U477" s="702">
        <v>1</v>
      </c>
    </row>
    <row r="478" spans="1:21" ht="14.4" customHeight="1" x14ac:dyDescent="0.3">
      <c r="A478" s="695">
        <v>12</v>
      </c>
      <c r="B478" s="696" t="s">
        <v>530</v>
      </c>
      <c r="C478" s="696">
        <v>89301122</v>
      </c>
      <c r="D478" s="697" t="s">
        <v>2688</v>
      </c>
      <c r="E478" s="698" t="s">
        <v>1445</v>
      </c>
      <c r="F478" s="696" t="s">
        <v>1425</v>
      </c>
      <c r="G478" s="696" t="s">
        <v>2108</v>
      </c>
      <c r="H478" s="696" t="s">
        <v>531</v>
      </c>
      <c r="I478" s="696" t="s">
        <v>1318</v>
      </c>
      <c r="J478" s="696" t="s">
        <v>1319</v>
      </c>
      <c r="K478" s="696" t="s">
        <v>2109</v>
      </c>
      <c r="L478" s="699">
        <v>38.65</v>
      </c>
      <c r="M478" s="699">
        <v>38.65</v>
      </c>
      <c r="N478" s="696">
        <v>1</v>
      </c>
      <c r="O478" s="700">
        <v>0.5</v>
      </c>
      <c r="P478" s="699">
        <v>38.65</v>
      </c>
      <c r="Q478" s="701">
        <v>1</v>
      </c>
      <c r="R478" s="696">
        <v>1</v>
      </c>
      <c r="S478" s="701">
        <v>1</v>
      </c>
      <c r="T478" s="700">
        <v>0.5</v>
      </c>
      <c r="U478" s="702">
        <v>1</v>
      </c>
    </row>
    <row r="479" spans="1:21" ht="14.4" customHeight="1" x14ac:dyDescent="0.3">
      <c r="A479" s="695">
        <v>12</v>
      </c>
      <c r="B479" s="696" t="s">
        <v>530</v>
      </c>
      <c r="C479" s="696">
        <v>89301122</v>
      </c>
      <c r="D479" s="697" t="s">
        <v>2688</v>
      </c>
      <c r="E479" s="698" t="s">
        <v>1445</v>
      </c>
      <c r="F479" s="696" t="s">
        <v>1425</v>
      </c>
      <c r="G479" s="696" t="s">
        <v>2110</v>
      </c>
      <c r="H479" s="696" t="s">
        <v>531</v>
      </c>
      <c r="I479" s="696" t="s">
        <v>2088</v>
      </c>
      <c r="J479" s="696" t="s">
        <v>2111</v>
      </c>
      <c r="K479" s="696" t="s">
        <v>2112</v>
      </c>
      <c r="L479" s="699">
        <v>64.13</v>
      </c>
      <c r="M479" s="699">
        <v>64.13</v>
      </c>
      <c r="N479" s="696">
        <v>1</v>
      </c>
      <c r="O479" s="700">
        <v>0.5</v>
      </c>
      <c r="P479" s="699">
        <v>64.13</v>
      </c>
      <c r="Q479" s="701">
        <v>1</v>
      </c>
      <c r="R479" s="696">
        <v>1</v>
      </c>
      <c r="S479" s="701">
        <v>1</v>
      </c>
      <c r="T479" s="700">
        <v>0.5</v>
      </c>
      <c r="U479" s="702">
        <v>1</v>
      </c>
    </row>
    <row r="480" spans="1:21" ht="14.4" customHeight="1" x14ac:dyDescent="0.3">
      <c r="A480" s="695">
        <v>12</v>
      </c>
      <c r="B480" s="696" t="s">
        <v>530</v>
      </c>
      <c r="C480" s="696">
        <v>89301122</v>
      </c>
      <c r="D480" s="697" t="s">
        <v>2688</v>
      </c>
      <c r="E480" s="698" t="s">
        <v>1445</v>
      </c>
      <c r="F480" s="696" t="s">
        <v>1425</v>
      </c>
      <c r="G480" s="696" t="s">
        <v>1633</v>
      </c>
      <c r="H480" s="696" t="s">
        <v>974</v>
      </c>
      <c r="I480" s="696" t="s">
        <v>2113</v>
      </c>
      <c r="J480" s="696" t="s">
        <v>1023</v>
      </c>
      <c r="K480" s="696" t="s">
        <v>2114</v>
      </c>
      <c r="L480" s="699">
        <v>193.26</v>
      </c>
      <c r="M480" s="699">
        <v>193.26</v>
      </c>
      <c r="N480" s="696">
        <v>1</v>
      </c>
      <c r="O480" s="700">
        <v>1</v>
      </c>
      <c r="P480" s="699">
        <v>193.26</v>
      </c>
      <c r="Q480" s="701">
        <v>1</v>
      </c>
      <c r="R480" s="696">
        <v>1</v>
      </c>
      <c r="S480" s="701">
        <v>1</v>
      </c>
      <c r="T480" s="700">
        <v>1</v>
      </c>
      <c r="U480" s="702">
        <v>1</v>
      </c>
    </row>
    <row r="481" spans="1:21" ht="14.4" customHeight="1" x14ac:dyDescent="0.3">
      <c r="A481" s="695">
        <v>12</v>
      </c>
      <c r="B481" s="696" t="s">
        <v>530</v>
      </c>
      <c r="C481" s="696">
        <v>89301122</v>
      </c>
      <c r="D481" s="697" t="s">
        <v>2688</v>
      </c>
      <c r="E481" s="698" t="s">
        <v>1445</v>
      </c>
      <c r="F481" s="696" t="s">
        <v>1425</v>
      </c>
      <c r="G481" s="696" t="s">
        <v>1461</v>
      </c>
      <c r="H481" s="696" t="s">
        <v>531</v>
      </c>
      <c r="I481" s="696" t="s">
        <v>1110</v>
      </c>
      <c r="J481" s="696" t="s">
        <v>1111</v>
      </c>
      <c r="K481" s="696" t="s">
        <v>1112</v>
      </c>
      <c r="L481" s="699">
        <v>153.52000000000001</v>
      </c>
      <c r="M481" s="699">
        <v>460.56000000000006</v>
      </c>
      <c r="N481" s="696">
        <v>3</v>
      </c>
      <c r="O481" s="700">
        <v>2.5</v>
      </c>
      <c r="P481" s="699">
        <v>153.52000000000001</v>
      </c>
      <c r="Q481" s="701">
        <v>0.33333333333333331</v>
      </c>
      <c r="R481" s="696">
        <v>1</v>
      </c>
      <c r="S481" s="701">
        <v>0.33333333333333331</v>
      </c>
      <c r="T481" s="700">
        <v>1</v>
      </c>
      <c r="U481" s="702">
        <v>0.4</v>
      </c>
    </row>
    <row r="482" spans="1:21" ht="14.4" customHeight="1" x14ac:dyDescent="0.3">
      <c r="A482" s="695">
        <v>12</v>
      </c>
      <c r="B482" s="696" t="s">
        <v>530</v>
      </c>
      <c r="C482" s="696">
        <v>89301122</v>
      </c>
      <c r="D482" s="697" t="s">
        <v>2688</v>
      </c>
      <c r="E482" s="698" t="s">
        <v>1445</v>
      </c>
      <c r="F482" s="696" t="s">
        <v>1425</v>
      </c>
      <c r="G482" s="696" t="s">
        <v>1636</v>
      </c>
      <c r="H482" s="696" t="s">
        <v>531</v>
      </c>
      <c r="I482" s="696" t="s">
        <v>1637</v>
      </c>
      <c r="J482" s="696" t="s">
        <v>1638</v>
      </c>
      <c r="K482" s="696" t="s">
        <v>1639</v>
      </c>
      <c r="L482" s="699">
        <v>121.59</v>
      </c>
      <c r="M482" s="699">
        <v>121.59</v>
      </c>
      <c r="N482" s="696">
        <v>1</v>
      </c>
      <c r="O482" s="700">
        <v>1</v>
      </c>
      <c r="P482" s="699">
        <v>121.59</v>
      </c>
      <c r="Q482" s="701">
        <v>1</v>
      </c>
      <c r="R482" s="696">
        <v>1</v>
      </c>
      <c r="S482" s="701">
        <v>1</v>
      </c>
      <c r="T482" s="700">
        <v>1</v>
      </c>
      <c r="U482" s="702">
        <v>1</v>
      </c>
    </row>
    <row r="483" spans="1:21" ht="14.4" customHeight="1" x14ac:dyDescent="0.3">
      <c r="A483" s="695">
        <v>12</v>
      </c>
      <c r="B483" s="696" t="s">
        <v>530</v>
      </c>
      <c r="C483" s="696">
        <v>89301122</v>
      </c>
      <c r="D483" s="697" t="s">
        <v>2688</v>
      </c>
      <c r="E483" s="698" t="s">
        <v>1445</v>
      </c>
      <c r="F483" s="696" t="s">
        <v>1425</v>
      </c>
      <c r="G483" s="696" t="s">
        <v>2115</v>
      </c>
      <c r="H483" s="696" t="s">
        <v>531</v>
      </c>
      <c r="I483" s="696" t="s">
        <v>2116</v>
      </c>
      <c r="J483" s="696" t="s">
        <v>2117</v>
      </c>
      <c r="K483" s="696" t="s">
        <v>2118</v>
      </c>
      <c r="L483" s="699">
        <v>228.89</v>
      </c>
      <c r="M483" s="699">
        <v>228.89</v>
      </c>
      <c r="N483" s="696">
        <v>1</v>
      </c>
      <c r="O483" s="700">
        <v>0.5</v>
      </c>
      <c r="P483" s="699"/>
      <c r="Q483" s="701">
        <v>0</v>
      </c>
      <c r="R483" s="696"/>
      <c r="S483" s="701">
        <v>0</v>
      </c>
      <c r="T483" s="700"/>
      <c r="U483" s="702">
        <v>0</v>
      </c>
    </row>
    <row r="484" spans="1:21" ht="14.4" customHeight="1" x14ac:dyDescent="0.3">
      <c r="A484" s="695">
        <v>12</v>
      </c>
      <c r="B484" s="696" t="s">
        <v>530</v>
      </c>
      <c r="C484" s="696">
        <v>89301122</v>
      </c>
      <c r="D484" s="697" t="s">
        <v>2688</v>
      </c>
      <c r="E484" s="698" t="s">
        <v>1445</v>
      </c>
      <c r="F484" s="696" t="s">
        <v>1425</v>
      </c>
      <c r="G484" s="696" t="s">
        <v>1547</v>
      </c>
      <c r="H484" s="696" t="s">
        <v>974</v>
      </c>
      <c r="I484" s="696" t="s">
        <v>1146</v>
      </c>
      <c r="J484" s="696" t="s">
        <v>1147</v>
      </c>
      <c r="K484" s="696" t="s">
        <v>1396</v>
      </c>
      <c r="L484" s="699">
        <v>69.86</v>
      </c>
      <c r="M484" s="699">
        <v>349.29999999999995</v>
      </c>
      <c r="N484" s="696">
        <v>5</v>
      </c>
      <c r="O484" s="700">
        <v>4.5</v>
      </c>
      <c r="P484" s="699">
        <v>209.57999999999998</v>
      </c>
      <c r="Q484" s="701">
        <v>0.6</v>
      </c>
      <c r="R484" s="696">
        <v>3</v>
      </c>
      <c r="S484" s="701">
        <v>0.6</v>
      </c>
      <c r="T484" s="700">
        <v>2.5</v>
      </c>
      <c r="U484" s="702">
        <v>0.55555555555555558</v>
      </c>
    </row>
    <row r="485" spans="1:21" ht="14.4" customHeight="1" x14ac:dyDescent="0.3">
      <c r="A485" s="695">
        <v>12</v>
      </c>
      <c r="B485" s="696" t="s">
        <v>530</v>
      </c>
      <c r="C485" s="696">
        <v>89301122</v>
      </c>
      <c r="D485" s="697" t="s">
        <v>2688</v>
      </c>
      <c r="E485" s="698" t="s">
        <v>1445</v>
      </c>
      <c r="F485" s="696" t="s">
        <v>1425</v>
      </c>
      <c r="G485" s="696" t="s">
        <v>2119</v>
      </c>
      <c r="H485" s="696" t="s">
        <v>531</v>
      </c>
      <c r="I485" s="696" t="s">
        <v>2120</v>
      </c>
      <c r="J485" s="696" t="s">
        <v>2121</v>
      </c>
      <c r="K485" s="696" t="s">
        <v>628</v>
      </c>
      <c r="L485" s="699">
        <v>314.89999999999998</v>
      </c>
      <c r="M485" s="699">
        <v>314.89999999999998</v>
      </c>
      <c r="N485" s="696">
        <v>1</v>
      </c>
      <c r="O485" s="700">
        <v>1</v>
      </c>
      <c r="P485" s="699">
        <v>314.89999999999998</v>
      </c>
      <c r="Q485" s="701">
        <v>1</v>
      </c>
      <c r="R485" s="696">
        <v>1</v>
      </c>
      <c r="S485" s="701">
        <v>1</v>
      </c>
      <c r="T485" s="700">
        <v>1</v>
      </c>
      <c r="U485" s="702">
        <v>1</v>
      </c>
    </row>
    <row r="486" spans="1:21" ht="14.4" customHeight="1" x14ac:dyDescent="0.3">
      <c r="A486" s="695">
        <v>12</v>
      </c>
      <c r="B486" s="696" t="s">
        <v>530</v>
      </c>
      <c r="C486" s="696">
        <v>89301122</v>
      </c>
      <c r="D486" s="697" t="s">
        <v>2688</v>
      </c>
      <c r="E486" s="698" t="s">
        <v>1445</v>
      </c>
      <c r="F486" s="696" t="s">
        <v>1425</v>
      </c>
      <c r="G486" s="696" t="s">
        <v>1954</v>
      </c>
      <c r="H486" s="696" t="s">
        <v>531</v>
      </c>
      <c r="I486" s="696" t="s">
        <v>2122</v>
      </c>
      <c r="J486" s="696" t="s">
        <v>1956</v>
      </c>
      <c r="K486" s="696" t="s">
        <v>2123</v>
      </c>
      <c r="L486" s="699">
        <v>67.42</v>
      </c>
      <c r="M486" s="699">
        <v>202.26</v>
      </c>
      <c r="N486" s="696">
        <v>3</v>
      </c>
      <c r="O486" s="700">
        <v>0.5</v>
      </c>
      <c r="P486" s="699">
        <v>202.26</v>
      </c>
      <c r="Q486" s="701">
        <v>1</v>
      </c>
      <c r="R486" s="696">
        <v>3</v>
      </c>
      <c r="S486" s="701">
        <v>1</v>
      </c>
      <c r="T486" s="700">
        <v>0.5</v>
      </c>
      <c r="U486" s="702">
        <v>1</v>
      </c>
    </row>
    <row r="487" spans="1:21" ht="14.4" customHeight="1" x14ac:dyDescent="0.3">
      <c r="A487" s="695">
        <v>12</v>
      </c>
      <c r="B487" s="696" t="s">
        <v>530</v>
      </c>
      <c r="C487" s="696">
        <v>89301122</v>
      </c>
      <c r="D487" s="697" t="s">
        <v>2688</v>
      </c>
      <c r="E487" s="698" t="s">
        <v>1445</v>
      </c>
      <c r="F487" s="696" t="s">
        <v>1425</v>
      </c>
      <c r="G487" s="696" t="s">
        <v>1514</v>
      </c>
      <c r="H487" s="696" t="s">
        <v>531</v>
      </c>
      <c r="I487" s="696" t="s">
        <v>1791</v>
      </c>
      <c r="J487" s="696" t="s">
        <v>1643</v>
      </c>
      <c r="K487" s="696" t="s">
        <v>1792</v>
      </c>
      <c r="L487" s="699">
        <v>423.57</v>
      </c>
      <c r="M487" s="699">
        <v>1270.71</v>
      </c>
      <c r="N487" s="696">
        <v>3</v>
      </c>
      <c r="O487" s="700">
        <v>1</v>
      </c>
      <c r="P487" s="699">
        <v>1270.71</v>
      </c>
      <c r="Q487" s="701">
        <v>1</v>
      </c>
      <c r="R487" s="696">
        <v>3</v>
      </c>
      <c r="S487" s="701">
        <v>1</v>
      </c>
      <c r="T487" s="700">
        <v>1</v>
      </c>
      <c r="U487" s="702">
        <v>1</v>
      </c>
    </row>
    <row r="488" spans="1:21" ht="14.4" customHeight="1" x14ac:dyDescent="0.3">
      <c r="A488" s="695">
        <v>12</v>
      </c>
      <c r="B488" s="696" t="s">
        <v>530</v>
      </c>
      <c r="C488" s="696">
        <v>89301122</v>
      </c>
      <c r="D488" s="697" t="s">
        <v>2688</v>
      </c>
      <c r="E488" s="698" t="s">
        <v>1445</v>
      </c>
      <c r="F488" s="696" t="s">
        <v>1425</v>
      </c>
      <c r="G488" s="696" t="s">
        <v>1483</v>
      </c>
      <c r="H488" s="696" t="s">
        <v>531</v>
      </c>
      <c r="I488" s="696" t="s">
        <v>1484</v>
      </c>
      <c r="J488" s="696" t="s">
        <v>1485</v>
      </c>
      <c r="K488" s="696" t="s">
        <v>1486</v>
      </c>
      <c r="L488" s="699">
        <v>326.37</v>
      </c>
      <c r="M488" s="699">
        <v>326.37</v>
      </c>
      <c r="N488" s="696">
        <v>1</v>
      </c>
      <c r="O488" s="700">
        <v>1</v>
      </c>
      <c r="P488" s="699">
        <v>326.37</v>
      </c>
      <c r="Q488" s="701">
        <v>1</v>
      </c>
      <c r="R488" s="696">
        <v>1</v>
      </c>
      <c r="S488" s="701">
        <v>1</v>
      </c>
      <c r="T488" s="700">
        <v>1</v>
      </c>
      <c r="U488" s="702">
        <v>1</v>
      </c>
    </row>
    <row r="489" spans="1:21" ht="14.4" customHeight="1" x14ac:dyDescent="0.3">
      <c r="A489" s="695">
        <v>12</v>
      </c>
      <c r="B489" s="696" t="s">
        <v>530</v>
      </c>
      <c r="C489" s="696">
        <v>89301122</v>
      </c>
      <c r="D489" s="697" t="s">
        <v>2688</v>
      </c>
      <c r="E489" s="698" t="s">
        <v>1445</v>
      </c>
      <c r="F489" s="696" t="s">
        <v>1425</v>
      </c>
      <c r="G489" s="696" t="s">
        <v>1654</v>
      </c>
      <c r="H489" s="696" t="s">
        <v>531</v>
      </c>
      <c r="I489" s="696" t="s">
        <v>1795</v>
      </c>
      <c r="J489" s="696" t="s">
        <v>1794</v>
      </c>
      <c r="K489" s="696" t="s">
        <v>1796</v>
      </c>
      <c r="L489" s="699">
        <v>0</v>
      </c>
      <c r="M489" s="699">
        <v>0</v>
      </c>
      <c r="N489" s="696">
        <v>1</v>
      </c>
      <c r="O489" s="700">
        <v>1</v>
      </c>
      <c r="P489" s="699">
        <v>0</v>
      </c>
      <c r="Q489" s="701"/>
      <c r="R489" s="696">
        <v>1</v>
      </c>
      <c r="S489" s="701">
        <v>1</v>
      </c>
      <c r="T489" s="700">
        <v>1</v>
      </c>
      <c r="U489" s="702">
        <v>1</v>
      </c>
    </row>
    <row r="490" spans="1:21" ht="14.4" customHeight="1" x14ac:dyDescent="0.3">
      <c r="A490" s="695">
        <v>12</v>
      </c>
      <c r="B490" s="696" t="s">
        <v>530</v>
      </c>
      <c r="C490" s="696">
        <v>89301122</v>
      </c>
      <c r="D490" s="697" t="s">
        <v>2688</v>
      </c>
      <c r="E490" s="698" t="s">
        <v>1445</v>
      </c>
      <c r="F490" s="696" t="s">
        <v>1425</v>
      </c>
      <c r="G490" s="696" t="s">
        <v>1518</v>
      </c>
      <c r="H490" s="696" t="s">
        <v>531</v>
      </c>
      <c r="I490" s="696" t="s">
        <v>611</v>
      </c>
      <c r="J490" s="696" t="s">
        <v>612</v>
      </c>
      <c r="K490" s="696" t="s">
        <v>1519</v>
      </c>
      <c r="L490" s="699">
        <v>127.5</v>
      </c>
      <c r="M490" s="699">
        <v>892.5</v>
      </c>
      <c r="N490" s="696">
        <v>7</v>
      </c>
      <c r="O490" s="700">
        <v>4</v>
      </c>
      <c r="P490" s="699">
        <v>382.5</v>
      </c>
      <c r="Q490" s="701">
        <v>0.42857142857142855</v>
      </c>
      <c r="R490" s="696">
        <v>3</v>
      </c>
      <c r="S490" s="701">
        <v>0.42857142857142855</v>
      </c>
      <c r="T490" s="700">
        <v>1.5</v>
      </c>
      <c r="U490" s="702">
        <v>0.375</v>
      </c>
    </row>
    <row r="491" spans="1:21" ht="14.4" customHeight="1" x14ac:dyDescent="0.3">
      <c r="A491" s="695">
        <v>12</v>
      </c>
      <c r="B491" s="696" t="s">
        <v>530</v>
      </c>
      <c r="C491" s="696">
        <v>89301122</v>
      </c>
      <c r="D491" s="697" t="s">
        <v>2688</v>
      </c>
      <c r="E491" s="698" t="s">
        <v>1445</v>
      </c>
      <c r="F491" s="696" t="s">
        <v>1425</v>
      </c>
      <c r="G491" s="696" t="s">
        <v>1462</v>
      </c>
      <c r="H491" s="696" t="s">
        <v>531</v>
      </c>
      <c r="I491" s="696" t="s">
        <v>1463</v>
      </c>
      <c r="J491" s="696" t="s">
        <v>1119</v>
      </c>
      <c r="K491" s="696" t="s">
        <v>1464</v>
      </c>
      <c r="L491" s="699">
        <v>23.46</v>
      </c>
      <c r="M491" s="699">
        <v>140.76</v>
      </c>
      <c r="N491" s="696">
        <v>6</v>
      </c>
      <c r="O491" s="700">
        <v>3.5</v>
      </c>
      <c r="P491" s="699">
        <v>46.92</v>
      </c>
      <c r="Q491" s="701">
        <v>0.33333333333333337</v>
      </c>
      <c r="R491" s="696">
        <v>2</v>
      </c>
      <c r="S491" s="701">
        <v>0.33333333333333331</v>
      </c>
      <c r="T491" s="700">
        <v>1</v>
      </c>
      <c r="U491" s="702">
        <v>0.2857142857142857</v>
      </c>
    </row>
    <row r="492" spans="1:21" ht="14.4" customHeight="1" x14ac:dyDescent="0.3">
      <c r="A492" s="695">
        <v>12</v>
      </c>
      <c r="B492" s="696" t="s">
        <v>530</v>
      </c>
      <c r="C492" s="696">
        <v>89301122</v>
      </c>
      <c r="D492" s="697" t="s">
        <v>2688</v>
      </c>
      <c r="E492" s="698" t="s">
        <v>1445</v>
      </c>
      <c r="F492" s="696" t="s">
        <v>1425</v>
      </c>
      <c r="G492" s="696" t="s">
        <v>1531</v>
      </c>
      <c r="H492" s="696" t="s">
        <v>974</v>
      </c>
      <c r="I492" s="696" t="s">
        <v>1532</v>
      </c>
      <c r="J492" s="696" t="s">
        <v>1533</v>
      </c>
      <c r="K492" s="696" t="s">
        <v>1534</v>
      </c>
      <c r="L492" s="699">
        <v>164.15</v>
      </c>
      <c r="M492" s="699">
        <v>164.15</v>
      </c>
      <c r="N492" s="696">
        <v>1</v>
      </c>
      <c r="O492" s="700">
        <v>1</v>
      </c>
      <c r="P492" s="699"/>
      <c r="Q492" s="701">
        <v>0</v>
      </c>
      <c r="R492" s="696"/>
      <c r="S492" s="701">
        <v>0</v>
      </c>
      <c r="T492" s="700"/>
      <c r="U492" s="702">
        <v>0</v>
      </c>
    </row>
    <row r="493" spans="1:21" ht="14.4" customHeight="1" x14ac:dyDescent="0.3">
      <c r="A493" s="695">
        <v>12</v>
      </c>
      <c r="B493" s="696" t="s">
        <v>530</v>
      </c>
      <c r="C493" s="696">
        <v>89301122</v>
      </c>
      <c r="D493" s="697" t="s">
        <v>2688</v>
      </c>
      <c r="E493" s="698" t="s">
        <v>1445</v>
      </c>
      <c r="F493" s="696" t="s">
        <v>1425</v>
      </c>
      <c r="G493" s="696" t="s">
        <v>1531</v>
      </c>
      <c r="H493" s="696" t="s">
        <v>974</v>
      </c>
      <c r="I493" s="696" t="s">
        <v>1679</v>
      </c>
      <c r="J493" s="696" t="s">
        <v>1533</v>
      </c>
      <c r="K493" s="696" t="s">
        <v>1680</v>
      </c>
      <c r="L493" s="699">
        <v>492.45</v>
      </c>
      <c r="M493" s="699">
        <v>4432.0499999999993</v>
      </c>
      <c r="N493" s="696">
        <v>9</v>
      </c>
      <c r="O493" s="700">
        <v>7.5</v>
      </c>
      <c r="P493" s="699">
        <v>3939.5999999999995</v>
      </c>
      <c r="Q493" s="701">
        <v>0.88888888888888895</v>
      </c>
      <c r="R493" s="696">
        <v>8</v>
      </c>
      <c r="S493" s="701">
        <v>0.88888888888888884</v>
      </c>
      <c r="T493" s="700">
        <v>7</v>
      </c>
      <c r="U493" s="702">
        <v>0.93333333333333335</v>
      </c>
    </row>
    <row r="494" spans="1:21" ht="14.4" customHeight="1" x14ac:dyDescent="0.3">
      <c r="A494" s="695">
        <v>12</v>
      </c>
      <c r="B494" s="696" t="s">
        <v>530</v>
      </c>
      <c r="C494" s="696">
        <v>89301122</v>
      </c>
      <c r="D494" s="697" t="s">
        <v>2688</v>
      </c>
      <c r="E494" s="698" t="s">
        <v>1445</v>
      </c>
      <c r="F494" s="696" t="s">
        <v>1425</v>
      </c>
      <c r="G494" s="696" t="s">
        <v>1531</v>
      </c>
      <c r="H494" s="696" t="s">
        <v>974</v>
      </c>
      <c r="I494" s="696" t="s">
        <v>1761</v>
      </c>
      <c r="J494" s="696" t="s">
        <v>1533</v>
      </c>
      <c r="K494" s="696" t="s">
        <v>1762</v>
      </c>
      <c r="L494" s="699">
        <v>547.16999999999996</v>
      </c>
      <c r="M494" s="699">
        <v>3830.19</v>
      </c>
      <c r="N494" s="696">
        <v>7</v>
      </c>
      <c r="O494" s="700">
        <v>7</v>
      </c>
      <c r="P494" s="699">
        <v>3830.19</v>
      </c>
      <c r="Q494" s="701">
        <v>1</v>
      </c>
      <c r="R494" s="696">
        <v>7</v>
      </c>
      <c r="S494" s="701">
        <v>1</v>
      </c>
      <c r="T494" s="700">
        <v>7</v>
      </c>
      <c r="U494" s="702">
        <v>1</v>
      </c>
    </row>
    <row r="495" spans="1:21" ht="14.4" customHeight="1" x14ac:dyDescent="0.3">
      <c r="A495" s="695">
        <v>12</v>
      </c>
      <c r="B495" s="696" t="s">
        <v>530</v>
      </c>
      <c r="C495" s="696">
        <v>89301122</v>
      </c>
      <c r="D495" s="697" t="s">
        <v>2688</v>
      </c>
      <c r="E495" s="698" t="s">
        <v>1445</v>
      </c>
      <c r="F495" s="696" t="s">
        <v>1425</v>
      </c>
      <c r="G495" s="696" t="s">
        <v>1465</v>
      </c>
      <c r="H495" s="696" t="s">
        <v>531</v>
      </c>
      <c r="I495" s="696" t="s">
        <v>1466</v>
      </c>
      <c r="J495" s="696" t="s">
        <v>1467</v>
      </c>
      <c r="K495" s="696" t="s">
        <v>1468</v>
      </c>
      <c r="L495" s="699">
        <v>1660.2</v>
      </c>
      <c r="M495" s="699">
        <v>9961.2000000000007</v>
      </c>
      <c r="N495" s="696">
        <v>6</v>
      </c>
      <c r="O495" s="700">
        <v>5.5</v>
      </c>
      <c r="P495" s="699">
        <v>9961.2000000000007</v>
      </c>
      <c r="Q495" s="701">
        <v>1</v>
      </c>
      <c r="R495" s="696">
        <v>6</v>
      </c>
      <c r="S495" s="701">
        <v>1</v>
      </c>
      <c r="T495" s="700">
        <v>5.5</v>
      </c>
      <c r="U495" s="702">
        <v>1</v>
      </c>
    </row>
    <row r="496" spans="1:21" ht="14.4" customHeight="1" x14ac:dyDescent="0.3">
      <c r="A496" s="695">
        <v>12</v>
      </c>
      <c r="B496" s="696" t="s">
        <v>530</v>
      </c>
      <c r="C496" s="696">
        <v>89301122</v>
      </c>
      <c r="D496" s="697" t="s">
        <v>2688</v>
      </c>
      <c r="E496" s="698" t="s">
        <v>1445</v>
      </c>
      <c r="F496" s="696" t="s">
        <v>1425</v>
      </c>
      <c r="G496" s="696" t="s">
        <v>1535</v>
      </c>
      <c r="H496" s="696" t="s">
        <v>974</v>
      </c>
      <c r="I496" s="696" t="s">
        <v>1536</v>
      </c>
      <c r="J496" s="696" t="s">
        <v>1537</v>
      </c>
      <c r="K496" s="696" t="s">
        <v>1538</v>
      </c>
      <c r="L496" s="699">
        <v>32.74</v>
      </c>
      <c r="M496" s="699">
        <v>32.74</v>
      </c>
      <c r="N496" s="696">
        <v>1</v>
      </c>
      <c r="O496" s="700">
        <v>0.5</v>
      </c>
      <c r="P496" s="699">
        <v>32.74</v>
      </c>
      <c r="Q496" s="701">
        <v>1</v>
      </c>
      <c r="R496" s="696">
        <v>1</v>
      </c>
      <c r="S496" s="701">
        <v>1</v>
      </c>
      <c r="T496" s="700">
        <v>0.5</v>
      </c>
      <c r="U496" s="702">
        <v>1</v>
      </c>
    </row>
    <row r="497" spans="1:21" ht="14.4" customHeight="1" x14ac:dyDescent="0.3">
      <c r="A497" s="695">
        <v>12</v>
      </c>
      <c r="B497" s="696" t="s">
        <v>530</v>
      </c>
      <c r="C497" s="696">
        <v>89301122</v>
      </c>
      <c r="D497" s="697" t="s">
        <v>2688</v>
      </c>
      <c r="E497" s="698" t="s">
        <v>1445</v>
      </c>
      <c r="F497" s="696" t="s">
        <v>1426</v>
      </c>
      <c r="G497" s="696" t="s">
        <v>1887</v>
      </c>
      <c r="H497" s="696" t="s">
        <v>531</v>
      </c>
      <c r="I497" s="696" t="s">
        <v>1888</v>
      </c>
      <c r="J497" s="696" t="s">
        <v>1889</v>
      </c>
      <c r="K497" s="696"/>
      <c r="L497" s="699">
        <v>0</v>
      </c>
      <c r="M497" s="699">
        <v>0</v>
      </c>
      <c r="N497" s="696">
        <v>2</v>
      </c>
      <c r="O497" s="700">
        <v>2</v>
      </c>
      <c r="P497" s="699">
        <v>0</v>
      </c>
      <c r="Q497" s="701"/>
      <c r="R497" s="696">
        <v>2</v>
      </c>
      <c r="S497" s="701">
        <v>1</v>
      </c>
      <c r="T497" s="700">
        <v>2</v>
      </c>
      <c r="U497" s="702">
        <v>1</v>
      </c>
    </row>
    <row r="498" spans="1:21" ht="14.4" customHeight="1" x14ac:dyDescent="0.3">
      <c r="A498" s="695">
        <v>12</v>
      </c>
      <c r="B498" s="696" t="s">
        <v>530</v>
      </c>
      <c r="C498" s="696">
        <v>89301122</v>
      </c>
      <c r="D498" s="697" t="s">
        <v>2688</v>
      </c>
      <c r="E498" s="698" t="s">
        <v>1445</v>
      </c>
      <c r="F498" s="696" t="s">
        <v>1427</v>
      </c>
      <c r="G498" s="696" t="s">
        <v>1890</v>
      </c>
      <c r="H498" s="696" t="s">
        <v>531</v>
      </c>
      <c r="I498" s="696" t="s">
        <v>1891</v>
      </c>
      <c r="J498" s="696" t="s">
        <v>1892</v>
      </c>
      <c r="K498" s="696" t="s">
        <v>1893</v>
      </c>
      <c r="L498" s="699">
        <v>144.05000000000001</v>
      </c>
      <c r="M498" s="699">
        <v>1152.4000000000001</v>
      </c>
      <c r="N498" s="696">
        <v>8</v>
      </c>
      <c r="O498" s="700">
        <v>2</v>
      </c>
      <c r="P498" s="699">
        <v>1152.4000000000001</v>
      </c>
      <c r="Q498" s="701">
        <v>1</v>
      </c>
      <c r="R498" s="696">
        <v>8</v>
      </c>
      <c r="S498" s="701">
        <v>1</v>
      </c>
      <c r="T498" s="700">
        <v>2</v>
      </c>
      <c r="U498" s="702">
        <v>1</v>
      </c>
    </row>
    <row r="499" spans="1:21" ht="14.4" customHeight="1" x14ac:dyDescent="0.3">
      <c r="A499" s="695">
        <v>12</v>
      </c>
      <c r="B499" s="696" t="s">
        <v>530</v>
      </c>
      <c r="C499" s="696">
        <v>89301122</v>
      </c>
      <c r="D499" s="697" t="s">
        <v>2688</v>
      </c>
      <c r="E499" s="698" t="s">
        <v>1445</v>
      </c>
      <c r="F499" s="696" t="s">
        <v>1427</v>
      </c>
      <c r="G499" s="696" t="s">
        <v>1890</v>
      </c>
      <c r="H499" s="696" t="s">
        <v>531</v>
      </c>
      <c r="I499" s="696" t="s">
        <v>1897</v>
      </c>
      <c r="J499" s="696" t="s">
        <v>1898</v>
      </c>
      <c r="K499" s="696" t="s">
        <v>1899</v>
      </c>
      <c r="L499" s="699">
        <v>50</v>
      </c>
      <c r="M499" s="699">
        <v>200</v>
      </c>
      <c r="N499" s="696">
        <v>4</v>
      </c>
      <c r="O499" s="700">
        <v>2</v>
      </c>
      <c r="P499" s="699">
        <v>200</v>
      </c>
      <c r="Q499" s="701">
        <v>1</v>
      </c>
      <c r="R499" s="696">
        <v>4</v>
      </c>
      <c r="S499" s="701">
        <v>1</v>
      </c>
      <c r="T499" s="700">
        <v>2</v>
      </c>
      <c r="U499" s="702">
        <v>1</v>
      </c>
    </row>
    <row r="500" spans="1:21" ht="14.4" customHeight="1" x14ac:dyDescent="0.3">
      <c r="A500" s="695">
        <v>12</v>
      </c>
      <c r="B500" s="696" t="s">
        <v>530</v>
      </c>
      <c r="C500" s="696">
        <v>89301122</v>
      </c>
      <c r="D500" s="697" t="s">
        <v>2688</v>
      </c>
      <c r="E500" s="698" t="s">
        <v>1445</v>
      </c>
      <c r="F500" s="696" t="s">
        <v>1427</v>
      </c>
      <c r="G500" s="696" t="s">
        <v>1700</v>
      </c>
      <c r="H500" s="696" t="s">
        <v>531</v>
      </c>
      <c r="I500" s="696" t="s">
        <v>2124</v>
      </c>
      <c r="J500" s="696" t="s">
        <v>2125</v>
      </c>
      <c r="K500" s="696" t="s">
        <v>2126</v>
      </c>
      <c r="L500" s="699">
        <v>15.33</v>
      </c>
      <c r="M500" s="699">
        <v>6898.5</v>
      </c>
      <c r="N500" s="696">
        <v>450</v>
      </c>
      <c r="O500" s="700">
        <v>1</v>
      </c>
      <c r="P500" s="699"/>
      <c r="Q500" s="701">
        <v>0</v>
      </c>
      <c r="R500" s="696"/>
      <c r="S500" s="701">
        <v>0</v>
      </c>
      <c r="T500" s="700"/>
      <c r="U500" s="702">
        <v>0</v>
      </c>
    </row>
    <row r="501" spans="1:21" ht="14.4" customHeight="1" x14ac:dyDescent="0.3">
      <c r="A501" s="695">
        <v>12</v>
      </c>
      <c r="B501" s="696" t="s">
        <v>530</v>
      </c>
      <c r="C501" s="696">
        <v>89301122</v>
      </c>
      <c r="D501" s="697" t="s">
        <v>2688</v>
      </c>
      <c r="E501" s="698" t="s">
        <v>1445</v>
      </c>
      <c r="F501" s="696" t="s">
        <v>1427</v>
      </c>
      <c r="G501" s="696" t="s">
        <v>1700</v>
      </c>
      <c r="H501" s="696" t="s">
        <v>531</v>
      </c>
      <c r="I501" s="696" t="s">
        <v>1712</v>
      </c>
      <c r="J501" s="696" t="s">
        <v>1713</v>
      </c>
      <c r="K501" s="696" t="s">
        <v>1714</v>
      </c>
      <c r="L501" s="699">
        <v>1500</v>
      </c>
      <c r="M501" s="699">
        <v>22500</v>
      </c>
      <c r="N501" s="696">
        <v>15</v>
      </c>
      <c r="O501" s="700">
        <v>1</v>
      </c>
      <c r="P501" s="699">
        <v>22500</v>
      </c>
      <c r="Q501" s="701">
        <v>1</v>
      </c>
      <c r="R501" s="696">
        <v>15</v>
      </c>
      <c r="S501" s="701">
        <v>1</v>
      </c>
      <c r="T501" s="700">
        <v>1</v>
      </c>
      <c r="U501" s="702">
        <v>1</v>
      </c>
    </row>
    <row r="502" spans="1:21" ht="14.4" customHeight="1" x14ac:dyDescent="0.3">
      <c r="A502" s="695">
        <v>12</v>
      </c>
      <c r="B502" s="696" t="s">
        <v>530</v>
      </c>
      <c r="C502" s="696">
        <v>89301122</v>
      </c>
      <c r="D502" s="697" t="s">
        <v>2688</v>
      </c>
      <c r="E502" s="698" t="s">
        <v>1445</v>
      </c>
      <c r="F502" s="696" t="s">
        <v>1427</v>
      </c>
      <c r="G502" s="696" t="s">
        <v>1767</v>
      </c>
      <c r="H502" s="696" t="s">
        <v>531</v>
      </c>
      <c r="I502" s="696" t="s">
        <v>1966</v>
      </c>
      <c r="J502" s="696" t="s">
        <v>1967</v>
      </c>
      <c r="K502" s="696" t="s">
        <v>1968</v>
      </c>
      <c r="L502" s="699">
        <v>124</v>
      </c>
      <c r="M502" s="699">
        <v>248</v>
      </c>
      <c r="N502" s="696">
        <v>2</v>
      </c>
      <c r="O502" s="700">
        <v>1</v>
      </c>
      <c r="P502" s="699">
        <v>248</v>
      </c>
      <c r="Q502" s="701">
        <v>1</v>
      </c>
      <c r="R502" s="696">
        <v>2</v>
      </c>
      <c r="S502" s="701">
        <v>1</v>
      </c>
      <c r="T502" s="700">
        <v>1</v>
      </c>
      <c r="U502" s="702">
        <v>1</v>
      </c>
    </row>
    <row r="503" spans="1:21" ht="14.4" customHeight="1" x14ac:dyDescent="0.3">
      <c r="A503" s="695">
        <v>12</v>
      </c>
      <c r="B503" s="696" t="s">
        <v>530</v>
      </c>
      <c r="C503" s="696">
        <v>89301122</v>
      </c>
      <c r="D503" s="697" t="s">
        <v>2688</v>
      </c>
      <c r="E503" s="698" t="s">
        <v>1445</v>
      </c>
      <c r="F503" s="696" t="s">
        <v>1427</v>
      </c>
      <c r="G503" s="696" t="s">
        <v>1767</v>
      </c>
      <c r="H503" s="696" t="s">
        <v>531</v>
      </c>
      <c r="I503" s="696" t="s">
        <v>1969</v>
      </c>
      <c r="J503" s="696" t="s">
        <v>1970</v>
      </c>
      <c r="K503" s="696" t="s">
        <v>1908</v>
      </c>
      <c r="L503" s="699">
        <v>161</v>
      </c>
      <c r="M503" s="699">
        <v>322</v>
      </c>
      <c r="N503" s="696">
        <v>2</v>
      </c>
      <c r="O503" s="700">
        <v>1</v>
      </c>
      <c r="P503" s="699">
        <v>322</v>
      </c>
      <c r="Q503" s="701">
        <v>1</v>
      </c>
      <c r="R503" s="696">
        <v>2</v>
      </c>
      <c r="S503" s="701">
        <v>1</v>
      </c>
      <c r="T503" s="700">
        <v>1</v>
      </c>
      <c r="U503" s="702">
        <v>1</v>
      </c>
    </row>
    <row r="504" spans="1:21" ht="14.4" customHeight="1" x14ac:dyDescent="0.3">
      <c r="A504" s="695">
        <v>12</v>
      </c>
      <c r="B504" s="696" t="s">
        <v>530</v>
      </c>
      <c r="C504" s="696">
        <v>89301122</v>
      </c>
      <c r="D504" s="697" t="s">
        <v>2688</v>
      </c>
      <c r="E504" s="698" t="s">
        <v>1445</v>
      </c>
      <c r="F504" s="696" t="s">
        <v>1427</v>
      </c>
      <c r="G504" s="696" t="s">
        <v>1767</v>
      </c>
      <c r="H504" s="696" t="s">
        <v>531</v>
      </c>
      <c r="I504" s="696" t="s">
        <v>1971</v>
      </c>
      <c r="J504" s="696" t="s">
        <v>1972</v>
      </c>
      <c r="K504" s="696" t="s">
        <v>1944</v>
      </c>
      <c r="L504" s="699">
        <v>500</v>
      </c>
      <c r="M504" s="699">
        <v>500</v>
      </c>
      <c r="N504" s="696">
        <v>1</v>
      </c>
      <c r="O504" s="700">
        <v>1</v>
      </c>
      <c r="P504" s="699">
        <v>500</v>
      </c>
      <c r="Q504" s="701">
        <v>1</v>
      </c>
      <c r="R504" s="696">
        <v>1</v>
      </c>
      <c r="S504" s="701">
        <v>1</v>
      </c>
      <c r="T504" s="700">
        <v>1</v>
      </c>
      <c r="U504" s="702">
        <v>1</v>
      </c>
    </row>
    <row r="505" spans="1:21" ht="14.4" customHeight="1" x14ac:dyDescent="0.3">
      <c r="A505" s="695">
        <v>12</v>
      </c>
      <c r="B505" s="696" t="s">
        <v>530</v>
      </c>
      <c r="C505" s="696">
        <v>89301122</v>
      </c>
      <c r="D505" s="697" t="s">
        <v>2688</v>
      </c>
      <c r="E505" s="698" t="s">
        <v>1445</v>
      </c>
      <c r="F505" s="696" t="s">
        <v>1427</v>
      </c>
      <c r="G505" s="696" t="s">
        <v>1767</v>
      </c>
      <c r="H505" s="696" t="s">
        <v>531</v>
      </c>
      <c r="I505" s="696" t="s">
        <v>1973</v>
      </c>
      <c r="J505" s="696" t="s">
        <v>1974</v>
      </c>
      <c r="K505" s="696" t="s">
        <v>1975</v>
      </c>
      <c r="L505" s="699">
        <v>579</v>
      </c>
      <c r="M505" s="699">
        <v>1158</v>
      </c>
      <c r="N505" s="696">
        <v>2</v>
      </c>
      <c r="O505" s="700">
        <v>1</v>
      </c>
      <c r="P505" s="699">
        <v>1158</v>
      </c>
      <c r="Q505" s="701">
        <v>1</v>
      </c>
      <c r="R505" s="696">
        <v>2</v>
      </c>
      <c r="S505" s="701">
        <v>1</v>
      </c>
      <c r="T505" s="700">
        <v>1</v>
      </c>
      <c r="U505" s="702">
        <v>1</v>
      </c>
    </row>
    <row r="506" spans="1:21" ht="14.4" customHeight="1" x14ac:dyDescent="0.3">
      <c r="A506" s="695">
        <v>12</v>
      </c>
      <c r="B506" s="696" t="s">
        <v>530</v>
      </c>
      <c r="C506" s="696">
        <v>89301122</v>
      </c>
      <c r="D506" s="697" t="s">
        <v>2688</v>
      </c>
      <c r="E506" s="698" t="s">
        <v>1445</v>
      </c>
      <c r="F506" s="696" t="s">
        <v>1427</v>
      </c>
      <c r="G506" s="696" t="s">
        <v>1767</v>
      </c>
      <c r="H506" s="696" t="s">
        <v>531</v>
      </c>
      <c r="I506" s="696" t="s">
        <v>1976</v>
      </c>
      <c r="J506" s="696" t="s">
        <v>1977</v>
      </c>
      <c r="K506" s="696" t="s">
        <v>1978</v>
      </c>
      <c r="L506" s="699">
        <v>513.75</v>
      </c>
      <c r="M506" s="699">
        <v>1027.5</v>
      </c>
      <c r="N506" s="696">
        <v>2</v>
      </c>
      <c r="O506" s="700">
        <v>1</v>
      </c>
      <c r="P506" s="699">
        <v>1027.5</v>
      </c>
      <c r="Q506" s="701">
        <v>1</v>
      </c>
      <c r="R506" s="696">
        <v>2</v>
      </c>
      <c r="S506" s="701">
        <v>1</v>
      </c>
      <c r="T506" s="700">
        <v>1</v>
      </c>
      <c r="U506" s="702">
        <v>1</v>
      </c>
    </row>
    <row r="507" spans="1:21" ht="14.4" customHeight="1" x14ac:dyDescent="0.3">
      <c r="A507" s="695">
        <v>12</v>
      </c>
      <c r="B507" s="696" t="s">
        <v>530</v>
      </c>
      <c r="C507" s="696">
        <v>89301122</v>
      </c>
      <c r="D507" s="697" t="s">
        <v>2688</v>
      </c>
      <c r="E507" s="698" t="s">
        <v>1445</v>
      </c>
      <c r="F507" s="696" t="s">
        <v>1427</v>
      </c>
      <c r="G507" s="696" t="s">
        <v>1767</v>
      </c>
      <c r="H507" s="696" t="s">
        <v>531</v>
      </c>
      <c r="I507" s="696" t="s">
        <v>2127</v>
      </c>
      <c r="J507" s="696" t="s">
        <v>2128</v>
      </c>
      <c r="K507" s="696" t="s">
        <v>2129</v>
      </c>
      <c r="L507" s="699">
        <v>600</v>
      </c>
      <c r="M507" s="699">
        <v>600</v>
      </c>
      <c r="N507" s="696">
        <v>1</v>
      </c>
      <c r="O507" s="700">
        <v>1</v>
      </c>
      <c r="P507" s="699"/>
      <c r="Q507" s="701">
        <v>0</v>
      </c>
      <c r="R507" s="696"/>
      <c r="S507" s="701">
        <v>0</v>
      </c>
      <c r="T507" s="700"/>
      <c r="U507" s="702">
        <v>0</v>
      </c>
    </row>
    <row r="508" spans="1:21" ht="14.4" customHeight="1" x14ac:dyDescent="0.3">
      <c r="A508" s="695">
        <v>12</v>
      </c>
      <c r="B508" s="696" t="s">
        <v>530</v>
      </c>
      <c r="C508" s="696">
        <v>89301122</v>
      </c>
      <c r="D508" s="697" t="s">
        <v>2688</v>
      </c>
      <c r="E508" s="698" t="s">
        <v>1445</v>
      </c>
      <c r="F508" s="696" t="s">
        <v>1427</v>
      </c>
      <c r="G508" s="696" t="s">
        <v>1767</v>
      </c>
      <c r="H508" s="696" t="s">
        <v>531</v>
      </c>
      <c r="I508" s="696" t="s">
        <v>1914</v>
      </c>
      <c r="J508" s="696" t="s">
        <v>1915</v>
      </c>
      <c r="K508" s="696" t="s">
        <v>1916</v>
      </c>
      <c r="L508" s="699">
        <v>320</v>
      </c>
      <c r="M508" s="699">
        <v>640</v>
      </c>
      <c r="N508" s="696">
        <v>2</v>
      </c>
      <c r="O508" s="700">
        <v>1</v>
      </c>
      <c r="P508" s="699">
        <v>640</v>
      </c>
      <c r="Q508" s="701">
        <v>1</v>
      </c>
      <c r="R508" s="696">
        <v>2</v>
      </c>
      <c r="S508" s="701">
        <v>1</v>
      </c>
      <c r="T508" s="700">
        <v>1</v>
      </c>
      <c r="U508" s="702">
        <v>1</v>
      </c>
    </row>
    <row r="509" spans="1:21" ht="14.4" customHeight="1" x14ac:dyDescent="0.3">
      <c r="A509" s="695">
        <v>12</v>
      </c>
      <c r="B509" s="696" t="s">
        <v>530</v>
      </c>
      <c r="C509" s="696">
        <v>89301122</v>
      </c>
      <c r="D509" s="697" t="s">
        <v>2688</v>
      </c>
      <c r="E509" s="698" t="s">
        <v>1445</v>
      </c>
      <c r="F509" s="696" t="s">
        <v>1427</v>
      </c>
      <c r="G509" s="696" t="s">
        <v>1767</v>
      </c>
      <c r="H509" s="696" t="s">
        <v>531</v>
      </c>
      <c r="I509" s="696" t="s">
        <v>1917</v>
      </c>
      <c r="J509" s="696" t="s">
        <v>1918</v>
      </c>
      <c r="K509" s="696" t="s">
        <v>1919</v>
      </c>
      <c r="L509" s="699">
        <v>498</v>
      </c>
      <c r="M509" s="699">
        <v>996</v>
      </c>
      <c r="N509" s="696">
        <v>2</v>
      </c>
      <c r="O509" s="700">
        <v>1</v>
      </c>
      <c r="P509" s="699">
        <v>996</v>
      </c>
      <c r="Q509" s="701">
        <v>1</v>
      </c>
      <c r="R509" s="696">
        <v>2</v>
      </c>
      <c r="S509" s="701">
        <v>1</v>
      </c>
      <c r="T509" s="700">
        <v>1</v>
      </c>
      <c r="U509" s="702">
        <v>1</v>
      </c>
    </row>
    <row r="510" spans="1:21" ht="14.4" customHeight="1" x14ac:dyDescent="0.3">
      <c r="A510" s="695">
        <v>12</v>
      </c>
      <c r="B510" s="696" t="s">
        <v>530</v>
      </c>
      <c r="C510" s="696">
        <v>89301122</v>
      </c>
      <c r="D510" s="697" t="s">
        <v>2688</v>
      </c>
      <c r="E510" s="698" t="s">
        <v>1445</v>
      </c>
      <c r="F510" s="696" t="s">
        <v>1427</v>
      </c>
      <c r="G510" s="696" t="s">
        <v>1767</v>
      </c>
      <c r="H510" s="696" t="s">
        <v>531</v>
      </c>
      <c r="I510" s="696" t="s">
        <v>1158</v>
      </c>
      <c r="J510" s="696" t="s">
        <v>1920</v>
      </c>
      <c r="K510" s="696" t="s">
        <v>1921</v>
      </c>
      <c r="L510" s="699">
        <v>1430.6</v>
      </c>
      <c r="M510" s="699">
        <v>4291.7999999999993</v>
      </c>
      <c r="N510" s="696">
        <v>3</v>
      </c>
      <c r="O510" s="700">
        <v>1</v>
      </c>
      <c r="P510" s="699">
        <v>4291.7999999999993</v>
      </c>
      <c r="Q510" s="701">
        <v>1</v>
      </c>
      <c r="R510" s="696">
        <v>3</v>
      </c>
      <c r="S510" s="701">
        <v>1</v>
      </c>
      <c r="T510" s="700">
        <v>1</v>
      </c>
      <c r="U510" s="702">
        <v>1</v>
      </c>
    </row>
    <row r="511" spans="1:21" ht="14.4" customHeight="1" x14ac:dyDescent="0.3">
      <c r="A511" s="695">
        <v>12</v>
      </c>
      <c r="B511" s="696" t="s">
        <v>530</v>
      </c>
      <c r="C511" s="696">
        <v>89301122</v>
      </c>
      <c r="D511" s="697" t="s">
        <v>2688</v>
      </c>
      <c r="E511" s="698" t="s">
        <v>1445</v>
      </c>
      <c r="F511" s="696" t="s">
        <v>1427</v>
      </c>
      <c r="G511" s="696" t="s">
        <v>1767</v>
      </c>
      <c r="H511" s="696" t="s">
        <v>531</v>
      </c>
      <c r="I511" s="696" t="s">
        <v>2130</v>
      </c>
      <c r="J511" s="696" t="s">
        <v>2131</v>
      </c>
      <c r="K511" s="696" t="s">
        <v>1981</v>
      </c>
      <c r="L511" s="699">
        <v>600</v>
      </c>
      <c r="M511" s="699">
        <v>600</v>
      </c>
      <c r="N511" s="696">
        <v>1</v>
      </c>
      <c r="O511" s="700">
        <v>1</v>
      </c>
      <c r="P511" s="699">
        <v>600</v>
      </c>
      <c r="Q511" s="701">
        <v>1</v>
      </c>
      <c r="R511" s="696">
        <v>1</v>
      </c>
      <c r="S511" s="701">
        <v>1</v>
      </c>
      <c r="T511" s="700">
        <v>1</v>
      </c>
      <c r="U511" s="702">
        <v>1</v>
      </c>
    </row>
    <row r="512" spans="1:21" ht="14.4" customHeight="1" x14ac:dyDescent="0.3">
      <c r="A512" s="695">
        <v>12</v>
      </c>
      <c r="B512" s="696" t="s">
        <v>530</v>
      </c>
      <c r="C512" s="696">
        <v>89301122</v>
      </c>
      <c r="D512" s="697" t="s">
        <v>2688</v>
      </c>
      <c r="E512" s="698" t="s">
        <v>1445</v>
      </c>
      <c r="F512" s="696" t="s">
        <v>1427</v>
      </c>
      <c r="G512" s="696" t="s">
        <v>1767</v>
      </c>
      <c r="H512" s="696" t="s">
        <v>531</v>
      </c>
      <c r="I512" s="696" t="s">
        <v>1979</v>
      </c>
      <c r="J512" s="696" t="s">
        <v>1980</v>
      </c>
      <c r="K512" s="696" t="s">
        <v>1981</v>
      </c>
      <c r="L512" s="699">
        <v>1000</v>
      </c>
      <c r="M512" s="699">
        <v>1000</v>
      </c>
      <c r="N512" s="696">
        <v>1</v>
      </c>
      <c r="O512" s="700">
        <v>1</v>
      </c>
      <c r="P512" s="699">
        <v>1000</v>
      </c>
      <c r="Q512" s="701">
        <v>1</v>
      </c>
      <c r="R512" s="696">
        <v>1</v>
      </c>
      <c r="S512" s="701">
        <v>1</v>
      </c>
      <c r="T512" s="700">
        <v>1</v>
      </c>
      <c r="U512" s="702">
        <v>1</v>
      </c>
    </row>
    <row r="513" spans="1:21" ht="14.4" customHeight="1" x14ac:dyDescent="0.3">
      <c r="A513" s="695">
        <v>12</v>
      </c>
      <c r="B513" s="696" t="s">
        <v>530</v>
      </c>
      <c r="C513" s="696">
        <v>89301122</v>
      </c>
      <c r="D513" s="697" t="s">
        <v>2688</v>
      </c>
      <c r="E513" s="698" t="s">
        <v>1445</v>
      </c>
      <c r="F513" s="696" t="s">
        <v>1427</v>
      </c>
      <c r="G513" s="696" t="s">
        <v>1767</v>
      </c>
      <c r="H513" s="696" t="s">
        <v>531</v>
      </c>
      <c r="I513" s="696" t="s">
        <v>1982</v>
      </c>
      <c r="J513" s="696" t="s">
        <v>1983</v>
      </c>
      <c r="K513" s="696" t="s">
        <v>1984</v>
      </c>
      <c r="L513" s="699">
        <v>3000</v>
      </c>
      <c r="M513" s="699">
        <v>9000</v>
      </c>
      <c r="N513" s="696">
        <v>3</v>
      </c>
      <c r="O513" s="700">
        <v>1</v>
      </c>
      <c r="P513" s="699">
        <v>9000</v>
      </c>
      <c r="Q513" s="701">
        <v>1</v>
      </c>
      <c r="R513" s="696">
        <v>3</v>
      </c>
      <c r="S513" s="701">
        <v>1</v>
      </c>
      <c r="T513" s="700">
        <v>1</v>
      </c>
      <c r="U513" s="702">
        <v>1</v>
      </c>
    </row>
    <row r="514" spans="1:21" ht="14.4" customHeight="1" x14ac:dyDescent="0.3">
      <c r="A514" s="695">
        <v>12</v>
      </c>
      <c r="B514" s="696" t="s">
        <v>530</v>
      </c>
      <c r="C514" s="696">
        <v>89301122</v>
      </c>
      <c r="D514" s="697" t="s">
        <v>2688</v>
      </c>
      <c r="E514" s="698" t="s">
        <v>1445</v>
      </c>
      <c r="F514" s="696" t="s">
        <v>1427</v>
      </c>
      <c r="G514" s="696" t="s">
        <v>1767</v>
      </c>
      <c r="H514" s="696" t="s">
        <v>531</v>
      </c>
      <c r="I514" s="696" t="s">
        <v>1928</v>
      </c>
      <c r="J514" s="696" t="s">
        <v>1929</v>
      </c>
      <c r="K514" s="696"/>
      <c r="L514" s="699">
        <v>525.23</v>
      </c>
      <c r="M514" s="699">
        <v>1050.46</v>
      </c>
      <c r="N514" s="696">
        <v>2</v>
      </c>
      <c r="O514" s="700">
        <v>1</v>
      </c>
      <c r="P514" s="699">
        <v>1050.46</v>
      </c>
      <c r="Q514" s="701">
        <v>1</v>
      </c>
      <c r="R514" s="696">
        <v>2</v>
      </c>
      <c r="S514" s="701">
        <v>1</v>
      </c>
      <c r="T514" s="700">
        <v>1</v>
      </c>
      <c r="U514" s="702">
        <v>1</v>
      </c>
    </row>
    <row r="515" spans="1:21" ht="14.4" customHeight="1" x14ac:dyDescent="0.3">
      <c r="A515" s="695">
        <v>12</v>
      </c>
      <c r="B515" s="696" t="s">
        <v>530</v>
      </c>
      <c r="C515" s="696">
        <v>89301122</v>
      </c>
      <c r="D515" s="697" t="s">
        <v>2688</v>
      </c>
      <c r="E515" s="698" t="s">
        <v>1445</v>
      </c>
      <c r="F515" s="696" t="s">
        <v>1427</v>
      </c>
      <c r="G515" s="696" t="s">
        <v>1767</v>
      </c>
      <c r="H515" s="696" t="s">
        <v>531</v>
      </c>
      <c r="I515" s="696" t="s">
        <v>2132</v>
      </c>
      <c r="J515" s="696" t="s">
        <v>2133</v>
      </c>
      <c r="K515" s="696" t="s">
        <v>2134</v>
      </c>
      <c r="L515" s="699">
        <v>117.42</v>
      </c>
      <c r="M515" s="699">
        <v>234.84</v>
      </c>
      <c r="N515" s="696">
        <v>2</v>
      </c>
      <c r="O515" s="700">
        <v>1</v>
      </c>
      <c r="P515" s="699">
        <v>234.84</v>
      </c>
      <c r="Q515" s="701">
        <v>1</v>
      </c>
      <c r="R515" s="696">
        <v>2</v>
      </c>
      <c r="S515" s="701">
        <v>1</v>
      </c>
      <c r="T515" s="700">
        <v>1</v>
      </c>
      <c r="U515" s="702">
        <v>1</v>
      </c>
    </row>
    <row r="516" spans="1:21" ht="14.4" customHeight="1" x14ac:dyDescent="0.3">
      <c r="A516" s="695">
        <v>12</v>
      </c>
      <c r="B516" s="696" t="s">
        <v>530</v>
      </c>
      <c r="C516" s="696">
        <v>89301122</v>
      </c>
      <c r="D516" s="697" t="s">
        <v>2688</v>
      </c>
      <c r="E516" s="698" t="s">
        <v>1445</v>
      </c>
      <c r="F516" s="696" t="s">
        <v>1427</v>
      </c>
      <c r="G516" s="696" t="s">
        <v>1767</v>
      </c>
      <c r="H516" s="696" t="s">
        <v>531</v>
      </c>
      <c r="I516" s="696" t="s">
        <v>2135</v>
      </c>
      <c r="J516" s="696" t="s">
        <v>2136</v>
      </c>
      <c r="K516" s="696" t="s">
        <v>1932</v>
      </c>
      <c r="L516" s="699">
        <v>3082.5</v>
      </c>
      <c r="M516" s="699">
        <v>6165</v>
      </c>
      <c r="N516" s="696">
        <v>2</v>
      </c>
      <c r="O516" s="700">
        <v>1</v>
      </c>
      <c r="P516" s="699">
        <v>6165</v>
      </c>
      <c r="Q516" s="701">
        <v>1</v>
      </c>
      <c r="R516" s="696">
        <v>2</v>
      </c>
      <c r="S516" s="701">
        <v>1</v>
      </c>
      <c r="T516" s="700">
        <v>1</v>
      </c>
      <c r="U516" s="702">
        <v>1</v>
      </c>
    </row>
    <row r="517" spans="1:21" ht="14.4" customHeight="1" x14ac:dyDescent="0.3">
      <c r="A517" s="695">
        <v>12</v>
      </c>
      <c r="B517" s="696" t="s">
        <v>530</v>
      </c>
      <c r="C517" s="696">
        <v>89301122</v>
      </c>
      <c r="D517" s="697" t="s">
        <v>2688</v>
      </c>
      <c r="E517" s="698" t="s">
        <v>1445</v>
      </c>
      <c r="F517" s="696" t="s">
        <v>1427</v>
      </c>
      <c r="G517" s="696" t="s">
        <v>1767</v>
      </c>
      <c r="H517" s="696" t="s">
        <v>531</v>
      </c>
      <c r="I517" s="696" t="s">
        <v>2137</v>
      </c>
      <c r="J517" s="696" t="s">
        <v>2138</v>
      </c>
      <c r="K517" s="696" t="s">
        <v>2139</v>
      </c>
      <c r="L517" s="699">
        <v>3000</v>
      </c>
      <c r="M517" s="699">
        <v>9000</v>
      </c>
      <c r="N517" s="696">
        <v>3</v>
      </c>
      <c r="O517" s="700">
        <v>1</v>
      </c>
      <c r="P517" s="699">
        <v>9000</v>
      </c>
      <c r="Q517" s="701">
        <v>1</v>
      </c>
      <c r="R517" s="696">
        <v>3</v>
      </c>
      <c r="S517" s="701">
        <v>1</v>
      </c>
      <c r="T517" s="700">
        <v>1</v>
      </c>
      <c r="U517" s="702">
        <v>1</v>
      </c>
    </row>
    <row r="518" spans="1:21" ht="14.4" customHeight="1" x14ac:dyDescent="0.3">
      <c r="A518" s="695">
        <v>12</v>
      </c>
      <c r="B518" s="696" t="s">
        <v>530</v>
      </c>
      <c r="C518" s="696">
        <v>89301122</v>
      </c>
      <c r="D518" s="697" t="s">
        <v>2688</v>
      </c>
      <c r="E518" s="698" t="s">
        <v>1445</v>
      </c>
      <c r="F518" s="696" t="s">
        <v>1427</v>
      </c>
      <c r="G518" s="696" t="s">
        <v>1767</v>
      </c>
      <c r="H518" s="696" t="s">
        <v>531</v>
      </c>
      <c r="I518" s="696" t="s">
        <v>1987</v>
      </c>
      <c r="J518" s="696" t="s">
        <v>1988</v>
      </c>
      <c r="K518" s="696" t="s">
        <v>1989</v>
      </c>
      <c r="L518" s="699">
        <v>1027.5</v>
      </c>
      <c r="M518" s="699">
        <v>6165</v>
      </c>
      <c r="N518" s="696">
        <v>6</v>
      </c>
      <c r="O518" s="700">
        <v>1</v>
      </c>
      <c r="P518" s="699">
        <v>6165</v>
      </c>
      <c r="Q518" s="701">
        <v>1</v>
      </c>
      <c r="R518" s="696">
        <v>6</v>
      </c>
      <c r="S518" s="701">
        <v>1</v>
      </c>
      <c r="T518" s="700">
        <v>1</v>
      </c>
      <c r="U518" s="702">
        <v>1</v>
      </c>
    </row>
    <row r="519" spans="1:21" ht="14.4" customHeight="1" x14ac:dyDescent="0.3">
      <c r="A519" s="695">
        <v>12</v>
      </c>
      <c r="B519" s="696" t="s">
        <v>530</v>
      </c>
      <c r="C519" s="696">
        <v>89301122</v>
      </c>
      <c r="D519" s="697" t="s">
        <v>2688</v>
      </c>
      <c r="E519" s="698" t="s">
        <v>1445</v>
      </c>
      <c r="F519" s="696" t="s">
        <v>1427</v>
      </c>
      <c r="G519" s="696" t="s">
        <v>1767</v>
      </c>
      <c r="H519" s="696" t="s">
        <v>531</v>
      </c>
      <c r="I519" s="696" t="s">
        <v>1933</v>
      </c>
      <c r="J519" s="696" t="s">
        <v>1934</v>
      </c>
      <c r="K519" s="696" t="s">
        <v>1935</v>
      </c>
      <c r="L519" s="699">
        <v>198.08</v>
      </c>
      <c r="M519" s="699">
        <v>1188.48</v>
      </c>
      <c r="N519" s="696">
        <v>6</v>
      </c>
      <c r="O519" s="700">
        <v>2</v>
      </c>
      <c r="P519" s="699">
        <v>1188.48</v>
      </c>
      <c r="Q519" s="701">
        <v>1</v>
      </c>
      <c r="R519" s="696">
        <v>6</v>
      </c>
      <c r="S519" s="701">
        <v>1</v>
      </c>
      <c r="T519" s="700">
        <v>2</v>
      </c>
      <c r="U519" s="702">
        <v>1</v>
      </c>
    </row>
    <row r="520" spans="1:21" ht="14.4" customHeight="1" x14ac:dyDescent="0.3">
      <c r="A520" s="695">
        <v>12</v>
      </c>
      <c r="B520" s="696" t="s">
        <v>530</v>
      </c>
      <c r="C520" s="696">
        <v>89301122</v>
      </c>
      <c r="D520" s="697" t="s">
        <v>2688</v>
      </c>
      <c r="E520" s="698" t="s">
        <v>1445</v>
      </c>
      <c r="F520" s="696" t="s">
        <v>1427</v>
      </c>
      <c r="G520" s="696" t="s">
        <v>1767</v>
      </c>
      <c r="H520" s="696" t="s">
        <v>531</v>
      </c>
      <c r="I520" s="696" t="s">
        <v>1936</v>
      </c>
      <c r="J520" s="696" t="s">
        <v>1937</v>
      </c>
      <c r="K520" s="696" t="s">
        <v>1938</v>
      </c>
      <c r="L520" s="699">
        <v>159.5</v>
      </c>
      <c r="M520" s="699">
        <v>797.5</v>
      </c>
      <c r="N520" s="696">
        <v>5</v>
      </c>
      <c r="O520" s="700">
        <v>2</v>
      </c>
      <c r="P520" s="699">
        <v>797.5</v>
      </c>
      <c r="Q520" s="701">
        <v>1</v>
      </c>
      <c r="R520" s="696">
        <v>5</v>
      </c>
      <c r="S520" s="701">
        <v>1</v>
      </c>
      <c r="T520" s="700">
        <v>2</v>
      </c>
      <c r="U520" s="702">
        <v>1</v>
      </c>
    </row>
    <row r="521" spans="1:21" ht="14.4" customHeight="1" x14ac:dyDescent="0.3">
      <c r="A521" s="695">
        <v>12</v>
      </c>
      <c r="B521" s="696" t="s">
        <v>530</v>
      </c>
      <c r="C521" s="696">
        <v>89301122</v>
      </c>
      <c r="D521" s="697" t="s">
        <v>2688</v>
      </c>
      <c r="E521" s="698" t="s">
        <v>1445</v>
      </c>
      <c r="F521" s="696" t="s">
        <v>1427</v>
      </c>
      <c r="G521" s="696" t="s">
        <v>1473</v>
      </c>
      <c r="H521" s="696" t="s">
        <v>531</v>
      </c>
      <c r="I521" s="696" t="s">
        <v>1721</v>
      </c>
      <c r="J521" s="696" t="s">
        <v>1722</v>
      </c>
      <c r="K521" s="696" t="s">
        <v>1723</v>
      </c>
      <c r="L521" s="699">
        <v>112.5</v>
      </c>
      <c r="M521" s="699">
        <v>900</v>
      </c>
      <c r="N521" s="696">
        <v>8</v>
      </c>
      <c r="O521" s="700">
        <v>1</v>
      </c>
      <c r="P521" s="699">
        <v>900</v>
      </c>
      <c r="Q521" s="701">
        <v>1</v>
      </c>
      <c r="R521" s="696">
        <v>8</v>
      </c>
      <c r="S521" s="701">
        <v>1</v>
      </c>
      <c r="T521" s="700">
        <v>1</v>
      </c>
      <c r="U521" s="702">
        <v>1</v>
      </c>
    </row>
    <row r="522" spans="1:21" ht="14.4" customHeight="1" x14ac:dyDescent="0.3">
      <c r="A522" s="695">
        <v>12</v>
      </c>
      <c r="B522" s="696" t="s">
        <v>530</v>
      </c>
      <c r="C522" s="696">
        <v>89301122</v>
      </c>
      <c r="D522" s="697" t="s">
        <v>2688</v>
      </c>
      <c r="E522" s="698" t="s">
        <v>1445</v>
      </c>
      <c r="F522" s="696" t="s">
        <v>1427</v>
      </c>
      <c r="G522" s="696" t="s">
        <v>1473</v>
      </c>
      <c r="H522" s="696" t="s">
        <v>531</v>
      </c>
      <c r="I522" s="696" t="s">
        <v>1474</v>
      </c>
      <c r="J522" s="696" t="s">
        <v>1475</v>
      </c>
      <c r="K522" s="696" t="s">
        <v>1476</v>
      </c>
      <c r="L522" s="699">
        <v>500</v>
      </c>
      <c r="M522" s="699">
        <v>1000</v>
      </c>
      <c r="N522" s="696">
        <v>2</v>
      </c>
      <c r="O522" s="700">
        <v>1</v>
      </c>
      <c r="P522" s="699">
        <v>1000</v>
      </c>
      <c r="Q522" s="701">
        <v>1</v>
      </c>
      <c r="R522" s="696">
        <v>2</v>
      </c>
      <c r="S522" s="701">
        <v>1</v>
      </c>
      <c r="T522" s="700">
        <v>1</v>
      </c>
      <c r="U522" s="702">
        <v>1</v>
      </c>
    </row>
    <row r="523" spans="1:21" ht="14.4" customHeight="1" x14ac:dyDescent="0.3">
      <c r="A523" s="695">
        <v>12</v>
      </c>
      <c r="B523" s="696" t="s">
        <v>530</v>
      </c>
      <c r="C523" s="696">
        <v>89301122</v>
      </c>
      <c r="D523" s="697" t="s">
        <v>2688</v>
      </c>
      <c r="E523" s="698" t="s">
        <v>1445</v>
      </c>
      <c r="F523" s="696" t="s">
        <v>1427</v>
      </c>
      <c r="G523" s="696" t="s">
        <v>1473</v>
      </c>
      <c r="H523" s="696" t="s">
        <v>531</v>
      </c>
      <c r="I523" s="696" t="s">
        <v>1945</v>
      </c>
      <c r="J523" s="696" t="s">
        <v>1946</v>
      </c>
      <c r="K523" s="696" t="s">
        <v>1908</v>
      </c>
      <c r="L523" s="699">
        <v>124.72</v>
      </c>
      <c r="M523" s="699">
        <v>124.72</v>
      </c>
      <c r="N523" s="696">
        <v>1</v>
      </c>
      <c r="O523" s="700">
        <v>1</v>
      </c>
      <c r="P523" s="699">
        <v>124.72</v>
      </c>
      <c r="Q523" s="701">
        <v>1</v>
      </c>
      <c r="R523" s="696">
        <v>1</v>
      </c>
      <c r="S523" s="701">
        <v>1</v>
      </c>
      <c r="T523" s="700">
        <v>1</v>
      </c>
      <c r="U523" s="702">
        <v>1</v>
      </c>
    </row>
    <row r="524" spans="1:21" ht="14.4" customHeight="1" x14ac:dyDescent="0.3">
      <c r="A524" s="695">
        <v>12</v>
      </c>
      <c r="B524" s="696" t="s">
        <v>530</v>
      </c>
      <c r="C524" s="696">
        <v>89301122</v>
      </c>
      <c r="D524" s="697" t="s">
        <v>2688</v>
      </c>
      <c r="E524" s="698" t="s">
        <v>1445</v>
      </c>
      <c r="F524" s="696" t="s">
        <v>1427</v>
      </c>
      <c r="G524" s="696" t="s">
        <v>1473</v>
      </c>
      <c r="H524" s="696" t="s">
        <v>531</v>
      </c>
      <c r="I524" s="696" t="s">
        <v>1480</v>
      </c>
      <c r="J524" s="696" t="s">
        <v>1481</v>
      </c>
      <c r="K524" s="696" t="s">
        <v>1482</v>
      </c>
      <c r="L524" s="699">
        <v>190</v>
      </c>
      <c r="M524" s="699">
        <v>570</v>
      </c>
      <c r="N524" s="696">
        <v>3</v>
      </c>
      <c r="O524" s="700">
        <v>1</v>
      </c>
      <c r="P524" s="699">
        <v>570</v>
      </c>
      <c r="Q524" s="701">
        <v>1</v>
      </c>
      <c r="R524" s="696">
        <v>3</v>
      </c>
      <c r="S524" s="701">
        <v>1</v>
      </c>
      <c r="T524" s="700">
        <v>1</v>
      </c>
      <c r="U524" s="702">
        <v>1</v>
      </c>
    </row>
    <row r="525" spans="1:21" ht="14.4" customHeight="1" x14ac:dyDescent="0.3">
      <c r="A525" s="695">
        <v>12</v>
      </c>
      <c r="B525" s="696" t="s">
        <v>530</v>
      </c>
      <c r="C525" s="696">
        <v>89301122</v>
      </c>
      <c r="D525" s="697" t="s">
        <v>2688</v>
      </c>
      <c r="E525" s="698" t="s">
        <v>1446</v>
      </c>
      <c r="F525" s="696" t="s">
        <v>1425</v>
      </c>
      <c r="G525" s="696" t="s">
        <v>2140</v>
      </c>
      <c r="H525" s="696" t="s">
        <v>974</v>
      </c>
      <c r="I525" s="696" t="s">
        <v>2141</v>
      </c>
      <c r="J525" s="696" t="s">
        <v>2142</v>
      </c>
      <c r="K525" s="696" t="s">
        <v>2143</v>
      </c>
      <c r="L525" s="699">
        <v>270.69</v>
      </c>
      <c r="M525" s="699">
        <v>270.69</v>
      </c>
      <c r="N525" s="696">
        <v>1</v>
      </c>
      <c r="O525" s="700">
        <v>0.5</v>
      </c>
      <c r="P525" s="699">
        <v>270.69</v>
      </c>
      <c r="Q525" s="701">
        <v>1</v>
      </c>
      <c r="R525" s="696">
        <v>1</v>
      </c>
      <c r="S525" s="701">
        <v>1</v>
      </c>
      <c r="T525" s="700">
        <v>0.5</v>
      </c>
      <c r="U525" s="702">
        <v>1</v>
      </c>
    </row>
    <row r="526" spans="1:21" ht="14.4" customHeight="1" x14ac:dyDescent="0.3">
      <c r="A526" s="695">
        <v>12</v>
      </c>
      <c r="B526" s="696" t="s">
        <v>530</v>
      </c>
      <c r="C526" s="696">
        <v>89301122</v>
      </c>
      <c r="D526" s="697" t="s">
        <v>2688</v>
      </c>
      <c r="E526" s="698" t="s">
        <v>1446</v>
      </c>
      <c r="F526" s="696" t="s">
        <v>1425</v>
      </c>
      <c r="G526" s="696" t="s">
        <v>1456</v>
      </c>
      <c r="H526" s="696" t="s">
        <v>531</v>
      </c>
      <c r="I526" s="696" t="s">
        <v>1524</v>
      </c>
      <c r="J526" s="696" t="s">
        <v>1381</v>
      </c>
      <c r="K526" s="696" t="s">
        <v>1525</v>
      </c>
      <c r="L526" s="699">
        <v>0</v>
      </c>
      <c r="M526" s="699">
        <v>0</v>
      </c>
      <c r="N526" s="696">
        <v>1</v>
      </c>
      <c r="O526" s="700">
        <v>1</v>
      </c>
      <c r="P526" s="699"/>
      <c r="Q526" s="701"/>
      <c r="R526" s="696"/>
      <c r="S526" s="701">
        <v>0</v>
      </c>
      <c r="T526" s="700"/>
      <c r="U526" s="702">
        <v>0</v>
      </c>
    </row>
    <row r="527" spans="1:21" ht="14.4" customHeight="1" x14ac:dyDescent="0.3">
      <c r="A527" s="695">
        <v>12</v>
      </c>
      <c r="B527" s="696" t="s">
        <v>530</v>
      </c>
      <c r="C527" s="696">
        <v>89301122</v>
      </c>
      <c r="D527" s="697" t="s">
        <v>2688</v>
      </c>
      <c r="E527" s="698" t="s">
        <v>1446</v>
      </c>
      <c r="F527" s="696" t="s">
        <v>1425</v>
      </c>
      <c r="G527" s="696" t="s">
        <v>1456</v>
      </c>
      <c r="H527" s="696" t="s">
        <v>974</v>
      </c>
      <c r="I527" s="696" t="s">
        <v>1158</v>
      </c>
      <c r="J527" s="696" t="s">
        <v>1385</v>
      </c>
      <c r="K527" s="696" t="s">
        <v>1386</v>
      </c>
      <c r="L527" s="699">
        <v>333.31</v>
      </c>
      <c r="M527" s="699">
        <v>333.31</v>
      </c>
      <c r="N527" s="696">
        <v>1</v>
      </c>
      <c r="O527" s="700">
        <v>1</v>
      </c>
      <c r="P527" s="699">
        <v>333.31</v>
      </c>
      <c r="Q527" s="701">
        <v>1</v>
      </c>
      <c r="R527" s="696">
        <v>1</v>
      </c>
      <c r="S527" s="701">
        <v>1</v>
      </c>
      <c r="T527" s="700">
        <v>1</v>
      </c>
      <c r="U527" s="702">
        <v>1</v>
      </c>
    </row>
    <row r="528" spans="1:21" ht="14.4" customHeight="1" x14ac:dyDescent="0.3">
      <c r="A528" s="695">
        <v>12</v>
      </c>
      <c r="B528" s="696" t="s">
        <v>530</v>
      </c>
      <c r="C528" s="696">
        <v>89301122</v>
      </c>
      <c r="D528" s="697" t="s">
        <v>2688</v>
      </c>
      <c r="E528" s="698" t="s">
        <v>1446</v>
      </c>
      <c r="F528" s="696" t="s">
        <v>1425</v>
      </c>
      <c r="G528" s="696" t="s">
        <v>2144</v>
      </c>
      <c r="H528" s="696" t="s">
        <v>974</v>
      </c>
      <c r="I528" s="696" t="s">
        <v>2145</v>
      </c>
      <c r="J528" s="696" t="s">
        <v>1003</v>
      </c>
      <c r="K528" s="696" t="s">
        <v>1868</v>
      </c>
      <c r="L528" s="699">
        <v>146.63</v>
      </c>
      <c r="M528" s="699">
        <v>146.63</v>
      </c>
      <c r="N528" s="696">
        <v>1</v>
      </c>
      <c r="O528" s="700">
        <v>0.5</v>
      </c>
      <c r="P528" s="699">
        <v>146.63</v>
      </c>
      <c r="Q528" s="701">
        <v>1</v>
      </c>
      <c r="R528" s="696">
        <v>1</v>
      </c>
      <c r="S528" s="701">
        <v>1</v>
      </c>
      <c r="T528" s="700">
        <v>0.5</v>
      </c>
      <c r="U528" s="702">
        <v>1</v>
      </c>
    </row>
    <row r="529" spans="1:21" ht="14.4" customHeight="1" x14ac:dyDescent="0.3">
      <c r="A529" s="695">
        <v>12</v>
      </c>
      <c r="B529" s="696" t="s">
        <v>530</v>
      </c>
      <c r="C529" s="696">
        <v>89301122</v>
      </c>
      <c r="D529" s="697" t="s">
        <v>2688</v>
      </c>
      <c r="E529" s="698" t="s">
        <v>1446</v>
      </c>
      <c r="F529" s="696" t="s">
        <v>1425</v>
      </c>
      <c r="G529" s="696" t="s">
        <v>1566</v>
      </c>
      <c r="H529" s="696" t="s">
        <v>974</v>
      </c>
      <c r="I529" s="696" t="s">
        <v>1567</v>
      </c>
      <c r="J529" s="696" t="s">
        <v>1568</v>
      </c>
      <c r="K529" s="696" t="s">
        <v>1569</v>
      </c>
      <c r="L529" s="699">
        <v>1140.7</v>
      </c>
      <c r="M529" s="699">
        <v>3422.1000000000004</v>
      </c>
      <c r="N529" s="696">
        <v>3</v>
      </c>
      <c r="O529" s="700"/>
      <c r="P529" s="699">
        <v>3422.1000000000004</v>
      </c>
      <c r="Q529" s="701">
        <v>1</v>
      </c>
      <c r="R529" s="696">
        <v>3</v>
      </c>
      <c r="S529" s="701">
        <v>1</v>
      </c>
      <c r="T529" s="700"/>
      <c r="U529" s="702"/>
    </row>
    <row r="530" spans="1:21" ht="14.4" customHeight="1" x14ac:dyDescent="0.3">
      <c r="A530" s="695">
        <v>12</v>
      </c>
      <c r="B530" s="696" t="s">
        <v>530</v>
      </c>
      <c r="C530" s="696">
        <v>89301122</v>
      </c>
      <c r="D530" s="697" t="s">
        <v>2688</v>
      </c>
      <c r="E530" s="698" t="s">
        <v>1446</v>
      </c>
      <c r="F530" s="696" t="s">
        <v>1425</v>
      </c>
      <c r="G530" s="696" t="s">
        <v>1457</v>
      </c>
      <c r="H530" s="696" t="s">
        <v>974</v>
      </c>
      <c r="I530" s="696" t="s">
        <v>1135</v>
      </c>
      <c r="J530" s="696" t="s">
        <v>1136</v>
      </c>
      <c r="K530" s="696" t="s">
        <v>1388</v>
      </c>
      <c r="L530" s="699">
        <v>184.22</v>
      </c>
      <c r="M530" s="699">
        <v>184.22</v>
      </c>
      <c r="N530" s="696">
        <v>1</v>
      </c>
      <c r="O530" s="700">
        <v>0.5</v>
      </c>
      <c r="P530" s="699"/>
      <c r="Q530" s="701">
        <v>0</v>
      </c>
      <c r="R530" s="696"/>
      <c r="S530" s="701">
        <v>0</v>
      </c>
      <c r="T530" s="700"/>
      <c r="U530" s="702">
        <v>0</v>
      </c>
    </row>
    <row r="531" spans="1:21" ht="14.4" customHeight="1" x14ac:dyDescent="0.3">
      <c r="A531" s="695">
        <v>12</v>
      </c>
      <c r="B531" s="696" t="s">
        <v>530</v>
      </c>
      <c r="C531" s="696">
        <v>89301122</v>
      </c>
      <c r="D531" s="697" t="s">
        <v>2688</v>
      </c>
      <c r="E531" s="698" t="s">
        <v>1446</v>
      </c>
      <c r="F531" s="696" t="s">
        <v>1425</v>
      </c>
      <c r="G531" s="696" t="s">
        <v>2146</v>
      </c>
      <c r="H531" s="696" t="s">
        <v>531</v>
      </c>
      <c r="I531" s="696" t="s">
        <v>2147</v>
      </c>
      <c r="J531" s="696" t="s">
        <v>2148</v>
      </c>
      <c r="K531" s="696" t="s">
        <v>2149</v>
      </c>
      <c r="L531" s="699">
        <v>45.75</v>
      </c>
      <c r="M531" s="699">
        <v>45.75</v>
      </c>
      <c r="N531" s="696">
        <v>1</v>
      </c>
      <c r="O531" s="700">
        <v>1</v>
      </c>
      <c r="P531" s="699">
        <v>45.75</v>
      </c>
      <c r="Q531" s="701">
        <v>1</v>
      </c>
      <c r="R531" s="696">
        <v>1</v>
      </c>
      <c r="S531" s="701">
        <v>1</v>
      </c>
      <c r="T531" s="700">
        <v>1</v>
      </c>
      <c r="U531" s="702">
        <v>1</v>
      </c>
    </row>
    <row r="532" spans="1:21" ht="14.4" customHeight="1" x14ac:dyDescent="0.3">
      <c r="A532" s="695">
        <v>12</v>
      </c>
      <c r="B532" s="696" t="s">
        <v>530</v>
      </c>
      <c r="C532" s="696">
        <v>89301122</v>
      </c>
      <c r="D532" s="697" t="s">
        <v>2688</v>
      </c>
      <c r="E532" s="698" t="s">
        <v>1446</v>
      </c>
      <c r="F532" s="696" t="s">
        <v>1425</v>
      </c>
      <c r="G532" s="696" t="s">
        <v>1595</v>
      </c>
      <c r="H532" s="696" t="s">
        <v>531</v>
      </c>
      <c r="I532" s="696" t="s">
        <v>1596</v>
      </c>
      <c r="J532" s="696" t="s">
        <v>723</v>
      </c>
      <c r="K532" s="696" t="s">
        <v>1597</v>
      </c>
      <c r="L532" s="699">
        <v>115.3</v>
      </c>
      <c r="M532" s="699">
        <v>115.3</v>
      </c>
      <c r="N532" s="696">
        <v>1</v>
      </c>
      <c r="O532" s="700">
        <v>0.5</v>
      </c>
      <c r="P532" s="699">
        <v>115.3</v>
      </c>
      <c r="Q532" s="701">
        <v>1</v>
      </c>
      <c r="R532" s="696">
        <v>1</v>
      </c>
      <c r="S532" s="701">
        <v>1</v>
      </c>
      <c r="T532" s="700">
        <v>0.5</v>
      </c>
      <c r="U532" s="702">
        <v>1</v>
      </c>
    </row>
    <row r="533" spans="1:21" ht="14.4" customHeight="1" x14ac:dyDescent="0.3">
      <c r="A533" s="695">
        <v>12</v>
      </c>
      <c r="B533" s="696" t="s">
        <v>530</v>
      </c>
      <c r="C533" s="696">
        <v>89301122</v>
      </c>
      <c r="D533" s="697" t="s">
        <v>2688</v>
      </c>
      <c r="E533" s="698" t="s">
        <v>1446</v>
      </c>
      <c r="F533" s="696" t="s">
        <v>1425</v>
      </c>
      <c r="G533" s="696" t="s">
        <v>2044</v>
      </c>
      <c r="H533" s="696" t="s">
        <v>531</v>
      </c>
      <c r="I533" s="696" t="s">
        <v>2150</v>
      </c>
      <c r="J533" s="696" t="s">
        <v>2151</v>
      </c>
      <c r="K533" s="696" t="s">
        <v>2152</v>
      </c>
      <c r="L533" s="699">
        <v>0</v>
      </c>
      <c r="M533" s="699">
        <v>0</v>
      </c>
      <c r="N533" s="696">
        <v>2</v>
      </c>
      <c r="O533" s="700">
        <v>1</v>
      </c>
      <c r="P533" s="699">
        <v>0</v>
      </c>
      <c r="Q533" s="701"/>
      <c r="R533" s="696">
        <v>2</v>
      </c>
      <c r="S533" s="701">
        <v>1</v>
      </c>
      <c r="T533" s="700">
        <v>1</v>
      </c>
      <c r="U533" s="702">
        <v>1</v>
      </c>
    </row>
    <row r="534" spans="1:21" ht="14.4" customHeight="1" x14ac:dyDescent="0.3">
      <c r="A534" s="695">
        <v>12</v>
      </c>
      <c r="B534" s="696" t="s">
        <v>530</v>
      </c>
      <c r="C534" s="696">
        <v>89301122</v>
      </c>
      <c r="D534" s="697" t="s">
        <v>2688</v>
      </c>
      <c r="E534" s="698" t="s">
        <v>1446</v>
      </c>
      <c r="F534" s="696" t="s">
        <v>1425</v>
      </c>
      <c r="G534" s="696" t="s">
        <v>1598</v>
      </c>
      <c r="H534" s="696" t="s">
        <v>531</v>
      </c>
      <c r="I534" s="696" t="s">
        <v>2153</v>
      </c>
      <c r="J534" s="696" t="s">
        <v>1603</v>
      </c>
      <c r="K534" s="696" t="s">
        <v>2154</v>
      </c>
      <c r="L534" s="699">
        <v>0</v>
      </c>
      <c r="M534" s="699">
        <v>0</v>
      </c>
      <c r="N534" s="696">
        <v>1</v>
      </c>
      <c r="O534" s="700">
        <v>1</v>
      </c>
      <c r="P534" s="699"/>
      <c r="Q534" s="701"/>
      <c r="R534" s="696"/>
      <c r="S534" s="701">
        <v>0</v>
      </c>
      <c r="T534" s="700"/>
      <c r="U534" s="702">
        <v>0</v>
      </c>
    </row>
    <row r="535" spans="1:21" ht="14.4" customHeight="1" x14ac:dyDescent="0.3">
      <c r="A535" s="695">
        <v>12</v>
      </c>
      <c r="B535" s="696" t="s">
        <v>530</v>
      </c>
      <c r="C535" s="696">
        <v>89301122</v>
      </c>
      <c r="D535" s="697" t="s">
        <v>2688</v>
      </c>
      <c r="E535" s="698" t="s">
        <v>1446</v>
      </c>
      <c r="F535" s="696" t="s">
        <v>1425</v>
      </c>
      <c r="G535" s="696" t="s">
        <v>1598</v>
      </c>
      <c r="H535" s="696" t="s">
        <v>531</v>
      </c>
      <c r="I535" s="696" t="s">
        <v>1742</v>
      </c>
      <c r="J535" s="696" t="s">
        <v>1603</v>
      </c>
      <c r="K535" s="696" t="s">
        <v>1743</v>
      </c>
      <c r="L535" s="699">
        <v>0</v>
      </c>
      <c r="M535" s="699">
        <v>0</v>
      </c>
      <c r="N535" s="696">
        <v>1</v>
      </c>
      <c r="O535" s="700">
        <v>0.5</v>
      </c>
      <c r="P535" s="699">
        <v>0</v>
      </c>
      <c r="Q535" s="701"/>
      <c r="R535" s="696">
        <v>1</v>
      </c>
      <c r="S535" s="701">
        <v>1</v>
      </c>
      <c r="T535" s="700">
        <v>0.5</v>
      </c>
      <c r="U535" s="702">
        <v>1</v>
      </c>
    </row>
    <row r="536" spans="1:21" ht="14.4" customHeight="1" x14ac:dyDescent="0.3">
      <c r="A536" s="695">
        <v>12</v>
      </c>
      <c r="B536" s="696" t="s">
        <v>530</v>
      </c>
      <c r="C536" s="696">
        <v>89301122</v>
      </c>
      <c r="D536" s="697" t="s">
        <v>2688</v>
      </c>
      <c r="E536" s="698" t="s">
        <v>1446</v>
      </c>
      <c r="F536" s="696" t="s">
        <v>1425</v>
      </c>
      <c r="G536" s="696" t="s">
        <v>1613</v>
      </c>
      <c r="H536" s="696" t="s">
        <v>531</v>
      </c>
      <c r="I536" s="696" t="s">
        <v>1614</v>
      </c>
      <c r="J536" s="696" t="s">
        <v>1615</v>
      </c>
      <c r="K536" s="696" t="s">
        <v>1616</v>
      </c>
      <c r="L536" s="699">
        <v>163.9</v>
      </c>
      <c r="M536" s="699">
        <v>327.8</v>
      </c>
      <c r="N536" s="696">
        <v>2</v>
      </c>
      <c r="O536" s="700">
        <v>0.5</v>
      </c>
      <c r="P536" s="699">
        <v>327.8</v>
      </c>
      <c r="Q536" s="701">
        <v>1</v>
      </c>
      <c r="R536" s="696">
        <v>2</v>
      </c>
      <c r="S536" s="701">
        <v>1</v>
      </c>
      <c r="T536" s="700">
        <v>0.5</v>
      </c>
      <c r="U536" s="702">
        <v>1</v>
      </c>
    </row>
    <row r="537" spans="1:21" ht="14.4" customHeight="1" x14ac:dyDescent="0.3">
      <c r="A537" s="695">
        <v>12</v>
      </c>
      <c r="B537" s="696" t="s">
        <v>530</v>
      </c>
      <c r="C537" s="696">
        <v>89301122</v>
      </c>
      <c r="D537" s="697" t="s">
        <v>2688</v>
      </c>
      <c r="E537" s="698" t="s">
        <v>1446</v>
      </c>
      <c r="F537" s="696" t="s">
        <v>1425</v>
      </c>
      <c r="G537" s="696" t="s">
        <v>1841</v>
      </c>
      <c r="H537" s="696" t="s">
        <v>531</v>
      </c>
      <c r="I537" s="696" t="s">
        <v>2155</v>
      </c>
      <c r="J537" s="696" t="s">
        <v>2156</v>
      </c>
      <c r="K537" s="696" t="s">
        <v>1844</v>
      </c>
      <c r="L537" s="699">
        <v>86.16</v>
      </c>
      <c r="M537" s="699">
        <v>86.16</v>
      </c>
      <c r="N537" s="696">
        <v>1</v>
      </c>
      <c r="O537" s="700">
        <v>0.5</v>
      </c>
      <c r="P537" s="699">
        <v>86.16</v>
      </c>
      <c r="Q537" s="701">
        <v>1</v>
      </c>
      <c r="R537" s="696">
        <v>1</v>
      </c>
      <c r="S537" s="701">
        <v>1</v>
      </c>
      <c r="T537" s="700">
        <v>0.5</v>
      </c>
      <c r="U537" s="702">
        <v>1</v>
      </c>
    </row>
    <row r="538" spans="1:21" ht="14.4" customHeight="1" x14ac:dyDescent="0.3">
      <c r="A538" s="695">
        <v>12</v>
      </c>
      <c r="B538" s="696" t="s">
        <v>530</v>
      </c>
      <c r="C538" s="696">
        <v>89301122</v>
      </c>
      <c r="D538" s="697" t="s">
        <v>2688</v>
      </c>
      <c r="E538" s="698" t="s">
        <v>1446</v>
      </c>
      <c r="F538" s="696" t="s">
        <v>1425</v>
      </c>
      <c r="G538" s="696" t="s">
        <v>1621</v>
      </c>
      <c r="H538" s="696" t="s">
        <v>531</v>
      </c>
      <c r="I538" s="696" t="s">
        <v>2157</v>
      </c>
      <c r="J538" s="696" t="s">
        <v>1623</v>
      </c>
      <c r="K538" s="696" t="s">
        <v>2158</v>
      </c>
      <c r="L538" s="699">
        <v>967.58</v>
      </c>
      <c r="M538" s="699">
        <v>967.58</v>
      </c>
      <c r="N538" s="696">
        <v>1</v>
      </c>
      <c r="O538" s="700">
        <v>0.5</v>
      </c>
      <c r="P538" s="699"/>
      <c r="Q538" s="701">
        <v>0</v>
      </c>
      <c r="R538" s="696"/>
      <c r="S538" s="701">
        <v>0</v>
      </c>
      <c r="T538" s="700"/>
      <c r="U538" s="702">
        <v>0</v>
      </c>
    </row>
    <row r="539" spans="1:21" ht="14.4" customHeight="1" x14ac:dyDescent="0.3">
      <c r="A539" s="695">
        <v>12</v>
      </c>
      <c r="B539" s="696" t="s">
        <v>530</v>
      </c>
      <c r="C539" s="696">
        <v>89301122</v>
      </c>
      <c r="D539" s="697" t="s">
        <v>2688</v>
      </c>
      <c r="E539" s="698" t="s">
        <v>1446</v>
      </c>
      <c r="F539" s="696" t="s">
        <v>1425</v>
      </c>
      <c r="G539" s="696" t="s">
        <v>2066</v>
      </c>
      <c r="H539" s="696" t="s">
        <v>531</v>
      </c>
      <c r="I539" s="696" t="s">
        <v>2067</v>
      </c>
      <c r="J539" s="696" t="s">
        <v>2068</v>
      </c>
      <c r="K539" s="696" t="s">
        <v>2069</v>
      </c>
      <c r="L539" s="699">
        <v>0</v>
      </c>
      <c r="M539" s="699">
        <v>0</v>
      </c>
      <c r="N539" s="696">
        <v>1</v>
      </c>
      <c r="O539" s="700">
        <v>1</v>
      </c>
      <c r="P539" s="699"/>
      <c r="Q539" s="701"/>
      <c r="R539" s="696"/>
      <c r="S539" s="701">
        <v>0</v>
      </c>
      <c r="T539" s="700"/>
      <c r="U539" s="702">
        <v>0</v>
      </c>
    </row>
    <row r="540" spans="1:21" ht="14.4" customHeight="1" x14ac:dyDescent="0.3">
      <c r="A540" s="695">
        <v>12</v>
      </c>
      <c r="B540" s="696" t="s">
        <v>530</v>
      </c>
      <c r="C540" s="696">
        <v>89301122</v>
      </c>
      <c r="D540" s="697" t="s">
        <v>2688</v>
      </c>
      <c r="E540" s="698" t="s">
        <v>1446</v>
      </c>
      <c r="F540" s="696" t="s">
        <v>1425</v>
      </c>
      <c r="G540" s="696" t="s">
        <v>1857</v>
      </c>
      <c r="H540" s="696" t="s">
        <v>531</v>
      </c>
      <c r="I540" s="696" t="s">
        <v>2159</v>
      </c>
      <c r="J540" s="696" t="s">
        <v>1859</v>
      </c>
      <c r="K540" s="696" t="s">
        <v>2160</v>
      </c>
      <c r="L540" s="699">
        <v>0</v>
      </c>
      <c r="M540" s="699">
        <v>0</v>
      </c>
      <c r="N540" s="696">
        <v>2</v>
      </c>
      <c r="O540" s="700">
        <v>1</v>
      </c>
      <c r="P540" s="699">
        <v>0</v>
      </c>
      <c r="Q540" s="701"/>
      <c r="R540" s="696">
        <v>2</v>
      </c>
      <c r="S540" s="701">
        <v>1</v>
      </c>
      <c r="T540" s="700">
        <v>1</v>
      </c>
      <c r="U540" s="702">
        <v>1</v>
      </c>
    </row>
    <row r="541" spans="1:21" ht="14.4" customHeight="1" x14ac:dyDescent="0.3">
      <c r="A541" s="695">
        <v>12</v>
      </c>
      <c r="B541" s="696" t="s">
        <v>530</v>
      </c>
      <c r="C541" s="696">
        <v>89301122</v>
      </c>
      <c r="D541" s="697" t="s">
        <v>2688</v>
      </c>
      <c r="E541" s="698" t="s">
        <v>1446</v>
      </c>
      <c r="F541" s="696" t="s">
        <v>1425</v>
      </c>
      <c r="G541" s="696" t="s">
        <v>2161</v>
      </c>
      <c r="H541" s="696" t="s">
        <v>531</v>
      </c>
      <c r="I541" s="696" t="s">
        <v>2162</v>
      </c>
      <c r="J541" s="696" t="s">
        <v>2163</v>
      </c>
      <c r="K541" s="696" t="s">
        <v>2164</v>
      </c>
      <c r="L541" s="699">
        <v>0</v>
      </c>
      <c r="M541" s="699">
        <v>0</v>
      </c>
      <c r="N541" s="696">
        <v>1</v>
      </c>
      <c r="O541" s="700">
        <v>0.5</v>
      </c>
      <c r="P541" s="699">
        <v>0</v>
      </c>
      <c r="Q541" s="701"/>
      <c r="R541" s="696">
        <v>1</v>
      </c>
      <c r="S541" s="701">
        <v>1</v>
      </c>
      <c r="T541" s="700">
        <v>0.5</v>
      </c>
      <c r="U541" s="702">
        <v>1</v>
      </c>
    </row>
    <row r="542" spans="1:21" ht="14.4" customHeight="1" x14ac:dyDescent="0.3">
      <c r="A542" s="695">
        <v>12</v>
      </c>
      <c r="B542" s="696" t="s">
        <v>530</v>
      </c>
      <c r="C542" s="696">
        <v>89301122</v>
      </c>
      <c r="D542" s="697" t="s">
        <v>2688</v>
      </c>
      <c r="E542" s="698" t="s">
        <v>1446</v>
      </c>
      <c r="F542" s="696" t="s">
        <v>1425</v>
      </c>
      <c r="G542" s="696" t="s">
        <v>1461</v>
      </c>
      <c r="H542" s="696" t="s">
        <v>531</v>
      </c>
      <c r="I542" s="696" t="s">
        <v>1110</v>
      </c>
      <c r="J542" s="696" t="s">
        <v>1111</v>
      </c>
      <c r="K542" s="696" t="s">
        <v>1112</v>
      </c>
      <c r="L542" s="699">
        <v>153.52000000000001</v>
      </c>
      <c r="M542" s="699">
        <v>153.52000000000001</v>
      </c>
      <c r="N542" s="696">
        <v>1</v>
      </c>
      <c r="O542" s="700">
        <v>1</v>
      </c>
      <c r="P542" s="699"/>
      <c r="Q542" s="701">
        <v>0</v>
      </c>
      <c r="R542" s="696"/>
      <c r="S542" s="701">
        <v>0</v>
      </c>
      <c r="T542" s="700"/>
      <c r="U542" s="702">
        <v>0</v>
      </c>
    </row>
    <row r="543" spans="1:21" ht="14.4" customHeight="1" x14ac:dyDescent="0.3">
      <c r="A543" s="695">
        <v>12</v>
      </c>
      <c r="B543" s="696" t="s">
        <v>530</v>
      </c>
      <c r="C543" s="696">
        <v>89301122</v>
      </c>
      <c r="D543" s="697" t="s">
        <v>2688</v>
      </c>
      <c r="E543" s="698" t="s">
        <v>1446</v>
      </c>
      <c r="F543" s="696" t="s">
        <v>1425</v>
      </c>
      <c r="G543" s="696" t="s">
        <v>2002</v>
      </c>
      <c r="H543" s="696" t="s">
        <v>531</v>
      </c>
      <c r="I543" s="696" t="s">
        <v>2003</v>
      </c>
      <c r="J543" s="696" t="s">
        <v>2004</v>
      </c>
      <c r="K543" s="696" t="s">
        <v>2005</v>
      </c>
      <c r="L543" s="699">
        <v>257.22000000000003</v>
      </c>
      <c r="M543" s="699">
        <v>514.44000000000005</v>
      </c>
      <c r="N543" s="696">
        <v>2</v>
      </c>
      <c r="O543" s="700">
        <v>0.5</v>
      </c>
      <c r="P543" s="699">
        <v>514.44000000000005</v>
      </c>
      <c r="Q543" s="701">
        <v>1</v>
      </c>
      <c r="R543" s="696">
        <v>2</v>
      </c>
      <c r="S543" s="701">
        <v>1</v>
      </c>
      <c r="T543" s="700">
        <v>0.5</v>
      </c>
      <c r="U543" s="702">
        <v>1</v>
      </c>
    </row>
    <row r="544" spans="1:21" ht="14.4" customHeight="1" x14ac:dyDescent="0.3">
      <c r="A544" s="695">
        <v>12</v>
      </c>
      <c r="B544" s="696" t="s">
        <v>530</v>
      </c>
      <c r="C544" s="696">
        <v>89301122</v>
      </c>
      <c r="D544" s="697" t="s">
        <v>2688</v>
      </c>
      <c r="E544" s="698" t="s">
        <v>1446</v>
      </c>
      <c r="F544" s="696" t="s">
        <v>1425</v>
      </c>
      <c r="G544" s="696" t="s">
        <v>2002</v>
      </c>
      <c r="H544" s="696" t="s">
        <v>531</v>
      </c>
      <c r="I544" s="696" t="s">
        <v>2165</v>
      </c>
      <c r="J544" s="696" t="s">
        <v>2166</v>
      </c>
      <c r="K544" s="696" t="s">
        <v>2005</v>
      </c>
      <c r="L544" s="699">
        <v>0</v>
      </c>
      <c r="M544" s="699">
        <v>0</v>
      </c>
      <c r="N544" s="696">
        <v>2</v>
      </c>
      <c r="O544" s="700">
        <v>0.5</v>
      </c>
      <c r="P544" s="699">
        <v>0</v>
      </c>
      <c r="Q544" s="701"/>
      <c r="R544" s="696">
        <v>2</v>
      </c>
      <c r="S544" s="701">
        <v>1</v>
      </c>
      <c r="T544" s="700">
        <v>0.5</v>
      </c>
      <c r="U544" s="702">
        <v>1</v>
      </c>
    </row>
    <row r="545" spans="1:21" ht="14.4" customHeight="1" x14ac:dyDescent="0.3">
      <c r="A545" s="695">
        <v>12</v>
      </c>
      <c r="B545" s="696" t="s">
        <v>530</v>
      </c>
      <c r="C545" s="696">
        <v>89301122</v>
      </c>
      <c r="D545" s="697" t="s">
        <v>2688</v>
      </c>
      <c r="E545" s="698" t="s">
        <v>1446</v>
      </c>
      <c r="F545" s="696" t="s">
        <v>1425</v>
      </c>
      <c r="G545" s="696" t="s">
        <v>2167</v>
      </c>
      <c r="H545" s="696" t="s">
        <v>974</v>
      </c>
      <c r="I545" s="696" t="s">
        <v>2168</v>
      </c>
      <c r="J545" s="696" t="s">
        <v>2169</v>
      </c>
      <c r="K545" s="696" t="s">
        <v>1020</v>
      </c>
      <c r="L545" s="699">
        <v>67.42</v>
      </c>
      <c r="M545" s="699">
        <v>67.42</v>
      </c>
      <c r="N545" s="696">
        <v>1</v>
      </c>
      <c r="O545" s="700">
        <v>0.5</v>
      </c>
      <c r="P545" s="699">
        <v>67.42</v>
      </c>
      <c r="Q545" s="701">
        <v>1</v>
      </c>
      <c r="R545" s="696">
        <v>1</v>
      </c>
      <c r="S545" s="701">
        <v>1</v>
      </c>
      <c r="T545" s="700">
        <v>0.5</v>
      </c>
      <c r="U545" s="702">
        <v>1</v>
      </c>
    </row>
    <row r="546" spans="1:21" ht="14.4" customHeight="1" x14ac:dyDescent="0.3">
      <c r="A546" s="695">
        <v>12</v>
      </c>
      <c r="B546" s="696" t="s">
        <v>530</v>
      </c>
      <c r="C546" s="696">
        <v>89301122</v>
      </c>
      <c r="D546" s="697" t="s">
        <v>2688</v>
      </c>
      <c r="E546" s="698" t="s">
        <v>1446</v>
      </c>
      <c r="F546" s="696" t="s">
        <v>1425</v>
      </c>
      <c r="G546" s="696" t="s">
        <v>1518</v>
      </c>
      <c r="H546" s="696" t="s">
        <v>531</v>
      </c>
      <c r="I546" s="696" t="s">
        <v>611</v>
      </c>
      <c r="J546" s="696" t="s">
        <v>612</v>
      </c>
      <c r="K546" s="696" t="s">
        <v>1519</v>
      </c>
      <c r="L546" s="699">
        <v>127.5</v>
      </c>
      <c r="M546" s="699">
        <v>127.5</v>
      </c>
      <c r="N546" s="696">
        <v>1</v>
      </c>
      <c r="O546" s="700">
        <v>0.5</v>
      </c>
      <c r="P546" s="699">
        <v>127.5</v>
      </c>
      <c r="Q546" s="701">
        <v>1</v>
      </c>
      <c r="R546" s="696">
        <v>1</v>
      </c>
      <c r="S546" s="701">
        <v>1</v>
      </c>
      <c r="T546" s="700">
        <v>0.5</v>
      </c>
      <c r="U546" s="702">
        <v>1</v>
      </c>
    </row>
    <row r="547" spans="1:21" ht="14.4" customHeight="1" x14ac:dyDescent="0.3">
      <c r="A547" s="695">
        <v>12</v>
      </c>
      <c r="B547" s="696" t="s">
        <v>530</v>
      </c>
      <c r="C547" s="696">
        <v>89301122</v>
      </c>
      <c r="D547" s="697" t="s">
        <v>2688</v>
      </c>
      <c r="E547" s="698" t="s">
        <v>1446</v>
      </c>
      <c r="F547" s="696" t="s">
        <v>1425</v>
      </c>
      <c r="G547" s="696" t="s">
        <v>1462</v>
      </c>
      <c r="H547" s="696" t="s">
        <v>531</v>
      </c>
      <c r="I547" s="696" t="s">
        <v>1463</v>
      </c>
      <c r="J547" s="696" t="s">
        <v>1119</v>
      </c>
      <c r="K547" s="696" t="s">
        <v>1464</v>
      </c>
      <c r="L547" s="699">
        <v>23.46</v>
      </c>
      <c r="M547" s="699">
        <v>70.38</v>
      </c>
      <c r="N547" s="696">
        <v>3</v>
      </c>
      <c r="O547" s="700">
        <v>2.5</v>
      </c>
      <c r="P547" s="699">
        <v>70.38</v>
      </c>
      <c r="Q547" s="701">
        <v>1</v>
      </c>
      <c r="R547" s="696">
        <v>3</v>
      </c>
      <c r="S547" s="701">
        <v>1</v>
      </c>
      <c r="T547" s="700">
        <v>2.5</v>
      </c>
      <c r="U547" s="702">
        <v>1</v>
      </c>
    </row>
    <row r="548" spans="1:21" ht="14.4" customHeight="1" x14ac:dyDescent="0.3">
      <c r="A548" s="695">
        <v>12</v>
      </c>
      <c r="B548" s="696" t="s">
        <v>530</v>
      </c>
      <c r="C548" s="696">
        <v>89301122</v>
      </c>
      <c r="D548" s="697" t="s">
        <v>2688</v>
      </c>
      <c r="E548" s="698" t="s">
        <v>1446</v>
      </c>
      <c r="F548" s="696" t="s">
        <v>1425</v>
      </c>
      <c r="G548" s="696" t="s">
        <v>1531</v>
      </c>
      <c r="H548" s="696" t="s">
        <v>974</v>
      </c>
      <c r="I548" s="696" t="s">
        <v>1679</v>
      </c>
      <c r="J548" s="696" t="s">
        <v>1533</v>
      </c>
      <c r="K548" s="696" t="s">
        <v>1680</v>
      </c>
      <c r="L548" s="699">
        <v>492.45</v>
      </c>
      <c r="M548" s="699">
        <v>2462.25</v>
      </c>
      <c r="N548" s="696">
        <v>5</v>
      </c>
      <c r="O548" s="700">
        <v>4.5</v>
      </c>
      <c r="P548" s="699">
        <v>1477.35</v>
      </c>
      <c r="Q548" s="701">
        <v>0.6</v>
      </c>
      <c r="R548" s="696">
        <v>3</v>
      </c>
      <c r="S548" s="701">
        <v>0.6</v>
      </c>
      <c r="T548" s="700">
        <v>2.5</v>
      </c>
      <c r="U548" s="702">
        <v>0.55555555555555558</v>
      </c>
    </row>
    <row r="549" spans="1:21" ht="14.4" customHeight="1" x14ac:dyDescent="0.3">
      <c r="A549" s="695">
        <v>12</v>
      </c>
      <c r="B549" s="696" t="s">
        <v>530</v>
      </c>
      <c r="C549" s="696">
        <v>89301122</v>
      </c>
      <c r="D549" s="697" t="s">
        <v>2688</v>
      </c>
      <c r="E549" s="698" t="s">
        <v>1446</v>
      </c>
      <c r="F549" s="696" t="s">
        <v>1425</v>
      </c>
      <c r="G549" s="696" t="s">
        <v>1465</v>
      </c>
      <c r="H549" s="696" t="s">
        <v>531</v>
      </c>
      <c r="I549" s="696" t="s">
        <v>2170</v>
      </c>
      <c r="J549" s="696" t="s">
        <v>1467</v>
      </c>
      <c r="K549" s="696" t="s">
        <v>2171</v>
      </c>
      <c r="L549" s="699">
        <v>553.4</v>
      </c>
      <c r="M549" s="699">
        <v>553.4</v>
      </c>
      <c r="N549" s="696">
        <v>1</v>
      </c>
      <c r="O549" s="700">
        <v>1</v>
      </c>
      <c r="P549" s="699"/>
      <c r="Q549" s="701">
        <v>0</v>
      </c>
      <c r="R549" s="696"/>
      <c r="S549" s="701">
        <v>0</v>
      </c>
      <c r="T549" s="700"/>
      <c r="U549" s="702">
        <v>0</v>
      </c>
    </row>
    <row r="550" spans="1:21" ht="14.4" customHeight="1" x14ac:dyDescent="0.3">
      <c r="A550" s="695">
        <v>12</v>
      </c>
      <c r="B550" s="696" t="s">
        <v>530</v>
      </c>
      <c r="C550" s="696">
        <v>89301122</v>
      </c>
      <c r="D550" s="697" t="s">
        <v>2688</v>
      </c>
      <c r="E550" s="698" t="s">
        <v>1446</v>
      </c>
      <c r="F550" s="696" t="s">
        <v>1425</v>
      </c>
      <c r="G550" s="696" t="s">
        <v>1465</v>
      </c>
      <c r="H550" s="696" t="s">
        <v>531</v>
      </c>
      <c r="I550" s="696" t="s">
        <v>1466</v>
      </c>
      <c r="J550" s="696" t="s">
        <v>1467</v>
      </c>
      <c r="K550" s="696" t="s">
        <v>1468</v>
      </c>
      <c r="L550" s="699">
        <v>1660.2</v>
      </c>
      <c r="M550" s="699">
        <v>3320.4</v>
      </c>
      <c r="N550" s="696">
        <v>2</v>
      </c>
      <c r="O550" s="700">
        <v>1</v>
      </c>
      <c r="P550" s="699">
        <v>3320.4</v>
      </c>
      <c r="Q550" s="701">
        <v>1</v>
      </c>
      <c r="R550" s="696">
        <v>2</v>
      </c>
      <c r="S550" s="701">
        <v>1</v>
      </c>
      <c r="T550" s="700">
        <v>1</v>
      </c>
      <c r="U550" s="702">
        <v>1</v>
      </c>
    </row>
    <row r="551" spans="1:21" ht="14.4" customHeight="1" x14ac:dyDescent="0.3">
      <c r="A551" s="695">
        <v>12</v>
      </c>
      <c r="B551" s="696" t="s">
        <v>530</v>
      </c>
      <c r="C551" s="696">
        <v>89301122</v>
      </c>
      <c r="D551" s="697" t="s">
        <v>2688</v>
      </c>
      <c r="E551" s="698" t="s">
        <v>1446</v>
      </c>
      <c r="F551" s="696" t="s">
        <v>1426</v>
      </c>
      <c r="G551" s="696" t="s">
        <v>1887</v>
      </c>
      <c r="H551" s="696" t="s">
        <v>531</v>
      </c>
      <c r="I551" s="696" t="s">
        <v>1888</v>
      </c>
      <c r="J551" s="696" t="s">
        <v>1889</v>
      </c>
      <c r="K551" s="696"/>
      <c r="L551" s="699">
        <v>0</v>
      </c>
      <c r="M551" s="699">
        <v>0</v>
      </c>
      <c r="N551" s="696">
        <v>1</v>
      </c>
      <c r="O551" s="700">
        <v>0.5</v>
      </c>
      <c r="P551" s="699">
        <v>0</v>
      </c>
      <c r="Q551" s="701"/>
      <c r="R551" s="696">
        <v>1</v>
      </c>
      <c r="S551" s="701">
        <v>1</v>
      </c>
      <c r="T551" s="700">
        <v>0.5</v>
      </c>
      <c r="U551" s="702">
        <v>1</v>
      </c>
    </row>
    <row r="552" spans="1:21" ht="14.4" customHeight="1" x14ac:dyDescent="0.3">
      <c r="A552" s="695">
        <v>12</v>
      </c>
      <c r="B552" s="696" t="s">
        <v>530</v>
      </c>
      <c r="C552" s="696">
        <v>89301122</v>
      </c>
      <c r="D552" s="697" t="s">
        <v>2688</v>
      </c>
      <c r="E552" s="698" t="s">
        <v>1446</v>
      </c>
      <c r="F552" s="696" t="s">
        <v>1427</v>
      </c>
      <c r="G552" s="696" t="s">
        <v>1473</v>
      </c>
      <c r="H552" s="696" t="s">
        <v>531</v>
      </c>
      <c r="I552" s="696" t="s">
        <v>2172</v>
      </c>
      <c r="J552" s="696" t="s">
        <v>2173</v>
      </c>
      <c r="K552" s="696" t="s">
        <v>2174</v>
      </c>
      <c r="L552" s="699">
        <v>189.85</v>
      </c>
      <c r="M552" s="699">
        <v>1328.95</v>
      </c>
      <c r="N552" s="696">
        <v>7</v>
      </c>
      <c r="O552" s="700">
        <v>1</v>
      </c>
      <c r="P552" s="699">
        <v>1328.95</v>
      </c>
      <c r="Q552" s="701">
        <v>1</v>
      </c>
      <c r="R552" s="696">
        <v>7</v>
      </c>
      <c r="S552" s="701">
        <v>1</v>
      </c>
      <c r="T552" s="700">
        <v>1</v>
      </c>
      <c r="U552" s="702">
        <v>1</v>
      </c>
    </row>
    <row r="553" spans="1:21" ht="14.4" customHeight="1" x14ac:dyDescent="0.3">
      <c r="A553" s="695">
        <v>12</v>
      </c>
      <c r="B553" s="696" t="s">
        <v>530</v>
      </c>
      <c r="C553" s="696">
        <v>89301122</v>
      </c>
      <c r="D553" s="697" t="s">
        <v>2688</v>
      </c>
      <c r="E553" s="698" t="s">
        <v>1446</v>
      </c>
      <c r="F553" s="696" t="s">
        <v>1427</v>
      </c>
      <c r="G553" s="696" t="s">
        <v>1473</v>
      </c>
      <c r="H553" s="696" t="s">
        <v>531</v>
      </c>
      <c r="I553" s="696" t="s">
        <v>2175</v>
      </c>
      <c r="J553" s="696" t="s">
        <v>2176</v>
      </c>
      <c r="K553" s="696" t="s">
        <v>2177</v>
      </c>
      <c r="L553" s="699">
        <v>376.39</v>
      </c>
      <c r="M553" s="699">
        <v>1505.56</v>
      </c>
      <c r="N553" s="696">
        <v>4</v>
      </c>
      <c r="O553" s="700">
        <v>1</v>
      </c>
      <c r="P553" s="699">
        <v>1505.56</v>
      </c>
      <c r="Q553" s="701">
        <v>1</v>
      </c>
      <c r="R553" s="696">
        <v>4</v>
      </c>
      <c r="S553" s="701">
        <v>1</v>
      </c>
      <c r="T553" s="700">
        <v>1</v>
      </c>
      <c r="U553" s="702">
        <v>1</v>
      </c>
    </row>
    <row r="554" spans="1:21" ht="14.4" customHeight="1" x14ac:dyDescent="0.3">
      <c r="A554" s="695">
        <v>12</v>
      </c>
      <c r="B554" s="696" t="s">
        <v>530</v>
      </c>
      <c r="C554" s="696">
        <v>89301122</v>
      </c>
      <c r="D554" s="697" t="s">
        <v>2688</v>
      </c>
      <c r="E554" s="698" t="s">
        <v>1446</v>
      </c>
      <c r="F554" s="696" t="s">
        <v>1427</v>
      </c>
      <c r="G554" s="696" t="s">
        <v>1473</v>
      </c>
      <c r="H554" s="696" t="s">
        <v>531</v>
      </c>
      <c r="I554" s="696" t="s">
        <v>2178</v>
      </c>
      <c r="J554" s="696" t="s">
        <v>2179</v>
      </c>
      <c r="K554" s="696" t="s">
        <v>2180</v>
      </c>
      <c r="L554" s="699">
        <v>140.16999999999999</v>
      </c>
      <c r="M554" s="699">
        <v>700.84999999999991</v>
      </c>
      <c r="N554" s="696">
        <v>5</v>
      </c>
      <c r="O554" s="700">
        <v>1</v>
      </c>
      <c r="P554" s="699"/>
      <c r="Q554" s="701">
        <v>0</v>
      </c>
      <c r="R554" s="696"/>
      <c r="S554" s="701">
        <v>0</v>
      </c>
      <c r="T554" s="700"/>
      <c r="U554" s="702">
        <v>0</v>
      </c>
    </row>
    <row r="555" spans="1:21" ht="14.4" customHeight="1" x14ac:dyDescent="0.3">
      <c r="A555" s="695">
        <v>12</v>
      </c>
      <c r="B555" s="696" t="s">
        <v>530</v>
      </c>
      <c r="C555" s="696">
        <v>89301122</v>
      </c>
      <c r="D555" s="697" t="s">
        <v>2688</v>
      </c>
      <c r="E555" s="698" t="s">
        <v>1447</v>
      </c>
      <c r="F555" s="696" t="s">
        <v>1425</v>
      </c>
      <c r="G555" s="696" t="s">
        <v>1814</v>
      </c>
      <c r="H555" s="696" t="s">
        <v>974</v>
      </c>
      <c r="I555" s="696" t="s">
        <v>1815</v>
      </c>
      <c r="J555" s="696" t="s">
        <v>1816</v>
      </c>
      <c r="K555" s="696" t="s">
        <v>1817</v>
      </c>
      <c r="L555" s="699">
        <v>95.25</v>
      </c>
      <c r="M555" s="699">
        <v>95.25</v>
      </c>
      <c r="N555" s="696">
        <v>1</v>
      </c>
      <c r="O555" s="700">
        <v>0.5</v>
      </c>
      <c r="P555" s="699">
        <v>95.25</v>
      </c>
      <c r="Q555" s="701">
        <v>1</v>
      </c>
      <c r="R555" s="696">
        <v>1</v>
      </c>
      <c r="S555" s="701">
        <v>1</v>
      </c>
      <c r="T555" s="700">
        <v>0.5</v>
      </c>
      <c r="U555" s="702">
        <v>1</v>
      </c>
    </row>
    <row r="556" spans="1:21" ht="14.4" customHeight="1" x14ac:dyDescent="0.3">
      <c r="A556" s="695">
        <v>12</v>
      </c>
      <c r="B556" s="696" t="s">
        <v>530</v>
      </c>
      <c r="C556" s="696">
        <v>89301122</v>
      </c>
      <c r="D556" s="697" t="s">
        <v>2688</v>
      </c>
      <c r="E556" s="698" t="s">
        <v>1447</v>
      </c>
      <c r="F556" s="696" t="s">
        <v>1425</v>
      </c>
      <c r="G556" s="696" t="s">
        <v>1578</v>
      </c>
      <c r="H556" s="696" t="s">
        <v>531</v>
      </c>
      <c r="I556" s="696" t="s">
        <v>1579</v>
      </c>
      <c r="J556" s="696" t="s">
        <v>1580</v>
      </c>
      <c r="K556" s="696" t="s">
        <v>1581</v>
      </c>
      <c r="L556" s="699">
        <v>0</v>
      </c>
      <c r="M556" s="699">
        <v>0</v>
      </c>
      <c r="N556" s="696">
        <v>6</v>
      </c>
      <c r="O556" s="700">
        <v>5</v>
      </c>
      <c r="P556" s="699">
        <v>0</v>
      </c>
      <c r="Q556" s="701"/>
      <c r="R556" s="696">
        <v>4</v>
      </c>
      <c r="S556" s="701">
        <v>0.66666666666666663</v>
      </c>
      <c r="T556" s="700">
        <v>3</v>
      </c>
      <c r="U556" s="702">
        <v>0.6</v>
      </c>
    </row>
    <row r="557" spans="1:21" ht="14.4" customHeight="1" x14ac:dyDescent="0.3">
      <c r="A557" s="695">
        <v>12</v>
      </c>
      <c r="B557" s="696" t="s">
        <v>530</v>
      </c>
      <c r="C557" s="696">
        <v>89301122</v>
      </c>
      <c r="D557" s="697" t="s">
        <v>2688</v>
      </c>
      <c r="E557" s="698" t="s">
        <v>1447</v>
      </c>
      <c r="F557" s="696" t="s">
        <v>1425</v>
      </c>
      <c r="G557" s="696" t="s">
        <v>1771</v>
      </c>
      <c r="H557" s="696" t="s">
        <v>531</v>
      </c>
      <c r="I557" s="696" t="s">
        <v>833</v>
      </c>
      <c r="J557" s="696" t="s">
        <v>834</v>
      </c>
      <c r="K557" s="696" t="s">
        <v>1772</v>
      </c>
      <c r="L557" s="699">
        <v>35.380000000000003</v>
      </c>
      <c r="M557" s="699">
        <v>389.18</v>
      </c>
      <c r="N557" s="696">
        <v>11</v>
      </c>
      <c r="O557" s="700">
        <v>1</v>
      </c>
      <c r="P557" s="699">
        <v>389.18</v>
      </c>
      <c r="Q557" s="701">
        <v>1</v>
      </c>
      <c r="R557" s="696">
        <v>11</v>
      </c>
      <c r="S557" s="701">
        <v>1</v>
      </c>
      <c r="T557" s="700">
        <v>1</v>
      </c>
      <c r="U557" s="702">
        <v>1</v>
      </c>
    </row>
    <row r="558" spans="1:21" ht="14.4" customHeight="1" x14ac:dyDescent="0.3">
      <c r="A558" s="695">
        <v>12</v>
      </c>
      <c r="B558" s="696" t="s">
        <v>530</v>
      </c>
      <c r="C558" s="696">
        <v>89301122</v>
      </c>
      <c r="D558" s="697" t="s">
        <v>2688</v>
      </c>
      <c r="E558" s="698" t="s">
        <v>1447</v>
      </c>
      <c r="F558" s="696" t="s">
        <v>1425</v>
      </c>
      <c r="G558" s="696" t="s">
        <v>2140</v>
      </c>
      <c r="H558" s="696" t="s">
        <v>974</v>
      </c>
      <c r="I558" s="696" t="s">
        <v>2141</v>
      </c>
      <c r="J558" s="696" t="s">
        <v>2142</v>
      </c>
      <c r="K558" s="696" t="s">
        <v>2143</v>
      </c>
      <c r="L558" s="699">
        <v>270.69</v>
      </c>
      <c r="M558" s="699">
        <v>270.69</v>
      </c>
      <c r="N558" s="696">
        <v>1</v>
      </c>
      <c r="O558" s="700">
        <v>0.5</v>
      </c>
      <c r="P558" s="699">
        <v>270.69</v>
      </c>
      <c r="Q558" s="701">
        <v>1</v>
      </c>
      <c r="R558" s="696">
        <v>1</v>
      </c>
      <c r="S558" s="701">
        <v>1</v>
      </c>
      <c r="T558" s="700">
        <v>0.5</v>
      </c>
      <c r="U558" s="702">
        <v>1</v>
      </c>
    </row>
    <row r="559" spans="1:21" ht="14.4" customHeight="1" x14ac:dyDescent="0.3">
      <c r="A559" s="695">
        <v>12</v>
      </c>
      <c r="B559" s="696" t="s">
        <v>530</v>
      </c>
      <c r="C559" s="696">
        <v>89301122</v>
      </c>
      <c r="D559" s="697" t="s">
        <v>2688</v>
      </c>
      <c r="E559" s="698" t="s">
        <v>1447</v>
      </c>
      <c r="F559" s="696" t="s">
        <v>1425</v>
      </c>
      <c r="G559" s="696" t="s">
        <v>1456</v>
      </c>
      <c r="H559" s="696" t="s">
        <v>974</v>
      </c>
      <c r="I559" s="696" t="s">
        <v>1128</v>
      </c>
      <c r="J559" s="696" t="s">
        <v>1381</v>
      </c>
      <c r="K559" s="696" t="s">
        <v>1382</v>
      </c>
      <c r="L559" s="699">
        <v>333.31</v>
      </c>
      <c r="M559" s="699">
        <v>333.31</v>
      </c>
      <c r="N559" s="696">
        <v>1</v>
      </c>
      <c r="O559" s="700">
        <v>0.5</v>
      </c>
      <c r="P559" s="699">
        <v>333.31</v>
      </c>
      <c r="Q559" s="701">
        <v>1</v>
      </c>
      <c r="R559" s="696">
        <v>1</v>
      </c>
      <c r="S559" s="701">
        <v>1</v>
      </c>
      <c r="T559" s="700">
        <v>0.5</v>
      </c>
      <c r="U559" s="702">
        <v>1</v>
      </c>
    </row>
    <row r="560" spans="1:21" ht="14.4" customHeight="1" x14ac:dyDescent="0.3">
      <c r="A560" s="695">
        <v>12</v>
      </c>
      <c r="B560" s="696" t="s">
        <v>530</v>
      </c>
      <c r="C560" s="696">
        <v>89301122</v>
      </c>
      <c r="D560" s="697" t="s">
        <v>2688</v>
      </c>
      <c r="E560" s="698" t="s">
        <v>1447</v>
      </c>
      <c r="F560" s="696" t="s">
        <v>1425</v>
      </c>
      <c r="G560" s="696" t="s">
        <v>1818</v>
      </c>
      <c r="H560" s="696" t="s">
        <v>974</v>
      </c>
      <c r="I560" s="696" t="s">
        <v>2181</v>
      </c>
      <c r="J560" s="696" t="s">
        <v>2182</v>
      </c>
      <c r="K560" s="696" t="s">
        <v>2183</v>
      </c>
      <c r="L560" s="699">
        <v>435.3</v>
      </c>
      <c r="M560" s="699">
        <v>435.3</v>
      </c>
      <c r="N560" s="696">
        <v>1</v>
      </c>
      <c r="O560" s="700">
        <v>0.5</v>
      </c>
      <c r="P560" s="699">
        <v>435.3</v>
      </c>
      <c r="Q560" s="701">
        <v>1</v>
      </c>
      <c r="R560" s="696">
        <v>1</v>
      </c>
      <c r="S560" s="701">
        <v>1</v>
      </c>
      <c r="T560" s="700">
        <v>0.5</v>
      </c>
      <c r="U560" s="702">
        <v>1</v>
      </c>
    </row>
    <row r="561" spans="1:21" ht="14.4" customHeight="1" x14ac:dyDescent="0.3">
      <c r="A561" s="695">
        <v>12</v>
      </c>
      <c r="B561" s="696" t="s">
        <v>530</v>
      </c>
      <c r="C561" s="696">
        <v>89301122</v>
      </c>
      <c r="D561" s="697" t="s">
        <v>2688</v>
      </c>
      <c r="E561" s="698" t="s">
        <v>1447</v>
      </c>
      <c r="F561" s="696" t="s">
        <v>1425</v>
      </c>
      <c r="G561" s="696" t="s">
        <v>1582</v>
      </c>
      <c r="H561" s="696" t="s">
        <v>531</v>
      </c>
      <c r="I561" s="696" t="s">
        <v>1583</v>
      </c>
      <c r="J561" s="696" t="s">
        <v>1584</v>
      </c>
      <c r="K561" s="696" t="s">
        <v>1530</v>
      </c>
      <c r="L561" s="699">
        <v>97.42</v>
      </c>
      <c r="M561" s="699">
        <v>974.2</v>
      </c>
      <c r="N561" s="696">
        <v>10</v>
      </c>
      <c r="O561" s="700">
        <v>1.5</v>
      </c>
      <c r="P561" s="699">
        <v>779.36</v>
      </c>
      <c r="Q561" s="701">
        <v>0.79999999999999993</v>
      </c>
      <c r="R561" s="696">
        <v>8</v>
      </c>
      <c r="S561" s="701">
        <v>0.8</v>
      </c>
      <c r="T561" s="700">
        <v>1</v>
      </c>
      <c r="U561" s="702">
        <v>0.66666666666666663</v>
      </c>
    </row>
    <row r="562" spans="1:21" ht="14.4" customHeight="1" x14ac:dyDescent="0.3">
      <c r="A562" s="695">
        <v>12</v>
      </c>
      <c r="B562" s="696" t="s">
        <v>530</v>
      </c>
      <c r="C562" s="696">
        <v>89301122</v>
      </c>
      <c r="D562" s="697" t="s">
        <v>2688</v>
      </c>
      <c r="E562" s="698" t="s">
        <v>1447</v>
      </c>
      <c r="F562" s="696" t="s">
        <v>1425</v>
      </c>
      <c r="G562" s="696" t="s">
        <v>1823</v>
      </c>
      <c r="H562" s="696" t="s">
        <v>531</v>
      </c>
      <c r="I562" s="696" t="s">
        <v>2184</v>
      </c>
      <c r="J562" s="696" t="s">
        <v>2185</v>
      </c>
      <c r="K562" s="696" t="s">
        <v>2186</v>
      </c>
      <c r="L562" s="699">
        <v>84.54</v>
      </c>
      <c r="M562" s="699">
        <v>338.16</v>
      </c>
      <c r="N562" s="696">
        <v>4</v>
      </c>
      <c r="O562" s="700">
        <v>0.5</v>
      </c>
      <c r="P562" s="699">
        <v>338.16</v>
      </c>
      <c r="Q562" s="701">
        <v>1</v>
      </c>
      <c r="R562" s="696">
        <v>4</v>
      </c>
      <c r="S562" s="701">
        <v>1</v>
      </c>
      <c r="T562" s="700">
        <v>0.5</v>
      </c>
      <c r="U562" s="702">
        <v>1</v>
      </c>
    </row>
    <row r="563" spans="1:21" ht="14.4" customHeight="1" x14ac:dyDescent="0.3">
      <c r="A563" s="695">
        <v>12</v>
      </c>
      <c r="B563" s="696" t="s">
        <v>530</v>
      </c>
      <c r="C563" s="696">
        <v>89301122</v>
      </c>
      <c r="D563" s="697" t="s">
        <v>2688</v>
      </c>
      <c r="E563" s="698" t="s">
        <v>1447</v>
      </c>
      <c r="F563" s="696" t="s">
        <v>1425</v>
      </c>
      <c r="G563" s="696" t="s">
        <v>1823</v>
      </c>
      <c r="H563" s="696" t="s">
        <v>531</v>
      </c>
      <c r="I563" s="696" t="s">
        <v>2187</v>
      </c>
      <c r="J563" s="696" t="s">
        <v>2185</v>
      </c>
      <c r="K563" s="696" t="s">
        <v>2188</v>
      </c>
      <c r="L563" s="699">
        <v>0</v>
      </c>
      <c r="M563" s="699">
        <v>0</v>
      </c>
      <c r="N563" s="696">
        <v>2</v>
      </c>
      <c r="O563" s="700">
        <v>0.5</v>
      </c>
      <c r="P563" s="699">
        <v>0</v>
      </c>
      <c r="Q563" s="701"/>
      <c r="R563" s="696">
        <v>2</v>
      </c>
      <c r="S563" s="701">
        <v>1</v>
      </c>
      <c r="T563" s="700">
        <v>0.5</v>
      </c>
      <c r="U563" s="702">
        <v>1</v>
      </c>
    </row>
    <row r="564" spans="1:21" ht="14.4" customHeight="1" x14ac:dyDescent="0.3">
      <c r="A564" s="695">
        <v>12</v>
      </c>
      <c r="B564" s="696" t="s">
        <v>530</v>
      </c>
      <c r="C564" s="696">
        <v>89301122</v>
      </c>
      <c r="D564" s="697" t="s">
        <v>2688</v>
      </c>
      <c r="E564" s="698" t="s">
        <v>1447</v>
      </c>
      <c r="F564" s="696" t="s">
        <v>1425</v>
      </c>
      <c r="G564" s="696" t="s">
        <v>2144</v>
      </c>
      <c r="H564" s="696" t="s">
        <v>974</v>
      </c>
      <c r="I564" s="696" t="s">
        <v>2145</v>
      </c>
      <c r="J564" s="696" t="s">
        <v>1003</v>
      </c>
      <c r="K564" s="696" t="s">
        <v>1868</v>
      </c>
      <c r="L564" s="699">
        <v>146.63</v>
      </c>
      <c r="M564" s="699">
        <v>146.63</v>
      </c>
      <c r="N564" s="696">
        <v>1</v>
      </c>
      <c r="O564" s="700">
        <v>0.5</v>
      </c>
      <c r="P564" s="699">
        <v>146.63</v>
      </c>
      <c r="Q564" s="701">
        <v>1</v>
      </c>
      <c r="R564" s="696">
        <v>1</v>
      </c>
      <c r="S564" s="701">
        <v>1</v>
      </c>
      <c r="T564" s="700">
        <v>0.5</v>
      </c>
      <c r="U564" s="702">
        <v>1</v>
      </c>
    </row>
    <row r="565" spans="1:21" ht="14.4" customHeight="1" x14ac:dyDescent="0.3">
      <c r="A565" s="695">
        <v>12</v>
      </c>
      <c r="B565" s="696" t="s">
        <v>530</v>
      </c>
      <c r="C565" s="696">
        <v>89301122</v>
      </c>
      <c r="D565" s="697" t="s">
        <v>2688</v>
      </c>
      <c r="E565" s="698" t="s">
        <v>1447</v>
      </c>
      <c r="F565" s="696" t="s">
        <v>1425</v>
      </c>
      <c r="G565" s="696" t="s">
        <v>1566</v>
      </c>
      <c r="H565" s="696" t="s">
        <v>974</v>
      </c>
      <c r="I565" s="696" t="s">
        <v>1773</v>
      </c>
      <c r="J565" s="696" t="s">
        <v>1774</v>
      </c>
      <c r="K565" s="696" t="s">
        <v>1775</v>
      </c>
      <c r="L565" s="699">
        <v>216.29</v>
      </c>
      <c r="M565" s="699">
        <v>648.87</v>
      </c>
      <c r="N565" s="696">
        <v>3</v>
      </c>
      <c r="O565" s="700">
        <v>1</v>
      </c>
      <c r="P565" s="699">
        <v>648.87</v>
      </c>
      <c r="Q565" s="701">
        <v>1</v>
      </c>
      <c r="R565" s="696">
        <v>3</v>
      </c>
      <c r="S565" s="701">
        <v>1</v>
      </c>
      <c r="T565" s="700">
        <v>1</v>
      </c>
      <c r="U565" s="702">
        <v>1</v>
      </c>
    </row>
    <row r="566" spans="1:21" ht="14.4" customHeight="1" x14ac:dyDescent="0.3">
      <c r="A566" s="695">
        <v>12</v>
      </c>
      <c r="B566" s="696" t="s">
        <v>530</v>
      </c>
      <c r="C566" s="696">
        <v>89301122</v>
      </c>
      <c r="D566" s="697" t="s">
        <v>2688</v>
      </c>
      <c r="E566" s="698" t="s">
        <v>1447</v>
      </c>
      <c r="F566" s="696" t="s">
        <v>1425</v>
      </c>
      <c r="G566" s="696" t="s">
        <v>1566</v>
      </c>
      <c r="H566" s="696" t="s">
        <v>974</v>
      </c>
      <c r="I566" s="696" t="s">
        <v>1567</v>
      </c>
      <c r="J566" s="696" t="s">
        <v>1568</v>
      </c>
      <c r="K566" s="696" t="s">
        <v>1569</v>
      </c>
      <c r="L566" s="699">
        <v>1140.7</v>
      </c>
      <c r="M566" s="699">
        <v>39924.5</v>
      </c>
      <c r="N566" s="696">
        <v>35</v>
      </c>
      <c r="O566" s="700">
        <v>10.5</v>
      </c>
      <c r="P566" s="699">
        <v>35361.699999999997</v>
      </c>
      <c r="Q566" s="701">
        <v>0.88571428571428568</v>
      </c>
      <c r="R566" s="696">
        <v>31</v>
      </c>
      <c r="S566" s="701">
        <v>0.88571428571428568</v>
      </c>
      <c r="T566" s="700">
        <v>9.5</v>
      </c>
      <c r="U566" s="702">
        <v>0.90476190476190477</v>
      </c>
    </row>
    <row r="567" spans="1:21" ht="14.4" customHeight="1" x14ac:dyDescent="0.3">
      <c r="A567" s="695">
        <v>12</v>
      </c>
      <c r="B567" s="696" t="s">
        <v>530</v>
      </c>
      <c r="C567" s="696">
        <v>89301122</v>
      </c>
      <c r="D567" s="697" t="s">
        <v>2688</v>
      </c>
      <c r="E567" s="698" t="s">
        <v>1447</v>
      </c>
      <c r="F567" s="696" t="s">
        <v>1425</v>
      </c>
      <c r="G567" s="696" t="s">
        <v>1827</v>
      </c>
      <c r="H567" s="696" t="s">
        <v>531</v>
      </c>
      <c r="I567" s="696" t="s">
        <v>2189</v>
      </c>
      <c r="J567" s="696" t="s">
        <v>2190</v>
      </c>
      <c r="K567" s="696" t="s">
        <v>2191</v>
      </c>
      <c r="L567" s="699">
        <v>0</v>
      </c>
      <c r="M567" s="699">
        <v>0</v>
      </c>
      <c r="N567" s="696">
        <v>1</v>
      </c>
      <c r="O567" s="700">
        <v>0.5</v>
      </c>
      <c r="P567" s="699">
        <v>0</v>
      </c>
      <c r="Q567" s="701"/>
      <c r="R567" s="696">
        <v>1</v>
      </c>
      <c r="S567" s="701">
        <v>1</v>
      </c>
      <c r="T567" s="700">
        <v>0.5</v>
      </c>
      <c r="U567" s="702">
        <v>1</v>
      </c>
    </row>
    <row r="568" spans="1:21" ht="14.4" customHeight="1" x14ac:dyDescent="0.3">
      <c r="A568" s="695">
        <v>12</v>
      </c>
      <c r="B568" s="696" t="s">
        <v>530</v>
      </c>
      <c r="C568" s="696">
        <v>89301122</v>
      </c>
      <c r="D568" s="697" t="s">
        <v>2688</v>
      </c>
      <c r="E568" s="698" t="s">
        <v>1447</v>
      </c>
      <c r="F568" s="696" t="s">
        <v>1425</v>
      </c>
      <c r="G568" s="696" t="s">
        <v>1457</v>
      </c>
      <c r="H568" s="696" t="s">
        <v>974</v>
      </c>
      <c r="I568" s="696" t="s">
        <v>1135</v>
      </c>
      <c r="J568" s="696" t="s">
        <v>1136</v>
      </c>
      <c r="K568" s="696" t="s">
        <v>1388</v>
      </c>
      <c r="L568" s="699">
        <v>184.22</v>
      </c>
      <c r="M568" s="699">
        <v>1105.32</v>
      </c>
      <c r="N568" s="696">
        <v>6</v>
      </c>
      <c r="O568" s="700">
        <v>4</v>
      </c>
      <c r="P568" s="699">
        <v>921.1</v>
      </c>
      <c r="Q568" s="701">
        <v>0.83333333333333337</v>
      </c>
      <c r="R568" s="696">
        <v>5</v>
      </c>
      <c r="S568" s="701">
        <v>0.83333333333333337</v>
      </c>
      <c r="T568" s="700">
        <v>3</v>
      </c>
      <c r="U568" s="702">
        <v>0.75</v>
      </c>
    </row>
    <row r="569" spans="1:21" ht="14.4" customHeight="1" x14ac:dyDescent="0.3">
      <c r="A569" s="695">
        <v>12</v>
      </c>
      <c r="B569" s="696" t="s">
        <v>530</v>
      </c>
      <c r="C569" s="696">
        <v>89301122</v>
      </c>
      <c r="D569" s="697" t="s">
        <v>2688</v>
      </c>
      <c r="E569" s="698" t="s">
        <v>1447</v>
      </c>
      <c r="F569" s="696" t="s">
        <v>1425</v>
      </c>
      <c r="G569" s="696" t="s">
        <v>2192</v>
      </c>
      <c r="H569" s="696" t="s">
        <v>974</v>
      </c>
      <c r="I569" s="696" t="s">
        <v>2193</v>
      </c>
      <c r="J569" s="696" t="s">
        <v>1011</v>
      </c>
      <c r="K569" s="696" t="s">
        <v>1293</v>
      </c>
      <c r="L569" s="699">
        <v>137.74</v>
      </c>
      <c r="M569" s="699">
        <v>275.48</v>
      </c>
      <c r="N569" s="696">
        <v>2</v>
      </c>
      <c r="O569" s="700">
        <v>0.5</v>
      </c>
      <c r="P569" s="699">
        <v>275.48</v>
      </c>
      <c r="Q569" s="701">
        <v>1</v>
      </c>
      <c r="R569" s="696">
        <v>2</v>
      </c>
      <c r="S569" s="701">
        <v>1</v>
      </c>
      <c r="T569" s="700">
        <v>0.5</v>
      </c>
      <c r="U569" s="702">
        <v>1</v>
      </c>
    </row>
    <row r="570" spans="1:21" ht="14.4" customHeight="1" x14ac:dyDescent="0.3">
      <c r="A570" s="695">
        <v>12</v>
      </c>
      <c r="B570" s="696" t="s">
        <v>530</v>
      </c>
      <c r="C570" s="696">
        <v>89301122</v>
      </c>
      <c r="D570" s="697" t="s">
        <v>2688</v>
      </c>
      <c r="E570" s="698" t="s">
        <v>1447</v>
      </c>
      <c r="F570" s="696" t="s">
        <v>1425</v>
      </c>
      <c r="G570" s="696" t="s">
        <v>1493</v>
      </c>
      <c r="H570" s="696" t="s">
        <v>974</v>
      </c>
      <c r="I570" s="696" t="s">
        <v>2194</v>
      </c>
      <c r="J570" s="696" t="s">
        <v>2195</v>
      </c>
      <c r="K570" s="696" t="s">
        <v>1544</v>
      </c>
      <c r="L570" s="699">
        <v>52.4</v>
      </c>
      <c r="M570" s="699">
        <v>52.4</v>
      </c>
      <c r="N570" s="696">
        <v>1</v>
      </c>
      <c r="O570" s="700">
        <v>1</v>
      </c>
      <c r="P570" s="699">
        <v>52.4</v>
      </c>
      <c r="Q570" s="701">
        <v>1</v>
      </c>
      <c r="R570" s="696">
        <v>1</v>
      </c>
      <c r="S570" s="701">
        <v>1</v>
      </c>
      <c r="T570" s="700">
        <v>1</v>
      </c>
      <c r="U570" s="702">
        <v>1</v>
      </c>
    </row>
    <row r="571" spans="1:21" ht="14.4" customHeight="1" x14ac:dyDescent="0.3">
      <c r="A571" s="695">
        <v>12</v>
      </c>
      <c r="B571" s="696" t="s">
        <v>530</v>
      </c>
      <c r="C571" s="696">
        <v>89301122</v>
      </c>
      <c r="D571" s="697" t="s">
        <v>2688</v>
      </c>
      <c r="E571" s="698" t="s">
        <v>1447</v>
      </c>
      <c r="F571" s="696" t="s">
        <v>1425</v>
      </c>
      <c r="G571" s="696" t="s">
        <v>1493</v>
      </c>
      <c r="H571" s="696" t="s">
        <v>974</v>
      </c>
      <c r="I571" s="696" t="s">
        <v>1139</v>
      </c>
      <c r="J571" s="696" t="s">
        <v>1140</v>
      </c>
      <c r="K571" s="696" t="s">
        <v>1388</v>
      </c>
      <c r="L571" s="699">
        <v>69.86</v>
      </c>
      <c r="M571" s="699">
        <v>209.57999999999998</v>
      </c>
      <c r="N571" s="696">
        <v>3</v>
      </c>
      <c r="O571" s="700">
        <v>1.5</v>
      </c>
      <c r="P571" s="699">
        <v>209.57999999999998</v>
      </c>
      <c r="Q571" s="701">
        <v>1</v>
      </c>
      <c r="R571" s="696">
        <v>3</v>
      </c>
      <c r="S571" s="701">
        <v>1</v>
      </c>
      <c r="T571" s="700">
        <v>1.5</v>
      </c>
      <c r="U571" s="702">
        <v>1</v>
      </c>
    </row>
    <row r="572" spans="1:21" ht="14.4" customHeight="1" x14ac:dyDescent="0.3">
      <c r="A572" s="695">
        <v>12</v>
      </c>
      <c r="B572" s="696" t="s">
        <v>530</v>
      </c>
      <c r="C572" s="696">
        <v>89301122</v>
      </c>
      <c r="D572" s="697" t="s">
        <v>2688</v>
      </c>
      <c r="E572" s="698" t="s">
        <v>1447</v>
      </c>
      <c r="F572" s="696" t="s">
        <v>1425</v>
      </c>
      <c r="G572" s="696" t="s">
        <v>1588</v>
      </c>
      <c r="H572" s="696" t="s">
        <v>531</v>
      </c>
      <c r="I572" s="696" t="s">
        <v>1589</v>
      </c>
      <c r="J572" s="696" t="s">
        <v>1590</v>
      </c>
      <c r="K572" s="696" t="s">
        <v>1591</v>
      </c>
      <c r="L572" s="699">
        <v>871.16</v>
      </c>
      <c r="M572" s="699">
        <v>5226.96</v>
      </c>
      <c r="N572" s="696">
        <v>6</v>
      </c>
      <c r="O572" s="700">
        <v>1.5</v>
      </c>
      <c r="P572" s="699"/>
      <c r="Q572" s="701">
        <v>0</v>
      </c>
      <c r="R572" s="696"/>
      <c r="S572" s="701">
        <v>0</v>
      </c>
      <c r="T572" s="700"/>
      <c r="U572" s="702">
        <v>0</v>
      </c>
    </row>
    <row r="573" spans="1:21" ht="14.4" customHeight="1" x14ac:dyDescent="0.3">
      <c r="A573" s="695">
        <v>12</v>
      </c>
      <c r="B573" s="696" t="s">
        <v>530</v>
      </c>
      <c r="C573" s="696">
        <v>89301122</v>
      </c>
      <c r="D573" s="697" t="s">
        <v>2688</v>
      </c>
      <c r="E573" s="698" t="s">
        <v>1447</v>
      </c>
      <c r="F573" s="696" t="s">
        <v>1425</v>
      </c>
      <c r="G573" s="696" t="s">
        <v>1588</v>
      </c>
      <c r="H573" s="696" t="s">
        <v>531</v>
      </c>
      <c r="I573" s="696" t="s">
        <v>1592</v>
      </c>
      <c r="J573" s="696" t="s">
        <v>1593</v>
      </c>
      <c r="K573" s="696" t="s">
        <v>1594</v>
      </c>
      <c r="L573" s="699">
        <v>1162.0999999999999</v>
      </c>
      <c r="M573" s="699">
        <v>3486.2999999999997</v>
      </c>
      <c r="N573" s="696">
        <v>3</v>
      </c>
      <c r="O573" s="700">
        <v>1</v>
      </c>
      <c r="P573" s="699">
        <v>3486.2999999999997</v>
      </c>
      <c r="Q573" s="701">
        <v>1</v>
      </c>
      <c r="R573" s="696">
        <v>3</v>
      </c>
      <c r="S573" s="701">
        <v>1</v>
      </c>
      <c r="T573" s="700">
        <v>1</v>
      </c>
      <c r="U573" s="702">
        <v>1</v>
      </c>
    </row>
    <row r="574" spans="1:21" ht="14.4" customHeight="1" x14ac:dyDescent="0.3">
      <c r="A574" s="695">
        <v>12</v>
      </c>
      <c r="B574" s="696" t="s">
        <v>530</v>
      </c>
      <c r="C574" s="696">
        <v>89301122</v>
      </c>
      <c r="D574" s="697" t="s">
        <v>2688</v>
      </c>
      <c r="E574" s="698" t="s">
        <v>1447</v>
      </c>
      <c r="F574" s="696" t="s">
        <v>1425</v>
      </c>
      <c r="G574" s="696" t="s">
        <v>1588</v>
      </c>
      <c r="H574" s="696" t="s">
        <v>531</v>
      </c>
      <c r="I574" s="696" t="s">
        <v>2196</v>
      </c>
      <c r="J574" s="696" t="s">
        <v>1590</v>
      </c>
      <c r="K574" s="696" t="s">
        <v>2197</v>
      </c>
      <c r="L574" s="699">
        <v>0</v>
      </c>
      <c r="M574" s="699">
        <v>0</v>
      </c>
      <c r="N574" s="696">
        <v>1</v>
      </c>
      <c r="O574" s="700">
        <v>0.5</v>
      </c>
      <c r="P574" s="699"/>
      <c r="Q574" s="701"/>
      <c r="R574" s="696"/>
      <c r="S574" s="701">
        <v>0</v>
      </c>
      <c r="T574" s="700"/>
      <c r="U574" s="702">
        <v>0</v>
      </c>
    </row>
    <row r="575" spans="1:21" ht="14.4" customHeight="1" x14ac:dyDescent="0.3">
      <c r="A575" s="695">
        <v>12</v>
      </c>
      <c r="B575" s="696" t="s">
        <v>530</v>
      </c>
      <c r="C575" s="696">
        <v>89301122</v>
      </c>
      <c r="D575" s="697" t="s">
        <v>2688</v>
      </c>
      <c r="E575" s="698" t="s">
        <v>1447</v>
      </c>
      <c r="F575" s="696" t="s">
        <v>1425</v>
      </c>
      <c r="G575" s="696" t="s">
        <v>2198</v>
      </c>
      <c r="H575" s="696" t="s">
        <v>531</v>
      </c>
      <c r="I575" s="696" t="s">
        <v>580</v>
      </c>
      <c r="J575" s="696" t="s">
        <v>2199</v>
      </c>
      <c r="K575" s="696" t="s">
        <v>2200</v>
      </c>
      <c r="L575" s="699">
        <v>18.940000000000001</v>
      </c>
      <c r="M575" s="699">
        <v>37.880000000000003</v>
      </c>
      <c r="N575" s="696">
        <v>2</v>
      </c>
      <c r="O575" s="700">
        <v>1</v>
      </c>
      <c r="P575" s="699">
        <v>37.880000000000003</v>
      </c>
      <c r="Q575" s="701">
        <v>1</v>
      </c>
      <c r="R575" s="696">
        <v>2</v>
      </c>
      <c r="S575" s="701">
        <v>1</v>
      </c>
      <c r="T575" s="700">
        <v>1</v>
      </c>
      <c r="U575" s="702">
        <v>1</v>
      </c>
    </row>
    <row r="576" spans="1:21" ht="14.4" customHeight="1" x14ac:dyDescent="0.3">
      <c r="A576" s="695">
        <v>12</v>
      </c>
      <c r="B576" s="696" t="s">
        <v>530</v>
      </c>
      <c r="C576" s="696">
        <v>89301122</v>
      </c>
      <c r="D576" s="697" t="s">
        <v>2688</v>
      </c>
      <c r="E576" s="698" t="s">
        <v>1447</v>
      </c>
      <c r="F576" s="696" t="s">
        <v>1425</v>
      </c>
      <c r="G576" s="696" t="s">
        <v>2039</v>
      </c>
      <c r="H576" s="696" t="s">
        <v>531</v>
      </c>
      <c r="I576" s="696" t="s">
        <v>2040</v>
      </c>
      <c r="J576" s="696" t="s">
        <v>2041</v>
      </c>
      <c r="K576" s="696" t="s">
        <v>2042</v>
      </c>
      <c r="L576" s="699">
        <v>217.86</v>
      </c>
      <c r="M576" s="699">
        <v>653.58000000000004</v>
      </c>
      <c r="N576" s="696">
        <v>3</v>
      </c>
      <c r="O576" s="700">
        <v>2</v>
      </c>
      <c r="P576" s="699">
        <v>217.86</v>
      </c>
      <c r="Q576" s="701">
        <v>0.33333333333333331</v>
      </c>
      <c r="R576" s="696">
        <v>1</v>
      </c>
      <c r="S576" s="701">
        <v>0.33333333333333331</v>
      </c>
      <c r="T576" s="700">
        <v>0.5</v>
      </c>
      <c r="U576" s="702">
        <v>0.25</v>
      </c>
    </row>
    <row r="577" spans="1:21" ht="14.4" customHeight="1" x14ac:dyDescent="0.3">
      <c r="A577" s="695">
        <v>12</v>
      </c>
      <c r="B577" s="696" t="s">
        <v>530</v>
      </c>
      <c r="C577" s="696">
        <v>89301122</v>
      </c>
      <c r="D577" s="697" t="s">
        <v>2688</v>
      </c>
      <c r="E577" s="698" t="s">
        <v>1447</v>
      </c>
      <c r="F577" s="696" t="s">
        <v>1425</v>
      </c>
      <c r="G577" s="696" t="s">
        <v>1833</v>
      </c>
      <c r="H577" s="696" t="s">
        <v>974</v>
      </c>
      <c r="I577" s="696" t="s">
        <v>1834</v>
      </c>
      <c r="J577" s="696" t="s">
        <v>1835</v>
      </c>
      <c r="K577" s="696" t="s">
        <v>1836</v>
      </c>
      <c r="L577" s="699">
        <v>492.45</v>
      </c>
      <c r="M577" s="699">
        <v>492.45</v>
      </c>
      <c r="N577" s="696">
        <v>1</v>
      </c>
      <c r="O577" s="700">
        <v>1</v>
      </c>
      <c r="P577" s="699">
        <v>492.45</v>
      </c>
      <c r="Q577" s="701">
        <v>1</v>
      </c>
      <c r="R577" s="696">
        <v>1</v>
      </c>
      <c r="S577" s="701">
        <v>1</v>
      </c>
      <c r="T577" s="700">
        <v>1</v>
      </c>
      <c r="U577" s="702">
        <v>1</v>
      </c>
    </row>
    <row r="578" spans="1:21" ht="14.4" customHeight="1" x14ac:dyDescent="0.3">
      <c r="A578" s="695">
        <v>12</v>
      </c>
      <c r="B578" s="696" t="s">
        <v>530</v>
      </c>
      <c r="C578" s="696">
        <v>89301122</v>
      </c>
      <c r="D578" s="697" t="s">
        <v>2688</v>
      </c>
      <c r="E578" s="698" t="s">
        <v>1447</v>
      </c>
      <c r="F578" s="696" t="s">
        <v>1425</v>
      </c>
      <c r="G578" s="696" t="s">
        <v>1833</v>
      </c>
      <c r="H578" s="696" t="s">
        <v>531</v>
      </c>
      <c r="I578" s="696" t="s">
        <v>1947</v>
      </c>
      <c r="J578" s="696" t="s">
        <v>1948</v>
      </c>
      <c r="K578" s="696" t="s">
        <v>1949</v>
      </c>
      <c r="L578" s="699">
        <v>0</v>
      </c>
      <c r="M578" s="699">
        <v>0</v>
      </c>
      <c r="N578" s="696">
        <v>2</v>
      </c>
      <c r="O578" s="700">
        <v>2</v>
      </c>
      <c r="P578" s="699">
        <v>0</v>
      </c>
      <c r="Q578" s="701"/>
      <c r="R578" s="696">
        <v>1</v>
      </c>
      <c r="S578" s="701">
        <v>0.5</v>
      </c>
      <c r="T578" s="700">
        <v>1</v>
      </c>
      <c r="U578" s="702">
        <v>0.5</v>
      </c>
    </row>
    <row r="579" spans="1:21" ht="14.4" customHeight="1" x14ac:dyDescent="0.3">
      <c r="A579" s="695">
        <v>12</v>
      </c>
      <c r="B579" s="696" t="s">
        <v>530</v>
      </c>
      <c r="C579" s="696">
        <v>89301122</v>
      </c>
      <c r="D579" s="697" t="s">
        <v>2688</v>
      </c>
      <c r="E579" s="698" t="s">
        <v>1447</v>
      </c>
      <c r="F579" s="696" t="s">
        <v>1425</v>
      </c>
      <c r="G579" s="696" t="s">
        <v>2044</v>
      </c>
      <c r="H579" s="696" t="s">
        <v>974</v>
      </c>
      <c r="I579" s="696" t="s">
        <v>2097</v>
      </c>
      <c r="J579" s="696" t="s">
        <v>2098</v>
      </c>
      <c r="K579" s="696" t="s">
        <v>2099</v>
      </c>
      <c r="L579" s="699">
        <v>41.55</v>
      </c>
      <c r="M579" s="699">
        <v>41.55</v>
      </c>
      <c r="N579" s="696">
        <v>1</v>
      </c>
      <c r="O579" s="700">
        <v>1</v>
      </c>
      <c r="P579" s="699"/>
      <c r="Q579" s="701">
        <v>0</v>
      </c>
      <c r="R579" s="696"/>
      <c r="S579" s="701">
        <v>0</v>
      </c>
      <c r="T579" s="700"/>
      <c r="U579" s="702">
        <v>0</v>
      </c>
    </row>
    <row r="580" spans="1:21" ht="14.4" customHeight="1" x14ac:dyDescent="0.3">
      <c r="A580" s="695">
        <v>12</v>
      </c>
      <c r="B580" s="696" t="s">
        <v>530</v>
      </c>
      <c r="C580" s="696">
        <v>89301122</v>
      </c>
      <c r="D580" s="697" t="s">
        <v>2688</v>
      </c>
      <c r="E580" s="698" t="s">
        <v>1447</v>
      </c>
      <c r="F580" s="696" t="s">
        <v>1425</v>
      </c>
      <c r="G580" s="696" t="s">
        <v>2201</v>
      </c>
      <c r="H580" s="696" t="s">
        <v>531</v>
      </c>
      <c r="I580" s="696" t="s">
        <v>2202</v>
      </c>
      <c r="J580" s="696" t="s">
        <v>2203</v>
      </c>
      <c r="K580" s="696" t="s">
        <v>2204</v>
      </c>
      <c r="L580" s="699">
        <v>219.03</v>
      </c>
      <c r="M580" s="699">
        <v>438.06</v>
      </c>
      <c r="N580" s="696">
        <v>2</v>
      </c>
      <c r="O580" s="700">
        <v>1.5</v>
      </c>
      <c r="P580" s="699">
        <v>219.03</v>
      </c>
      <c r="Q580" s="701">
        <v>0.5</v>
      </c>
      <c r="R580" s="696">
        <v>1</v>
      </c>
      <c r="S580" s="701">
        <v>0.5</v>
      </c>
      <c r="T580" s="700">
        <v>1</v>
      </c>
      <c r="U580" s="702">
        <v>0.66666666666666663</v>
      </c>
    </row>
    <row r="581" spans="1:21" ht="14.4" customHeight="1" x14ac:dyDescent="0.3">
      <c r="A581" s="695">
        <v>12</v>
      </c>
      <c r="B581" s="696" t="s">
        <v>530</v>
      </c>
      <c r="C581" s="696">
        <v>89301122</v>
      </c>
      <c r="D581" s="697" t="s">
        <v>2688</v>
      </c>
      <c r="E581" s="698" t="s">
        <v>1447</v>
      </c>
      <c r="F581" s="696" t="s">
        <v>1425</v>
      </c>
      <c r="G581" s="696" t="s">
        <v>1598</v>
      </c>
      <c r="H581" s="696" t="s">
        <v>531</v>
      </c>
      <c r="I581" s="696" t="s">
        <v>1599</v>
      </c>
      <c r="J581" s="696" t="s">
        <v>1600</v>
      </c>
      <c r="K581" s="696" t="s">
        <v>1601</v>
      </c>
      <c r="L581" s="699">
        <v>1500.42</v>
      </c>
      <c r="M581" s="699">
        <v>12003.36</v>
      </c>
      <c r="N581" s="696">
        <v>8</v>
      </c>
      <c r="O581" s="700">
        <v>6.5</v>
      </c>
      <c r="P581" s="699">
        <v>4501.26</v>
      </c>
      <c r="Q581" s="701">
        <v>0.375</v>
      </c>
      <c r="R581" s="696">
        <v>3</v>
      </c>
      <c r="S581" s="701">
        <v>0.375</v>
      </c>
      <c r="T581" s="700">
        <v>3</v>
      </c>
      <c r="U581" s="702">
        <v>0.46153846153846156</v>
      </c>
    </row>
    <row r="582" spans="1:21" ht="14.4" customHeight="1" x14ac:dyDescent="0.3">
      <c r="A582" s="695">
        <v>12</v>
      </c>
      <c r="B582" s="696" t="s">
        <v>530</v>
      </c>
      <c r="C582" s="696">
        <v>89301122</v>
      </c>
      <c r="D582" s="697" t="s">
        <v>2688</v>
      </c>
      <c r="E582" s="698" t="s">
        <v>1447</v>
      </c>
      <c r="F582" s="696" t="s">
        <v>1425</v>
      </c>
      <c r="G582" s="696" t="s">
        <v>1598</v>
      </c>
      <c r="H582" s="696" t="s">
        <v>531</v>
      </c>
      <c r="I582" s="696" t="s">
        <v>1602</v>
      </c>
      <c r="J582" s="696" t="s">
        <v>1603</v>
      </c>
      <c r="K582" s="696" t="s">
        <v>1604</v>
      </c>
      <c r="L582" s="699">
        <v>750.21</v>
      </c>
      <c r="M582" s="699">
        <v>6001.68</v>
      </c>
      <c r="N582" s="696">
        <v>8</v>
      </c>
      <c r="O582" s="700">
        <v>6.5</v>
      </c>
      <c r="P582" s="699">
        <v>4501.26</v>
      </c>
      <c r="Q582" s="701">
        <v>0.75</v>
      </c>
      <c r="R582" s="696">
        <v>6</v>
      </c>
      <c r="S582" s="701">
        <v>0.75</v>
      </c>
      <c r="T582" s="700">
        <v>5</v>
      </c>
      <c r="U582" s="702">
        <v>0.76923076923076927</v>
      </c>
    </row>
    <row r="583" spans="1:21" ht="14.4" customHeight="1" x14ac:dyDescent="0.3">
      <c r="A583" s="695">
        <v>12</v>
      </c>
      <c r="B583" s="696" t="s">
        <v>530</v>
      </c>
      <c r="C583" s="696">
        <v>89301122</v>
      </c>
      <c r="D583" s="697" t="s">
        <v>2688</v>
      </c>
      <c r="E583" s="698" t="s">
        <v>1447</v>
      </c>
      <c r="F583" s="696" t="s">
        <v>1425</v>
      </c>
      <c r="G583" s="696" t="s">
        <v>1598</v>
      </c>
      <c r="H583" s="696" t="s">
        <v>531</v>
      </c>
      <c r="I583" s="696" t="s">
        <v>1776</v>
      </c>
      <c r="J583" s="696" t="s">
        <v>1600</v>
      </c>
      <c r="K583" s="696" t="s">
        <v>1777</v>
      </c>
      <c r="L583" s="699">
        <v>0</v>
      </c>
      <c r="M583" s="699">
        <v>0</v>
      </c>
      <c r="N583" s="696">
        <v>14</v>
      </c>
      <c r="O583" s="700">
        <v>11.5</v>
      </c>
      <c r="P583" s="699">
        <v>0</v>
      </c>
      <c r="Q583" s="701"/>
      <c r="R583" s="696">
        <v>13</v>
      </c>
      <c r="S583" s="701">
        <v>0.9285714285714286</v>
      </c>
      <c r="T583" s="700">
        <v>11</v>
      </c>
      <c r="U583" s="702">
        <v>0.95652173913043481</v>
      </c>
    </row>
    <row r="584" spans="1:21" ht="14.4" customHeight="1" x14ac:dyDescent="0.3">
      <c r="A584" s="695">
        <v>12</v>
      </c>
      <c r="B584" s="696" t="s">
        <v>530</v>
      </c>
      <c r="C584" s="696">
        <v>89301122</v>
      </c>
      <c r="D584" s="697" t="s">
        <v>2688</v>
      </c>
      <c r="E584" s="698" t="s">
        <v>1447</v>
      </c>
      <c r="F584" s="696" t="s">
        <v>1425</v>
      </c>
      <c r="G584" s="696" t="s">
        <v>1598</v>
      </c>
      <c r="H584" s="696" t="s">
        <v>531</v>
      </c>
      <c r="I584" s="696" t="s">
        <v>1742</v>
      </c>
      <c r="J584" s="696" t="s">
        <v>1603</v>
      </c>
      <c r="K584" s="696" t="s">
        <v>1743</v>
      </c>
      <c r="L584" s="699">
        <v>0</v>
      </c>
      <c r="M584" s="699">
        <v>0</v>
      </c>
      <c r="N584" s="696">
        <v>17</v>
      </c>
      <c r="O584" s="700">
        <v>15</v>
      </c>
      <c r="P584" s="699">
        <v>0</v>
      </c>
      <c r="Q584" s="701"/>
      <c r="R584" s="696">
        <v>15</v>
      </c>
      <c r="S584" s="701">
        <v>0.88235294117647056</v>
      </c>
      <c r="T584" s="700">
        <v>13</v>
      </c>
      <c r="U584" s="702">
        <v>0.8666666666666667</v>
      </c>
    </row>
    <row r="585" spans="1:21" ht="14.4" customHeight="1" x14ac:dyDescent="0.3">
      <c r="A585" s="695">
        <v>12</v>
      </c>
      <c r="B585" s="696" t="s">
        <v>530</v>
      </c>
      <c r="C585" s="696">
        <v>89301122</v>
      </c>
      <c r="D585" s="697" t="s">
        <v>2688</v>
      </c>
      <c r="E585" s="698" t="s">
        <v>1447</v>
      </c>
      <c r="F585" s="696" t="s">
        <v>1425</v>
      </c>
      <c r="G585" s="696" t="s">
        <v>1995</v>
      </c>
      <c r="H585" s="696" t="s">
        <v>974</v>
      </c>
      <c r="I585" s="696" t="s">
        <v>1996</v>
      </c>
      <c r="J585" s="696" t="s">
        <v>1997</v>
      </c>
      <c r="K585" s="696" t="s">
        <v>1998</v>
      </c>
      <c r="L585" s="699">
        <v>820.43</v>
      </c>
      <c r="M585" s="699">
        <v>820.43</v>
      </c>
      <c r="N585" s="696">
        <v>1</v>
      </c>
      <c r="O585" s="700">
        <v>1</v>
      </c>
      <c r="P585" s="699">
        <v>820.43</v>
      </c>
      <c r="Q585" s="701">
        <v>1</v>
      </c>
      <c r="R585" s="696">
        <v>1</v>
      </c>
      <c r="S585" s="701">
        <v>1</v>
      </c>
      <c r="T585" s="700">
        <v>1</v>
      </c>
      <c r="U585" s="702">
        <v>1</v>
      </c>
    </row>
    <row r="586" spans="1:21" ht="14.4" customHeight="1" x14ac:dyDescent="0.3">
      <c r="A586" s="695">
        <v>12</v>
      </c>
      <c r="B586" s="696" t="s">
        <v>530</v>
      </c>
      <c r="C586" s="696">
        <v>89301122</v>
      </c>
      <c r="D586" s="697" t="s">
        <v>2688</v>
      </c>
      <c r="E586" s="698" t="s">
        <v>1447</v>
      </c>
      <c r="F586" s="696" t="s">
        <v>1425</v>
      </c>
      <c r="G586" s="696" t="s">
        <v>1995</v>
      </c>
      <c r="H586" s="696" t="s">
        <v>531</v>
      </c>
      <c r="I586" s="696" t="s">
        <v>2205</v>
      </c>
      <c r="J586" s="696" t="s">
        <v>1997</v>
      </c>
      <c r="K586" s="696" t="s">
        <v>1665</v>
      </c>
      <c r="L586" s="699">
        <v>0</v>
      </c>
      <c r="M586" s="699">
        <v>0</v>
      </c>
      <c r="N586" s="696">
        <v>1</v>
      </c>
      <c r="O586" s="700">
        <v>1</v>
      </c>
      <c r="P586" s="699">
        <v>0</v>
      </c>
      <c r="Q586" s="701"/>
      <c r="R586" s="696">
        <v>1</v>
      </c>
      <c r="S586" s="701">
        <v>1</v>
      </c>
      <c r="T586" s="700">
        <v>1</v>
      </c>
      <c r="U586" s="702">
        <v>1</v>
      </c>
    </row>
    <row r="587" spans="1:21" ht="14.4" customHeight="1" x14ac:dyDescent="0.3">
      <c r="A587" s="695">
        <v>12</v>
      </c>
      <c r="B587" s="696" t="s">
        <v>530</v>
      </c>
      <c r="C587" s="696">
        <v>89301122</v>
      </c>
      <c r="D587" s="697" t="s">
        <v>2688</v>
      </c>
      <c r="E587" s="698" t="s">
        <v>1447</v>
      </c>
      <c r="F587" s="696" t="s">
        <v>1425</v>
      </c>
      <c r="G587" s="696" t="s">
        <v>1995</v>
      </c>
      <c r="H587" s="696" t="s">
        <v>531</v>
      </c>
      <c r="I587" s="696" t="s">
        <v>2206</v>
      </c>
      <c r="J587" s="696" t="s">
        <v>2207</v>
      </c>
      <c r="K587" s="696" t="s">
        <v>1665</v>
      </c>
      <c r="L587" s="699">
        <v>911.59</v>
      </c>
      <c r="M587" s="699">
        <v>911.59</v>
      </c>
      <c r="N587" s="696">
        <v>1</v>
      </c>
      <c r="O587" s="700">
        <v>0.5</v>
      </c>
      <c r="P587" s="699"/>
      <c r="Q587" s="701">
        <v>0</v>
      </c>
      <c r="R587" s="696"/>
      <c r="S587" s="701">
        <v>0</v>
      </c>
      <c r="T587" s="700"/>
      <c r="U587" s="702">
        <v>0</v>
      </c>
    </row>
    <row r="588" spans="1:21" ht="14.4" customHeight="1" x14ac:dyDescent="0.3">
      <c r="A588" s="695">
        <v>12</v>
      </c>
      <c r="B588" s="696" t="s">
        <v>530</v>
      </c>
      <c r="C588" s="696">
        <v>89301122</v>
      </c>
      <c r="D588" s="697" t="s">
        <v>2688</v>
      </c>
      <c r="E588" s="698" t="s">
        <v>1447</v>
      </c>
      <c r="F588" s="696" t="s">
        <v>1425</v>
      </c>
      <c r="G588" s="696" t="s">
        <v>1837</v>
      </c>
      <c r="H588" s="696" t="s">
        <v>531</v>
      </c>
      <c r="I588" s="696" t="s">
        <v>2055</v>
      </c>
      <c r="J588" s="696" t="s">
        <v>2053</v>
      </c>
      <c r="K588" s="696" t="s">
        <v>2056</v>
      </c>
      <c r="L588" s="699">
        <v>66.599999999999994</v>
      </c>
      <c r="M588" s="699">
        <v>199.79999999999998</v>
      </c>
      <c r="N588" s="696">
        <v>3</v>
      </c>
      <c r="O588" s="700">
        <v>2</v>
      </c>
      <c r="P588" s="699">
        <v>133.19999999999999</v>
      </c>
      <c r="Q588" s="701">
        <v>0.66666666666666663</v>
      </c>
      <c r="R588" s="696">
        <v>2</v>
      </c>
      <c r="S588" s="701">
        <v>0.66666666666666663</v>
      </c>
      <c r="T588" s="700">
        <v>1</v>
      </c>
      <c r="U588" s="702">
        <v>0.5</v>
      </c>
    </row>
    <row r="589" spans="1:21" ht="14.4" customHeight="1" x14ac:dyDescent="0.3">
      <c r="A589" s="695">
        <v>12</v>
      </c>
      <c r="B589" s="696" t="s">
        <v>530</v>
      </c>
      <c r="C589" s="696">
        <v>89301122</v>
      </c>
      <c r="D589" s="697" t="s">
        <v>2688</v>
      </c>
      <c r="E589" s="698" t="s">
        <v>1447</v>
      </c>
      <c r="F589" s="696" t="s">
        <v>1425</v>
      </c>
      <c r="G589" s="696" t="s">
        <v>2208</v>
      </c>
      <c r="H589" s="696" t="s">
        <v>531</v>
      </c>
      <c r="I589" s="696" t="s">
        <v>2209</v>
      </c>
      <c r="J589" s="696" t="s">
        <v>2210</v>
      </c>
      <c r="K589" s="696" t="s">
        <v>2211</v>
      </c>
      <c r="L589" s="699">
        <v>112.45</v>
      </c>
      <c r="M589" s="699">
        <v>224.9</v>
      </c>
      <c r="N589" s="696">
        <v>2</v>
      </c>
      <c r="O589" s="700">
        <v>1</v>
      </c>
      <c r="P589" s="699">
        <v>224.9</v>
      </c>
      <c r="Q589" s="701">
        <v>1</v>
      </c>
      <c r="R589" s="696">
        <v>2</v>
      </c>
      <c r="S589" s="701">
        <v>1</v>
      </c>
      <c r="T589" s="700">
        <v>1</v>
      </c>
      <c r="U589" s="702">
        <v>1</v>
      </c>
    </row>
    <row r="590" spans="1:21" ht="14.4" customHeight="1" x14ac:dyDescent="0.3">
      <c r="A590" s="695">
        <v>12</v>
      </c>
      <c r="B590" s="696" t="s">
        <v>530</v>
      </c>
      <c r="C590" s="696">
        <v>89301122</v>
      </c>
      <c r="D590" s="697" t="s">
        <v>2688</v>
      </c>
      <c r="E590" s="698" t="s">
        <v>1447</v>
      </c>
      <c r="F590" s="696" t="s">
        <v>1425</v>
      </c>
      <c r="G590" s="696" t="s">
        <v>1621</v>
      </c>
      <c r="H590" s="696" t="s">
        <v>531</v>
      </c>
      <c r="I590" s="696" t="s">
        <v>2157</v>
      </c>
      <c r="J590" s="696" t="s">
        <v>1623</v>
      </c>
      <c r="K590" s="696" t="s">
        <v>2158</v>
      </c>
      <c r="L590" s="699">
        <v>967.58</v>
      </c>
      <c r="M590" s="699">
        <v>967.58</v>
      </c>
      <c r="N590" s="696">
        <v>1</v>
      </c>
      <c r="O590" s="700">
        <v>1</v>
      </c>
      <c r="P590" s="699">
        <v>967.58</v>
      </c>
      <c r="Q590" s="701">
        <v>1</v>
      </c>
      <c r="R590" s="696">
        <v>1</v>
      </c>
      <c r="S590" s="701">
        <v>1</v>
      </c>
      <c r="T590" s="700">
        <v>1</v>
      </c>
      <c r="U590" s="702">
        <v>1</v>
      </c>
    </row>
    <row r="591" spans="1:21" ht="14.4" customHeight="1" x14ac:dyDescent="0.3">
      <c r="A591" s="695">
        <v>12</v>
      </c>
      <c r="B591" s="696" t="s">
        <v>530</v>
      </c>
      <c r="C591" s="696">
        <v>89301122</v>
      </c>
      <c r="D591" s="697" t="s">
        <v>2688</v>
      </c>
      <c r="E591" s="698" t="s">
        <v>1447</v>
      </c>
      <c r="F591" s="696" t="s">
        <v>1425</v>
      </c>
      <c r="G591" s="696" t="s">
        <v>2212</v>
      </c>
      <c r="H591" s="696" t="s">
        <v>531</v>
      </c>
      <c r="I591" s="696" t="s">
        <v>2213</v>
      </c>
      <c r="J591" s="696" t="s">
        <v>2214</v>
      </c>
      <c r="K591" s="696" t="s">
        <v>2215</v>
      </c>
      <c r="L591" s="699">
        <v>0</v>
      </c>
      <c r="M591" s="699">
        <v>0</v>
      </c>
      <c r="N591" s="696">
        <v>3</v>
      </c>
      <c r="O591" s="700">
        <v>1</v>
      </c>
      <c r="P591" s="699">
        <v>0</v>
      </c>
      <c r="Q591" s="701"/>
      <c r="R591" s="696">
        <v>3</v>
      </c>
      <c r="S591" s="701">
        <v>1</v>
      </c>
      <c r="T591" s="700">
        <v>1</v>
      </c>
      <c r="U591" s="702">
        <v>1</v>
      </c>
    </row>
    <row r="592" spans="1:21" ht="14.4" customHeight="1" x14ac:dyDescent="0.3">
      <c r="A592" s="695">
        <v>12</v>
      </c>
      <c r="B592" s="696" t="s">
        <v>530</v>
      </c>
      <c r="C592" s="696">
        <v>89301122</v>
      </c>
      <c r="D592" s="697" t="s">
        <v>2688</v>
      </c>
      <c r="E592" s="698" t="s">
        <v>1447</v>
      </c>
      <c r="F592" s="696" t="s">
        <v>1425</v>
      </c>
      <c r="G592" s="696" t="s">
        <v>2216</v>
      </c>
      <c r="H592" s="696" t="s">
        <v>531</v>
      </c>
      <c r="I592" s="696" t="s">
        <v>2217</v>
      </c>
      <c r="J592" s="696" t="s">
        <v>2218</v>
      </c>
      <c r="K592" s="696" t="s">
        <v>2219</v>
      </c>
      <c r="L592" s="699">
        <v>0</v>
      </c>
      <c r="M592" s="699">
        <v>0</v>
      </c>
      <c r="N592" s="696">
        <v>3</v>
      </c>
      <c r="O592" s="700">
        <v>0.5</v>
      </c>
      <c r="P592" s="699">
        <v>0</v>
      </c>
      <c r="Q592" s="701"/>
      <c r="R592" s="696">
        <v>3</v>
      </c>
      <c r="S592" s="701">
        <v>1</v>
      </c>
      <c r="T592" s="700">
        <v>0.5</v>
      </c>
      <c r="U592" s="702">
        <v>1</v>
      </c>
    </row>
    <row r="593" spans="1:21" ht="14.4" customHeight="1" x14ac:dyDescent="0.3">
      <c r="A593" s="695">
        <v>12</v>
      </c>
      <c r="B593" s="696" t="s">
        <v>530</v>
      </c>
      <c r="C593" s="696">
        <v>89301122</v>
      </c>
      <c r="D593" s="697" t="s">
        <v>2688</v>
      </c>
      <c r="E593" s="698" t="s">
        <v>1447</v>
      </c>
      <c r="F593" s="696" t="s">
        <v>1425</v>
      </c>
      <c r="G593" s="696" t="s">
        <v>1849</v>
      </c>
      <c r="H593" s="696" t="s">
        <v>974</v>
      </c>
      <c r="I593" s="696" t="s">
        <v>2220</v>
      </c>
      <c r="J593" s="696" t="s">
        <v>2221</v>
      </c>
      <c r="K593" s="696" t="s">
        <v>2222</v>
      </c>
      <c r="L593" s="699">
        <v>108.46</v>
      </c>
      <c r="M593" s="699">
        <v>108.46</v>
      </c>
      <c r="N593" s="696">
        <v>1</v>
      </c>
      <c r="O593" s="700">
        <v>0.5</v>
      </c>
      <c r="P593" s="699">
        <v>108.46</v>
      </c>
      <c r="Q593" s="701">
        <v>1</v>
      </c>
      <c r="R593" s="696">
        <v>1</v>
      </c>
      <c r="S593" s="701">
        <v>1</v>
      </c>
      <c r="T593" s="700">
        <v>0.5</v>
      </c>
      <c r="U593" s="702">
        <v>1</v>
      </c>
    </row>
    <row r="594" spans="1:21" ht="14.4" customHeight="1" x14ac:dyDescent="0.3">
      <c r="A594" s="695">
        <v>12</v>
      </c>
      <c r="B594" s="696" t="s">
        <v>530</v>
      </c>
      <c r="C594" s="696">
        <v>89301122</v>
      </c>
      <c r="D594" s="697" t="s">
        <v>2688</v>
      </c>
      <c r="E594" s="698" t="s">
        <v>1447</v>
      </c>
      <c r="F594" s="696" t="s">
        <v>1425</v>
      </c>
      <c r="G594" s="696" t="s">
        <v>1849</v>
      </c>
      <c r="H594" s="696" t="s">
        <v>531</v>
      </c>
      <c r="I594" s="696" t="s">
        <v>2223</v>
      </c>
      <c r="J594" s="696" t="s">
        <v>2224</v>
      </c>
      <c r="K594" s="696" t="s">
        <v>2225</v>
      </c>
      <c r="L594" s="699">
        <v>108.46</v>
      </c>
      <c r="M594" s="699">
        <v>108.46</v>
      </c>
      <c r="N594" s="696">
        <v>1</v>
      </c>
      <c r="O594" s="700">
        <v>0.5</v>
      </c>
      <c r="P594" s="699">
        <v>108.46</v>
      </c>
      <c r="Q594" s="701">
        <v>1</v>
      </c>
      <c r="R594" s="696">
        <v>1</v>
      </c>
      <c r="S594" s="701">
        <v>1</v>
      </c>
      <c r="T594" s="700">
        <v>0.5</v>
      </c>
      <c r="U594" s="702">
        <v>1</v>
      </c>
    </row>
    <row r="595" spans="1:21" ht="14.4" customHeight="1" x14ac:dyDescent="0.3">
      <c r="A595" s="695">
        <v>12</v>
      </c>
      <c r="B595" s="696" t="s">
        <v>530</v>
      </c>
      <c r="C595" s="696">
        <v>89301122</v>
      </c>
      <c r="D595" s="697" t="s">
        <v>2688</v>
      </c>
      <c r="E595" s="698" t="s">
        <v>1447</v>
      </c>
      <c r="F595" s="696" t="s">
        <v>1425</v>
      </c>
      <c r="G595" s="696" t="s">
        <v>1849</v>
      </c>
      <c r="H595" s="696" t="s">
        <v>531</v>
      </c>
      <c r="I595" s="696" t="s">
        <v>1850</v>
      </c>
      <c r="J595" s="696" t="s">
        <v>1851</v>
      </c>
      <c r="K595" s="696" t="s">
        <v>1852</v>
      </c>
      <c r="L595" s="699">
        <v>86.76</v>
      </c>
      <c r="M595" s="699">
        <v>173.52</v>
      </c>
      <c r="N595" s="696">
        <v>2</v>
      </c>
      <c r="O595" s="700">
        <v>1.5</v>
      </c>
      <c r="P595" s="699">
        <v>86.76</v>
      </c>
      <c r="Q595" s="701">
        <v>0.5</v>
      </c>
      <c r="R595" s="696">
        <v>1</v>
      </c>
      <c r="S595" s="701">
        <v>0.5</v>
      </c>
      <c r="T595" s="700">
        <v>0.5</v>
      </c>
      <c r="U595" s="702">
        <v>0.33333333333333331</v>
      </c>
    </row>
    <row r="596" spans="1:21" ht="14.4" customHeight="1" x14ac:dyDescent="0.3">
      <c r="A596" s="695">
        <v>12</v>
      </c>
      <c r="B596" s="696" t="s">
        <v>530</v>
      </c>
      <c r="C596" s="696">
        <v>89301122</v>
      </c>
      <c r="D596" s="697" t="s">
        <v>2688</v>
      </c>
      <c r="E596" s="698" t="s">
        <v>1447</v>
      </c>
      <c r="F596" s="696" t="s">
        <v>1425</v>
      </c>
      <c r="G596" s="696" t="s">
        <v>2226</v>
      </c>
      <c r="H596" s="696" t="s">
        <v>974</v>
      </c>
      <c r="I596" s="696" t="s">
        <v>2227</v>
      </c>
      <c r="J596" s="696" t="s">
        <v>2228</v>
      </c>
      <c r="K596" s="696" t="s">
        <v>2143</v>
      </c>
      <c r="L596" s="699">
        <v>112.36</v>
      </c>
      <c r="M596" s="699">
        <v>112.36</v>
      </c>
      <c r="N596" s="696">
        <v>1</v>
      </c>
      <c r="O596" s="700">
        <v>0.5</v>
      </c>
      <c r="P596" s="699">
        <v>112.36</v>
      </c>
      <c r="Q596" s="701">
        <v>1</v>
      </c>
      <c r="R596" s="696">
        <v>1</v>
      </c>
      <c r="S596" s="701">
        <v>1</v>
      </c>
      <c r="T596" s="700">
        <v>0.5</v>
      </c>
      <c r="U596" s="702">
        <v>1</v>
      </c>
    </row>
    <row r="597" spans="1:21" ht="14.4" customHeight="1" x14ac:dyDescent="0.3">
      <c r="A597" s="695">
        <v>12</v>
      </c>
      <c r="B597" s="696" t="s">
        <v>530</v>
      </c>
      <c r="C597" s="696">
        <v>89301122</v>
      </c>
      <c r="D597" s="697" t="s">
        <v>2688</v>
      </c>
      <c r="E597" s="698" t="s">
        <v>1447</v>
      </c>
      <c r="F597" s="696" t="s">
        <v>1425</v>
      </c>
      <c r="G597" s="696" t="s">
        <v>2229</v>
      </c>
      <c r="H597" s="696" t="s">
        <v>974</v>
      </c>
      <c r="I597" s="696" t="s">
        <v>2230</v>
      </c>
      <c r="J597" s="696" t="s">
        <v>1015</v>
      </c>
      <c r="K597" s="696" t="s">
        <v>2231</v>
      </c>
      <c r="L597" s="699">
        <v>0</v>
      </c>
      <c r="M597" s="699">
        <v>0</v>
      </c>
      <c r="N597" s="696">
        <v>1</v>
      </c>
      <c r="O597" s="700">
        <v>0.5</v>
      </c>
      <c r="P597" s="699"/>
      <c r="Q597" s="701"/>
      <c r="R597" s="696"/>
      <c r="S597" s="701">
        <v>0</v>
      </c>
      <c r="T597" s="700"/>
      <c r="U597" s="702">
        <v>0</v>
      </c>
    </row>
    <row r="598" spans="1:21" ht="14.4" customHeight="1" x14ac:dyDescent="0.3">
      <c r="A598" s="695">
        <v>12</v>
      </c>
      <c r="B598" s="696" t="s">
        <v>530</v>
      </c>
      <c r="C598" s="696">
        <v>89301122</v>
      </c>
      <c r="D598" s="697" t="s">
        <v>2688</v>
      </c>
      <c r="E598" s="698" t="s">
        <v>1447</v>
      </c>
      <c r="F598" s="696" t="s">
        <v>1425</v>
      </c>
      <c r="G598" s="696" t="s">
        <v>2232</v>
      </c>
      <c r="H598" s="696" t="s">
        <v>531</v>
      </c>
      <c r="I598" s="696" t="s">
        <v>2233</v>
      </c>
      <c r="J598" s="696" t="s">
        <v>2234</v>
      </c>
      <c r="K598" s="696" t="s">
        <v>2235</v>
      </c>
      <c r="L598" s="699">
        <v>115.18</v>
      </c>
      <c r="M598" s="699">
        <v>230.36</v>
      </c>
      <c r="N598" s="696">
        <v>2</v>
      </c>
      <c r="O598" s="700">
        <v>0.5</v>
      </c>
      <c r="P598" s="699">
        <v>230.36</v>
      </c>
      <c r="Q598" s="701">
        <v>1</v>
      </c>
      <c r="R598" s="696">
        <v>2</v>
      </c>
      <c r="S598" s="701">
        <v>1</v>
      </c>
      <c r="T598" s="700">
        <v>0.5</v>
      </c>
      <c r="U598" s="702">
        <v>1</v>
      </c>
    </row>
    <row r="599" spans="1:21" ht="14.4" customHeight="1" x14ac:dyDescent="0.3">
      <c r="A599" s="695">
        <v>12</v>
      </c>
      <c r="B599" s="696" t="s">
        <v>530</v>
      </c>
      <c r="C599" s="696">
        <v>89301122</v>
      </c>
      <c r="D599" s="697" t="s">
        <v>2688</v>
      </c>
      <c r="E599" s="698" t="s">
        <v>1447</v>
      </c>
      <c r="F599" s="696" t="s">
        <v>1425</v>
      </c>
      <c r="G599" s="696" t="s">
        <v>2232</v>
      </c>
      <c r="H599" s="696" t="s">
        <v>974</v>
      </c>
      <c r="I599" s="696" t="s">
        <v>2236</v>
      </c>
      <c r="J599" s="696" t="s">
        <v>2237</v>
      </c>
      <c r="K599" s="696" t="s">
        <v>2238</v>
      </c>
      <c r="L599" s="699">
        <v>115.18</v>
      </c>
      <c r="M599" s="699">
        <v>345.54</v>
      </c>
      <c r="N599" s="696">
        <v>3</v>
      </c>
      <c r="O599" s="700">
        <v>0.5</v>
      </c>
      <c r="P599" s="699">
        <v>345.54</v>
      </c>
      <c r="Q599" s="701">
        <v>1</v>
      </c>
      <c r="R599" s="696">
        <v>3</v>
      </c>
      <c r="S599" s="701">
        <v>1</v>
      </c>
      <c r="T599" s="700">
        <v>0.5</v>
      </c>
      <c r="U599" s="702">
        <v>1</v>
      </c>
    </row>
    <row r="600" spans="1:21" ht="14.4" customHeight="1" x14ac:dyDescent="0.3">
      <c r="A600" s="695">
        <v>12</v>
      </c>
      <c r="B600" s="696" t="s">
        <v>530</v>
      </c>
      <c r="C600" s="696">
        <v>89301122</v>
      </c>
      <c r="D600" s="697" t="s">
        <v>2688</v>
      </c>
      <c r="E600" s="698" t="s">
        <v>1447</v>
      </c>
      <c r="F600" s="696" t="s">
        <v>1425</v>
      </c>
      <c r="G600" s="696" t="s">
        <v>1510</v>
      </c>
      <c r="H600" s="696" t="s">
        <v>531</v>
      </c>
      <c r="I600" s="696" t="s">
        <v>2239</v>
      </c>
      <c r="J600" s="696" t="s">
        <v>2240</v>
      </c>
      <c r="K600" s="696" t="s">
        <v>2241</v>
      </c>
      <c r="L600" s="699">
        <v>149.62</v>
      </c>
      <c r="M600" s="699">
        <v>149.62</v>
      </c>
      <c r="N600" s="696">
        <v>1</v>
      </c>
      <c r="O600" s="700">
        <v>0.5</v>
      </c>
      <c r="P600" s="699">
        <v>149.62</v>
      </c>
      <c r="Q600" s="701">
        <v>1</v>
      </c>
      <c r="R600" s="696">
        <v>1</v>
      </c>
      <c r="S600" s="701">
        <v>1</v>
      </c>
      <c r="T600" s="700">
        <v>0.5</v>
      </c>
      <c r="U600" s="702">
        <v>1</v>
      </c>
    </row>
    <row r="601" spans="1:21" ht="14.4" customHeight="1" x14ac:dyDescent="0.3">
      <c r="A601" s="695">
        <v>12</v>
      </c>
      <c r="B601" s="696" t="s">
        <v>530</v>
      </c>
      <c r="C601" s="696">
        <v>89301122</v>
      </c>
      <c r="D601" s="697" t="s">
        <v>2688</v>
      </c>
      <c r="E601" s="698" t="s">
        <v>1447</v>
      </c>
      <c r="F601" s="696" t="s">
        <v>1425</v>
      </c>
      <c r="G601" s="696" t="s">
        <v>2242</v>
      </c>
      <c r="H601" s="696" t="s">
        <v>531</v>
      </c>
      <c r="I601" s="696" t="s">
        <v>2243</v>
      </c>
      <c r="J601" s="696" t="s">
        <v>2244</v>
      </c>
      <c r="K601" s="696" t="s">
        <v>2241</v>
      </c>
      <c r="L601" s="699">
        <v>140.59</v>
      </c>
      <c r="M601" s="699">
        <v>140.59</v>
      </c>
      <c r="N601" s="696">
        <v>1</v>
      </c>
      <c r="O601" s="700">
        <v>0.5</v>
      </c>
      <c r="P601" s="699">
        <v>140.59</v>
      </c>
      <c r="Q601" s="701">
        <v>1</v>
      </c>
      <c r="R601" s="696">
        <v>1</v>
      </c>
      <c r="S601" s="701">
        <v>1</v>
      </c>
      <c r="T601" s="700">
        <v>0.5</v>
      </c>
      <c r="U601" s="702">
        <v>1</v>
      </c>
    </row>
    <row r="602" spans="1:21" ht="14.4" customHeight="1" x14ac:dyDescent="0.3">
      <c r="A602" s="695">
        <v>12</v>
      </c>
      <c r="B602" s="696" t="s">
        <v>530</v>
      </c>
      <c r="C602" s="696">
        <v>89301122</v>
      </c>
      <c r="D602" s="697" t="s">
        <v>2688</v>
      </c>
      <c r="E602" s="698" t="s">
        <v>1447</v>
      </c>
      <c r="F602" s="696" t="s">
        <v>1425</v>
      </c>
      <c r="G602" s="696" t="s">
        <v>1461</v>
      </c>
      <c r="H602" s="696" t="s">
        <v>531</v>
      </c>
      <c r="I602" s="696" t="s">
        <v>1110</v>
      </c>
      <c r="J602" s="696" t="s">
        <v>1111</v>
      </c>
      <c r="K602" s="696" t="s">
        <v>1112</v>
      </c>
      <c r="L602" s="699">
        <v>153.52000000000001</v>
      </c>
      <c r="M602" s="699">
        <v>3377.44</v>
      </c>
      <c r="N602" s="696">
        <v>22</v>
      </c>
      <c r="O602" s="700">
        <v>14</v>
      </c>
      <c r="P602" s="699">
        <v>921.12</v>
      </c>
      <c r="Q602" s="701">
        <v>0.27272727272727271</v>
      </c>
      <c r="R602" s="696">
        <v>6</v>
      </c>
      <c r="S602" s="701">
        <v>0.27272727272727271</v>
      </c>
      <c r="T602" s="700">
        <v>4</v>
      </c>
      <c r="U602" s="702">
        <v>0.2857142857142857</v>
      </c>
    </row>
    <row r="603" spans="1:21" ht="14.4" customHeight="1" x14ac:dyDescent="0.3">
      <c r="A603" s="695">
        <v>12</v>
      </c>
      <c r="B603" s="696" t="s">
        <v>530</v>
      </c>
      <c r="C603" s="696">
        <v>89301122</v>
      </c>
      <c r="D603" s="697" t="s">
        <v>2688</v>
      </c>
      <c r="E603" s="698" t="s">
        <v>1447</v>
      </c>
      <c r="F603" s="696" t="s">
        <v>1425</v>
      </c>
      <c r="G603" s="696" t="s">
        <v>1636</v>
      </c>
      <c r="H603" s="696" t="s">
        <v>531</v>
      </c>
      <c r="I603" s="696" t="s">
        <v>1637</v>
      </c>
      <c r="J603" s="696" t="s">
        <v>1638</v>
      </c>
      <c r="K603" s="696" t="s">
        <v>1639</v>
      </c>
      <c r="L603" s="699">
        <v>121.59</v>
      </c>
      <c r="M603" s="699">
        <v>729.54</v>
      </c>
      <c r="N603" s="696">
        <v>6</v>
      </c>
      <c r="O603" s="700">
        <v>5</v>
      </c>
      <c r="P603" s="699">
        <v>243.18</v>
      </c>
      <c r="Q603" s="701">
        <v>0.33333333333333337</v>
      </c>
      <c r="R603" s="696">
        <v>2</v>
      </c>
      <c r="S603" s="701">
        <v>0.33333333333333331</v>
      </c>
      <c r="T603" s="700">
        <v>2</v>
      </c>
      <c r="U603" s="702">
        <v>0.4</v>
      </c>
    </row>
    <row r="604" spans="1:21" ht="14.4" customHeight="1" x14ac:dyDescent="0.3">
      <c r="A604" s="695">
        <v>12</v>
      </c>
      <c r="B604" s="696" t="s">
        <v>530</v>
      </c>
      <c r="C604" s="696">
        <v>89301122</v>
      </c>
      <c r="D604" s="697" t="s">
        <v>2688</v>
      </c>
      <c r="E604" s="698" t="s">
        <v>1447</v>
      </c>
      <c r="F604" s="696" t="s">
        <v>1425</v>
      </c>
      <c r="G604" s="696" t="s">
        <v>2115</v>
      </c>
      <c r="H604" s="696" t="s">
        <v>531</v>
      </c>
      <c r="I604" s="696" t="s">
        <v>2116</v>
      </c>
      <c r="J604" s="696" t="s">
        <v>2117</v>
      </c>
      <c r="K604" s="696" t="s">
        <v>2118</v>
      </c>
      <c r="L604" s="699">
        <v>228.89</v>
      </c>
      <c r="M604" s="699">
        <v>228.89</v>
      </c>
      <c r="N604" s="696">
        <v>1</v>
      </c>
      <c r="O604" s="700">
        <v>0.5</v>
      </c>
      <c r="P604" s="699"/>
      <c r="Q604" s="701">
        <v>0</v>
      </c>
      <c r="R604" s="696"/>
      <c r="S604" s="701">
        <v>0</v>
      </c>
      <c r="T604" s="700"/>
      <c r="U604" s="702">
        <v>0</v>
      </c>
    </row>
    <row r="605" spans="1:21" ht="14.4" customHeight="1" x14ac:dyDescent="0.3">
      <c r="A605" s="695">
        <v>12</v>
      </c>
      <c r="B605" s="696" t="s">
        <v>530</v>
      </c>
      <c r="C605" s="696">
        <v>89301122</v>
      </c>
      <c r="D605" s="697" t="s">
        <v>2688</v>
      </c>
      <c r="E605" s="698" t="s">
        <v>1447</v>
      </c>
      <c r="F605" s="696" t="s">
        <v>1425</v>
      </c>
      <c r="G605" s="696" t="s">
        <v>1547</v>
      </c>
      <c r="H605" s="696" t="s">
        <v>974</v>
      </c>
      <c r="I605" s="696" t="s">
        <v>1146</v>
      </c>
      <c r="J605" s="696" t="s">
        <v>1147</v>
      </c>
      <c r="K605" s="696" t="s">
        <v>1396</v>
      </c>
      <c r="L605" s="699">
        <v>69.86</v>
      </c>
      <c r="M605" s="699">
        <v>279.44</v>
      </c>
      <c r="N605" s="696">
        <v>4</v>
      </c>
      <c r="O605" s="700">
        <v>3</v>
      </c>
      <c r="P605" s="699">
        <v>209.57999999999998</v>
      </c>
      <c r="Q605" s="701">
        <v>0.75</v>
      </c>
      <c r="R605" s="696">
        <v>3</v>
      </c>
      <c r="S605" s="701">
        <v>0.75</v>
      </c>
      <c r="T605" s="700">
        <v>2</v>
      </c>
      <c r="U605" s="702">
        <v>0.66666666666666663</v>
      </c>
    </row>
    <row r="606" spans="1:21" ht="14.4" customHeight="1" x14ac:dyDescent="0.3">
      <c r="A606" s="695">
        <v>12</v>
      </c>
      <c r="B606" s="696" t="s">
        <v>530</v>
      </c>
      <c r="C606" s="696">
        <v>89301122</v>
      </c>
      <c r="D606" s="697" t="s">
        <v>2688</v>
      </c>
      <c r="E606" s="698" t="s">
        <v>1447</v>
      </c>
      <c r="F606" s="696" t="s">
        <v>1425</v>
      </c>
      <c r="G606" s="696" t="s">
        <v>2245</v>
      </c>
      <c r="H606" s="696" t="s">
        <v>531</v>
      </c>
      <c r="I606" s="696" t="s">
        <v>2246</v>
      </c>
      <c r="J606" s="696" t="s">
        <v>2247</v>
      </c>
      <c r="K606" s="696" t="s">
        <v>1844</v>
      </c>
      <c r="L606" s="699">
        <v>0</v>
      </c>
      <c r="M606" s="699">
        <v>0</v>
      </c>
      <c r="N606" s="696">
        <v>1</v>
      </c>
      <c r="O606" s="700">
        <v>0.5</v>
      </c>
      <c r="P606" s="699">
        <v>0</v>
      </c>
      <c r="Q606" s="701"/>
      <c r="R606" s="696">
        <v>1</v>
      </c>
      <c r="S606" s="701">
        <v>1</v>
      </c>
      <c r="T606" s="700">
        <v>0.5</v>
      </c>
      <c r="U606" s="702">
        <v>1</v>
      </c>
    </row>
    <row r="607" spans="1:21" ht="14.4" customHeight="1" x14ac:dyDescent="0.3">
      <c r="A607" s="695">
        <v>12</v>
      </c>
      <c r="B607" s="696" t="s">
        <v>530</v>
      </c>
      <c r="C607" s="696">
        <v>89301122</v>
      </c>
      <c r="D607" s="697" t="s">
        <v>2688</v>
      </c>
      <c r="E607" s="698" t="s">
        <v>1447</v>
      </c>
      <c r="F607" s="696" t="s">
        <v>1425</v>
      </c>
      <c r="G607" s="696" t="s">
        <v>2002</v>
      </c>
      <c r="H607" s="696" t="s">
        <v>531</v>
      </c>
      <c r="I607" s="696" t="s">
        <v>2003</v>
      </c>
      <c r="J607" s="696" t="s">
        <v>2004</v>
      </c>
      <c r="K607" s="696" t="s">
        <v>2005</v>
      </c>
      <c r="L607" s="699">
        <v>257.22000000000003</v>
      </c>
      <c r="M607" s="699">
        <v>257.22000000000003</v>
      </c>
      <c r="N607" s="696">
        <v>1</v>
      </c>
      <c r="O607" s="700">
        <v>0.5</v>
      </c>
      <c r="P607" s="699"/>
      <c r="Q607" s="701">
        <v>0</v>
      </c>
      <c r="R607" s="696"/>
      <c r="S607" s="701">
        <v>0</v>
      </c>
      <c r="T607" s="700"/>
      <c r="U607" s="702">
        <v>0</v>
      </c>
    </row>
    <row r="608" spans="1:21" ht="14.4" customHeight="1" x14ac:dyDescent="0.3">
      <c r="A608" s="695">
        <v>12</v>
      </c>
      <c r="B608" s="696" t="s">
        <v>530</v>
      </c>
      <c r="C608" s="696">
        <v>89301122</v>
      </c>
      <c r="D608" s="697" t="s">
        <v>2688</v>
      </c>
      <c r="E608" s="698" t="s">
        <v>1447</v>
      </c>
      <c r="F608" s="696" t="s">
        <v>1425</v>
      </c>
      <c r="G608" s="696" t="s">
        <v>2002</v>
      </c>
      <c r="H608" s="696" t="s">
        <v>531</v>
      </c>
      <c r="I608" s="696" t="s">
        <v>2248</v>
      </c>
      <c r="J608" s="696" t="s">
        <v>2166</v>
      </c>
      <c r="K608" s="696" t="s">
        <v>1020</v>
      </c>
      <c r="L608" s="699">
        <v>128.61000000000001</v>
      </c>
      <c r="M608" s="699">
        <v>5273.01</v>
      </c>
      <c r="N608" s="696">
        <v>41</v>
      </c>
      <c r="O608" s="700">
        <v>8</v>
      </c>
      <c r="P608" s="699">
        <v>3986.9100000000003</v>
      </c>
      <c r="Q608" s="701">
        <v>0.75609756097560976</v>
      </c>
      <c r="R608" s="696">
        <v>31</v>
      </c>
      <c r="S608" s="701">
        <v>0.75609756097560976</v>
      </c>
      <c r="T608" s="700">
        <v>5.5</v>
      </c>
      <c r="U608" s="702">
        <v>0.6875</v>
      </c>
    </row>
    <row r="609" spans="1:21" ht="14.4" customHeight="1" x14ac:dyDescent="0.3">
      <c r="A609" s="695">
        <v>12</v>
      </c>
      <c r="B609" s="696" t="s">
        <v>530</v>
      </c>
      <c r="C609" s="696">
        <v>89301122</v>
      </c>
      <c r="D609" s="697" t="s">
        <v>2688</v>
      </c>
      <c r="E609" s="698" t="s">
        <v>1447</v>
      </c>
      <c r="F609" s="696" t="s">
        <v>1425</v>
      </c>
      <c r="G609" s="696" t="s">
        <v>2002</v>
      </c>
      <c r="H609" s="696" t="s">
        <v>531</v>
      </c>
      <c r="I609" s="696" t="s">
        <v>2165</v>
      </c>
      <c r="J609" s="696" t="s">
        <v>2166</v>
      </c>
      <c r="K609" s="696" t="s">
        <v>2005</v>
      </c>
      <c r="L609" s="699">
        <v>0</v>
      </c>
      <c r="M609" s="699">
        <v>0</v>
      </c>
      <c r="N609" s="696">
        <v>4</v>
      </c>
      <c r="O609" s="700">
        <v>2</v>
      </c>
      <c r="P609" s="699">
        <v>0</v>
      </c>
      <c r="Q609" s="701"/>
      <c r="R609" s="696">
        <v>1</v>
      </c>
      <c r="S609" s="701">
        <v>0.25</v>
      </c>
      <c r="T609" s="700">
        <v>1</v>
      </c>
      <c r="U609" s="702">
        <v>0.5</v>
      </c>
    </row>
    <row r="610" spans="1:21" ht="14.4" customHeight="1" x14ac:dyDescent="0.3">
      <c r="A610" s="695">
        <v>12</v>
      </c>
      <c r="B610" s="696" t="s">
        <v>530</v>
      </c>
      <c r="C610" s="696">
        <v>89301122</v>
      </c>
      <c r="D610" s="697" t="s">
        <v>2688</v>
      </c>
      <c r="E610" s="698" t="s">
        <v>1447</v>
      </c>
      <c r="F610" s="696" t="s">
        <v>1425</v>
      </c>
      <c r="G610" s="696" t="s">
        <v>1751</v>
      </c>
      <c r="H610" s="696" t="s">
        <v>974</v>
      </c>
      <c r="I610" s="696" t="s">
        <v>2249</v>
      </c>
      <c r="J610" s="696" t="s">
        <v>1753</v>
      </c>
      <c r="K610" s="696" t="s">
        <v>2250</v>
      </c>
      <c r="L610" s="699">
        <v>48.98</v>
      </c>
      <c r="M610" s="699">
        <v>146.94</v>
      </c>
      <c r="N610" s="696">
        <v>3</v>
      </c>
      <c r="O610" s="700">
        <v>0.5</v>
      </c>
      <c r="P610" s="699">
        <v>146.94</v>
      </c>
      <c r="Q610" s="701">
        <v>1</v>
      </c>
      <c r="R610" s="696">
        <v>3</v>
      </c>
      <c r="S610" s="701">
        <v>1</v>
      </c>
      <c r="T610" s="700">
        <v>0.5</v>
      </c>
      <c r="U610" s="702">
        <v>1</v>
      </c>
    </row>
    <row r="611" spans="1:21" ht="14.4" customHeight="1" x14ac:dyDescent="0.3">
      <c r="A611" s="695">
        <v>12</v>
      </c>
      <c r="B611" s="696" t="s">
        <v>530</v>
      </c>
      <c r="C611" s="696">
        <v>89301122</v>
      </c>
      <c r="D611" s="697" t="s">
        <v>2688</v>
      </c>
      <c r="E611" s="698" t="s">
        <v>1447</v>
      </c>
      <c r="F611" s="696" t="s">
        <v>1425</v>
      </c>
      <c r="G611" s="696" t="s">
        <v>2251</v>
      </c>
      <c r="H611" s="696" t="s">
        <v>531</v>
      </c>
      <c r="I611" s="696" t="s">
        <v>2252</v>
      </c>
      <c r="J611" s="696" t="s">
        <v>2253</v>
      </c>
      <c r="K611" s="696" t="s">
        <v>2254</v>
      </c>
      <c r="L611" s="699">
        <v>169</v>
      </c>
      <c r="M611" s="699">
        <v>169</v>
      </c>
      <c r="N611" s="696">
        <v>1</v>
      </c>
      <c r="O611" s="700">
        <v>0.5</v>
      </c>
      <c r="P611" s="699"/>
      <c r="Q611" s="701">
        <v>0</v>
      </c>
      <c r="R611" s="696"/>
      <c r="S611" s="701">
        <v>0</v>
      </c>
      <c r="T611" s="700"/>
      <c r="U611" s="702">
        <v>0</v>
      </c>
    </row>
    <row r="612" spans="1:21" ht="14.4" customHeight="1" x14ac:dyDescent="0.3">
      <c r="A612" s="695">
        <v>12</v>
      </c>
      <c r="B612" s="696" t="s">
        <v>530</v>
      </c>
      <c r="C612" s="696">
        <v>89301122</v>
      </c>
      <c r="D612" s="697" t="s">
        <v>2688</v>
      </c>
      <c r="E612" s="698" t="s">
        <v>1447</v>
      </c>
      <c r="F612" s="696" t="s">
        <v>1425</v>
      </c>
      <c r="G612" s="696" t="s">
        <v>1513</v>
      </c>
      <c r="H612" s="696" t="s">
        <v>531</v>
      </c>
      <c r="I612" s="696" t="s">
        <v>642</v>
      </c>
      <c r="J612" s="696" t="s">
        <v>643</v>
      </c>
      <c r="K612" s="696" t="s">
        <v>644</v>
      </c>
      <c r="L612" s="699">
        <v>56.69</v>
      </c>
      <c r="M612" s="699">
        <v>2040.84</v>
      </c>
      <c r="N612" s="696">
        <v>36</v>
      </c>
      <c r="O612" s="700">
        <v>8.5</v>
      </c>
      <c r="P612" s="699">
        <v>1133.8</v>
      </c>
      <c r="Q612" s="701">
        <v>0.55555555555555558</v>
      </c>
      <c r="R612" s="696">
        <v>20</v>
      </c>
      <c r="S612" s="701">
        <v>0.55555555555555558</v>
      </c>
      <c r="T612" s="700">
        <v>4</v>
      </c>
      <c r="U612" s="702">
        <v>0.47058823529411764</v>
      </c>
    </row>
    <row r="613" spans="1:21" ht="14.4" customHeight="1" x14ac:dyDescent="0.3">
      <c r="A613" s="695">
        <v>12</v>
      </c>
      <c r="B613" s="696" t="s">
        <v>530</v>
      </c>
      <c r="C613" s="696">
        <v>89301122</v>
      </c>
      <c r="D613" s="697" t="s">
        <v>2688</v>
      </c>
      <c r="E613" s="698" t="s">
        <v>1447</v>
      </c>
      <c r="F613" s="696" t="s">
        <v>1425</v>
      </c>
      <c r="G613" s="696" t="s">
        <v>1788</v>
      </c>
      <c r="H613" s="696" t="s">
        <v>531</v>
      </c>
      <c r="I613" s="696" t="s">
        <v>561</v>
      </c>
      <c r="J613" s="696" t="s">
        <v>1789</v>
      </c>
      <c r="K613" s="696" t="s">
        <v>1790</v>
      </c>
      <c r="L613" s="699">
        <v>22.88</v>
      </c>
      <c r="M613" s="699">
        <v>22.88</v>
      </c>
      <c r="N613" s="696">
        <v>1</v>
      </c>
      <c r="O613" s="700">
        <v>0.5</v>
      </c>
      <c r="P613" s="699">
        <v>22.88</v>
      </c>
      <c r="Q613" s="701">
        <v>1</v>
      </c>
      <c r="R613" s="696">
        <v>1</v>
      </c>
      <c r="S613" s="701">
        <v>1</v>
      </c>
      <c r="T613" s="700">
        <v>0.5</v>
      </c>
      <c r="U613" s="702">
        <v>1</v>
      </c>
    </row>
    <row r="614" spans="1:21" ht="14.4" customHeight="1" x14ac:dyDescent="0.3">
      <c r="A614" s="695">
        <v>12</v>
      </c>
      <c r="B614" s="696" t="s">
        <v>530</v>
      </c>
      <c r="C614" s="696">
        <v>89301122</v>
      </c>
      <c r="D614" s="697" t="s">
        <v>2688</v>
      </c>
      <c r="E614" s="698" t="s">
        <v>1447</v>
      </c>
      <c r="F614" s="696" t="s">
        <v>1425</v>
      </c>
      <c r="G614" s="696" t="s">
        <v>2255</v>
      </c>
      <c r="H614" s="696" t="s">
        <v>974</v>
      </c>
      <c r="I614" s="696" t="s">
        <v>2256</v>
      </c>
      <c r="J614" s="696" t="s">
        <v>2257</v>
      </c>
      <c r="K614" s="696" t="s">
        <v>2258</v>
      </c>
      <c r="L614" s="699">
        <v>1793.46</v>
      </c>
      <c r="M614" s="699">
        <v>1793.46</v>
      </c>
      <c r="N614" s="696">
        <v>1</v>
      </c>
      <c r="O614" s="700">
        <v>0.5</v>
      </c>
      <c r="P614" s="699">
        <v>1793.46</v>
      </c>
      <c r="Q614" s="701">
        <v>1</v>
      </c>
      <c r="R614" s="696">
        <v>1</v>
      </c>
      <c r="S614" s="701">
        <v>1</v>
      </c>
      <c r="T614" s="700">
        <v>0.5</v>
      </c>
      <c r="U614" s="702">
        <v>1</v>
      </c>
    </row>
    <row r="615" spans="1:21" ht="14.4" customHeight="1" x14ac:dyDescent="0.3">
      <c r="A615" s="695">
        <v>12</v>
      </c>
      <c r="B615" s="696" t="s">
        <v>530</v>
      </c>
      <c r="C615" s="696">
        <v>89301122</v>
      </c>
      <c r="D615" s="697" t="s">
        <v>2688</v>
      </c>
      <c r="E615" s="698" t="s">
        <v>1447</v>
      </c>
      <c r="F615" s="696" t="s">
        <v>1425</v>
      </c>
      <c r="G615" s="696" t="s">
        <v>1514</v>
      </c>
      <c r="H615" s="696" t="s">
        <v>531</v>
      </c>
      <c r="I615" s="696" t="s">
        <v>2259</v>
      </c>
      <c r="J615" s="696" t="s">
        <v>1549</v>
      </c>
      <c r="K615" s="696" t="s">
        <v>2260</v>
      </c>
      <c r="L615" s="699">
        <v>0</v>
      </c>
      <c r="M615" s="699">
        <v>0</v>
      </c>
      <c r="N615" s="696">
        <v>2</v>
      </c>
      <c r="O615" s="700">
        <v>1</v>
      </c>
      <c r="P615" s="699">
        <v>0</v>
      </c>
      <c r="Q615" s="701"/>
      <c r="R615" s="696">
        <v>2</v>
      </c>
      <c r="S615" s="701">
        <v>1</v>
      </c>
      <c r="T615" s="700">
        <v>1</v>
      </c>
      <c r="U615" s="702">
        <v>1</v>
      </c>
    </row>
    <row r="616" spans="1:21" ht="14.4" customHeight="1" x14ac:dyDescent="0.3">
      <c r="A616" s="695">
        <v>12</v>
      </c>
      <c r="B616" s="696" t="s">
        <v>530</v>
      </c>
      <c r="C616" s="696">
        <v>89301122</v>
      </c>
      <c r="D616" s="697" t="s">
        <v>2688</v>
      </c>
      <c r="E616" s="698" t="s">
        <v>1447</v>
      </c>
      <c r="F616" s="696" t="s">
        <v>1425</v>
      </c>
      <c r="G616" s="696" t="s">
        <v>1514</v>
      </c>
      <c r="H616" s="696" t="s">
        <v>531</v>
      </c>
      <c r="I616" s="696" t="s">
        <v>1640</v>
      </c>
      <c r="J616" s="696" t="s">
        <v>1516</v>
      </c>
      <c r="K616" s="696" t="s">
        <v>1641</v>
      </c>
      <c r="L616" s="699">
        <v>0</v>
      </c>
      <c r="M616" s="699">
        <v>0</v>
      </c>
      <c r="N616" s="696">
        <v>9</v>
      </c>
      <c r="O616" s="700">
        <v>2</v>
      </c>
      <c r="P616" s="699"/>
      <c r="Q616" s="701"/>
      <c r="R616" s="696"/>
      <c r="S616" s="701">
        <v>0</v>
      </c>
      <c r="T616" s="700"/>
      <c r="U616" s="702">
        <v>0</v>
      </c>
    </row>
    <row r="617" spans="1:21" ht="14.4" customHeight="1" x14ac:dyDescent="0.3">
      <c r="A617" s="695">
        <v>12</v>
      </c>
      <c r="B617" s="696" t="s">
        <v>530</v>
      </c>
      <c r="C617" s="696">
        <v>89301122</v>
      </c>
      <c r="D617" s="697" t="s">
        <v>2688</v>
      </c>
      <c r="E617" s="698" t="s">
        <v>1447</v>
      </c>
      <c r="F617" s="696" t="s">
        <v>1425</v>
      </c>
      <c r="G617" s="696" t="s">
        <v>1514</v>
      </c>
      <c r="H617" s="696" t="s">
        <v>531</v>
      </c>
      <c r="I617" s="696" t="s">
        <v>1755</v>
      </c>
      <c r="J617" s="696" t="s">
        <v>1516</v>
      </c>
      <c r="K617" s="696" t="s">
        <v>1756</v>
      </c>
      <c r="L617" s="699">
        <v>0</v>
      </c>
      <c r="M617" s="699">
        <v>0</v>
      </c>
      <c r="N617" s="696">
        <v>2</v>
      </c>
      <c r="O617" s="700">
        <v>1.5</v>
      </c>
      <c r="P617" s="699"/>
      <c r="Q617" s="701"/>
      <c r="R617" s="696"/>
      <c r="S617" s="701">
        <v>0</v>
      </c>
      <c r="T617" s="700"/>
      <c r="U617" s="702">
        <v>0</v>
      </c>
    </row>
    <row r="618" spans="1:21" ht="14.4" customHeight="1" x14ac:dyDescent="0.3">
      <c r="A618" s="695">
        <v>12</v>
      </c>
      <c r="B618" s="696" t="s">
        <v>530</v>
      </c>
      <c r="C618" s="696">
        <v>89301122</v>
      </c>
      <c r="D618" s="697" t="s">
        <v>2688</v>
      </c>
      <c r="E618" s="698" t="s">
        <v>1447</v>
      </c>
      <c r="F618" s="696" t="s">
        <v>1425</v>
      </c>
      <c r="G618" s="696" t="s">
        <v>1514</v>
      </c>
      <c r="H618" s="696" t="s">
        <v>531</v>
      </c>
      <c r="I618" s="696" t="s">
        <v>1515</v>
      </c>
      <c r="J618" s="696" t="s">
        <v>1516</v>
      </c>
      <c r="K618" s="696" t="s">
        <v>1517</v>
      </c>
      <c r="L618" s="699">
        <v>181.41</v>
      </c>
      <c r="M618" s="699">
        <v>1632.69</v>
      </c>
      <c r="N618" s="696">
        <v>9</v>
      </c>
      <c r="O618" s="700">
        <v>3</v>
      </c>
      <c r="P618" s="699">
        <v>544.23</v>
      </c>
      <c r="Q618" s="701">
        <v>0.33333333333333331</v>
      </c>
      <c r="R618" s="696">
        <v>3</v>
      </c>
      <c r="S618" s="701">
        <v>0.33333333333333331</v>
      </c>
      <c r="T618" s="700">
        <v>1</v>
      </c>
      <c r="U618" s="702">
        <v>0.33333333333333331</v>
      </c>
    </row>
    <row r="619" spans="1:21" ht="14.4" customHeight="1" x14ac:dyDescent="0.3">
      <c r="A619" s="695">
        <v>12</v>
      </c>
      <c r="B619" s="696" t="s">
        <v>530</v>
      </c>
      <c r="C619" s="696">
        <v>89301122</v>
      </c>
      <c r="D619" s="697" t="s">
        <v>2688</v>
      </c>
      <c r="E619" s="698" t="s">
        <v>1447</v>
      </c>
      <c r="F619" s="696" t="s">
        <v>1425</v>
      </c>
      <c r="G619" s="696" t="s">
        <v>1514</v>
      </c>
      <c r="H619" s="696" t="s">
        <v>531</v>
      </c>
      <c r="I619" s="696" t="s">
        <v>1645</v>
      </c>
      <c r="J619" s="696" t="s">
        <v>1549</v>
      </c>
      <c r="K619" s="696" t="s">
        <v>1646</v>
      </c>
      <c r="L619" s="699">
        <v>0</v>
      </c>
      <c r="M619" s="699">
        <v>0</v>
      </c>
      <c r="N619" s="696">
        <v>1</v>
      </c>
      <c r="O619" s="700">
        <v>1</v>
      </c>
      <c r="P619" s="699">
        <v>0</v>
      </c>
      <c r="Q619" s="701"/>
      <c r="R619" s="696">
        <v>1</v>
      </c>
      <c r="S619" s="701">
        <v>1</v>
      </c>
      <c r="T619" s="700">
        <v>1</v>
      </c>
      <c r="U619" s="702">
        <v>1</v>
      </c>
    </row>
    <row r="620" spans="1:21" ht="14.4" customHeight="1" x14ac:dyDescent="0.3">
      <c r="A620" s="695">
        <v>12</v>
      </c>
      <c r="B620" s="696" t="s">
        <v>530</v>
      </c>
      <c r="C620" s="696">
        <v>89301122</v>
      </c>
      <c r="D620" s="697" t="s">
        <v>2688</v>
      </c>
      <c r="E620" s="698" t="s">
        <v>1447</v>
      </c>
      <c r="F620" s="696" t="s">
        <v>1425</v>
      </c>
      <c r="G620" s="696" t="s">
        <v>1514</v>
      </c>
      <c r="H620" s="696" t="s">
        <v>531</v>
      </c>
      <c r="I620" s="696" t="s">
        <v>2261</v>
      </c>
      <c r="J620" s="696" t="s">
        <v>1549</v>
      </c>
      <c r="K620" s="696" t="s">
        <v>2262</v>
      </c>
      <c r="L620" s="699">
        <v>0</v>
      </c>
      <c r="M620" s="699">
        <v>0</v>
      </c>
      <c r="N620" s="696">
        <v>1</v>
      </c>
      <c r="O620" s="700">
        <v>1</v>
      </c>
      <c r="P620" s="699">
        <v>0</v>
      </c>
      <c r="Q620" s="701"/>
      <c r="R620" s="696">
        <v>1</v>
      </c>
      <c r="S620" s="701">
        <v>1</v>
      </c>
      <c r="T620" s="700">
        <v>1</v>
      </c>
      <c r="U620" s="702">
        <v>1</v>
      </c>
    </row>
    <row r="621" spans="1:21" ht="14.4" customHeight="1" x14ac:dyDescent="0.3">
      <c r="A621" s="695">
        <v>12</v>
      </c>
      <c r="B621" s="696" t="s">
        <v>530</v>
      </c>
      <c r="C621" s="696">
        <v>89301122</v>
      </c>
      <c r="D621" s="697" t="s">
        <v>2688</v>
      </c>
      <c r="E621" s="698" t="s">
        <v>1447</v>
      </c>
      <c r="F621" s="696" t="s">
        <v>1425</v>
      </c>
      <c r="G621" s="696" t="s">
        <v>2167</v>
      </c>
      <c r="H621" s="696" t="s">
        <v>974</v>
      </c>
      <c r="I621" s="696" t="s">
        <v>2263</v>
      </c>
      <c r="J621" s="696" t="s">
        <v>2264</v>
      </c>
      <c r="K621" s="696" t="s">
        <v>2265</v>
      </c>
      <c r="L621" s="699">
        <v>134.83000000000001</v>
      </c>
      <c r="M621" s="699">
        <v>404.49</v>
      </c>
      <c r="N621" s="696">
        <v>3</v>
      </c>
      <c r="O621" s="700">
        <v>0.5</v>
      </c>
      <c r="P621" s="699">
        <v>404.49</v>
      </c>
      <c r="Q621" s="701">
        <v>1</v>
      </c>
      <c r="R621" s="696">
        <v>3</v>
      </c>
      <c r="S621" s="701">
        <v>1</v>
      </c>
      <c r="T621" s="700">
        <v>0.5</v>
      </c>
      <c r="U621" s="702">
        <v>1</v>
      </c>
    </row>
    <row r="622" spans="1:21" ht="14.4" customHeight="1" x14ac:dyDescent="0.3">
      <c r="A622" s="695">
        <v>12</v>
      </c>
      <c r="B622" s="696" t="s">
        <v>530</v>
      </c>
      <c r="C622" s="696">
        <v>89301122</v>
      </c>
      <c r="D622" s="697" t="s">
        <v>2688</v>
      </c>
      <c r="E622" s="698" t="s">
        <v>1447</v>
      </c>
      <c r="F622" s="696" t="s">
        <v>1425</v>
      </c>
      <c r="G622" s="696" t="s">
        <v>2266</v>
      </c>
      <c r="H622" s="696" t="s">
        <v>531</v>
      </c>
      <c r="I622" s="696" t="s">
        <v>2267</v>
      </c>
      <c r="J622" s="696" t="s">
        <v>2268</v>
      </c>
      <c r="K622" s="696" t="s">
        <v>2269</v>
      </c>
      <c r="L622" s="699">
        <v>0</v>
      </c>
      <c r="M622" s="699">
        <v>0</v>
      </c>
      <c r="N622" s="696">
        <v>1</v>
      </c>
      <c r="O622" s="700">
        <v>0.5</v>
      </c>
      <c r="P622" s="699">
        <v>0</v>
      </c>
      <c r="Q622" s="701"/>
      <c r="R622" s="696">
        <v>1</v>
      </c>
      <c r="S622" s="701">
        <v>1</v>
      </c>
      <c r="T622" s="700">
        <v>0.5</v>
      </c>
      <c r="U622" s="702">
        <v>1</v>
      </c>
    </row>
    <row r="623" spans="1:21" ht="14.4" customHeight="1" x14ac:dyDescent="0.3">
      <c r="A623" s="695">
        <v>12</v>
      </c>
      <c r="B623" s="696" t="s">
        <v>530</v>
      </c>
      <c r="C623" s="696">
        <v>89301122</v>
      </c>
      <c r="D623" s="697" t="s">
        <v>2688</v>
      </c>
      <c r="E623" s="698" t="s">
        <v>1447</v>
      </c>
      <c r="F623" s="696" t="s">
        <v>1425</v>
      </c>
      <c r="G623" s="696" t="s">
        <v>1483</v>
      </c>
      <c r="H623" s="696" t="s">
        <v>531</v>
      </c>
      <c r="I623" s="696" t="s">
        <v>1484</v>
      </c>
      <c r="J623" s="696" t="s">
        <v>1485</v>
      </c>
      <c r="K623" s="696" t="s">
        <v>1486</v>
      </c>
      <c r="L623" s="699">
        <v>326.37</v>
      </c>
      <c r="M623" s="699">
        <v>3590.0699999999997</v>
      </c>
      <c r="N623" s="696">
        <v>11</v>
      </c>
      <c r="O623" s="700">
        <v>6</v>
      </c>
      <c r="P623" s="699">
        <v>3263.7</v>
      </c>
      <c r="Q623" s="701">
        <v>0.90909090909090906</v>
      </c>
      <c r="R623" s="696">
        <v>10</v>
      </c>
      <c r="S623" s="701">
        <v>0.90909090909090906</v>
      </c>
      <c r="T623" s="700">
        <v>5</v>
      </c>
      <c r="U623" s="702">
        <v>0.83333333333333337</v>
      </c>
    </row>
    <row r="624" spans="1:21" ht="14.4" customHeight="1" x14ac:dyDescent="0.3">
      <c r="A624" s="695">
        <v>12</v>
      </c>
      <c r="B624" s="696" t="s">
        <v>530</v>
      </c>
      <c r="C624" s="696">
        <v>89301122</v>
      </c>
      <c r="D624" s="697" t="s">
        <v>2688</v>
      </c>
      <c r="E624" s="698" t="s">
        <v>1447</v>
      </c>
      <c r="F624" s="696" t="s">
        <v>1425</v>
      </c>
      <c r="G624" s="696" t="s">
        <v>2270</v>
      </c>
      <c r="H624" s="696" t="s">
        <v>531</v>
      </c>
      <c r="I624" s="696" t="s">
        <v>714</v>
      </c>
      <c r="J624" s="696" t="s">
        <v>2271</v>
      </c>
      <c r="K624" s="696" t="s">
        <v>2272</v>
      </c>
      <c r="L624" s="699">
        <v>0</v>
      </c>
      <c r="M624" s="699">
        <v>0</v>
      </c>
      <c r="N624" s="696">
        <v>3</v>
      </c>
      <c r="O624" s="700">
        <v>1</v>
      </c>
      <c r="P624" s="699"/>
      <c r="Q624" s="701"/>
      <c r="R624" s="696"/>
      <c r="S624" s="701">
        <v>0</v>
      </c>
      <c r="T624" s="700"/>
      <c r="U624" s="702">
        <v>0</v>
      </c>
    </row>
    <row r="625" spans="1:21" ht="14.4" customHeight="1" x14ac:dyDescent="0.3">
      <c r="A625" s="695">
        <v>12</v>
      </c>
      <c r="B625" s="696" t="s">
        <v>530</v>
      </c>
      <c r="C625" s="696">
        <v>89301122</v>
      </c>
      <c r="D625" s="697" t="s">
        <v>2688</v>
      </c>
      <c r="E625" s="698" t="s">
        <v>1447</v>
      </c>
      <c r="F625" s="696" t="s">
        <v>1425</v>
      </c>
      <c r="G625" s="696" t="s">
        <v>2273</v>
      </c>
      <c r="H625" s="696" t="s">
        <v>531</v>
      </c>
      <c r="I625" s="696" t="s">
        <v>2274</v>
      </c>
      <c r="J625" s="696" t="s">
        <v>2275</v>
      </c>
      <c r="K625" s="696" t="s">
        <v>2276</v>
      </c>
      <c r="L625" s="699">
        <v>0</v>
      </c>
      <c r="M625" s="699">
        <v>0</v>
      </c>
      <c r="N625" s="696">
        <v>1</v>
      </c>
      <c r="O625" s="700">
        <v>1</v>
      </c>
      <c r="P625" s="699">
        <v>0</v>
      </c>
      <c r="Q625" s="701"/>
      <c r="R625" s="696">
        <v>1</v>
      </c>
      <c r="S625" s="701">
        <v>1</v>
      </c>
      <c r="T625" s="700">
        <v>1</v>
      </c>
      <c r="U625" s="702">
        <v>1</v>
      </c>
    </row>
    <row r="626" spans="1:21" ht="14.4" customHeight="1" x14ac:dyDescent="0.3">
      <c r="A626" s="695">
        <v>12</v>
      </c>
      <c r="B626" s="696" t="s">
        <v>530</v>
      </c>
      <c r="C626" s="696">
        <v>89301122</v>
      </c>
      <c r="D626" s="697" t="s">
        <v>2688</v>
      </c>
      <c r="E626" s="698" t="s">
        <v>1447</v>
      </c>
      <c r="F626" s="696" t="s">
        <v>1425</v>
      </c>
      <c r="G626" s="696" t="s">
        <v>1654</v>
      </c>
      <c r="H626" s="696" t="s">
        <v>531</v>
      </c>
      <c r="I626" s="696" t="s">
        <v>1795</v>
      </c>
      <c r="J626" s="696" t="s">
        <v>1794</v>
      </c>
      <c r="K626" s="696" t="s">
        <v>1796</v>
      </c>
      <c r="L626" s="699">
        <v>0</v>
      </c>
      <c r="M626" s="699">
        <v>0</v>
      </c>
      <c r="N626" s="696">
        <v>11</v>
      </c>
      <c r="O626" s="700">
        <v>6.5</v>
      </c>
      <c r="P626" s="699">
        <v>0</v>
      </c>
      <c r="Q626" s="701"/>
      <c r="R626" s="696">
        <v>10</v>
      </c>
      <c r="S626" s="701">
        <v>0.90909090909090906</v>
      </c>
      <c r="T626" s="700">
        <v>5.5</v>
      </c>
      <c r="U626" s="702">
        <v>0.84615384615384615</v>
      </c>
    </row>
    <row r="627" spans="1:21" ht="14.4" customHeight="1" x14ac:dyDescent="0.3">
      <c r="A627" s="695">
        <v>12</v>
      </c>
      <c r="B627" s="696" t="s">
        <v>530</v>
      </c>
      <c r="C627" s="696">
        <v>89301122</v>
      </c>
      <c r="D627" s="697" t="s">
        <v>2688</v>
      </c>
      <c r="E627" s="698" t="s">
        <v>1447</v>
      </c>
      <c r="F627" s="696" t="s">
        <v>1425</v>
      </c>
      <c r="G627" s="696" t="s">
        <v>1654</v>
      </c>
      <c r="H627" s="696" t="s">
        <v>531</v>
      </c>
      <c r="I627" s="696" t="s">
        <v>1655</v>
      </c>
      <c r="J627" s="696" t="s">
        <v>1656</v>
      </c>
      <c r="K627" s="696" t="s">
        <v>1657</v>
      </c>
      <c r="L627" s="699">
        <v>0</v>
      </c>
      <c r="M627" s="699">
        <v>0</v>
      </c>
      <c r="N627" s="696">
        <v>2</v>
      </c>
      <c r="O627" s="700">
        <v>2</v>
      </c>
      <c r="P627" s="699"/>
      <c r="Q627" s="701"/>
      <c r="R627" s="696"/>
      <c r="S627" s="701">
        <v>0</v>
      </c>
      <c r="T627" s="700"/>
      <c r="U627" s="702">
        <v>0</v>
      </c>
    </row>
    <row r="628" spans="1:21" ht="14.4" customHeight="1" x14ac:dyDescent="0.3">
      <c r="A628" s="695">
        <v>12</v>
      </c>
      <c r="B628" s="696" t="s">
        <v>530</v>
      </c>
      <c r="C628" s="696">
        <v>89301122</v>
      </c>
      <c r="D628" s="697" t="s">
        <v>2688</v>
      </c>
      <c r="E628" s="698" t="s">
        <v>1447</v>
      </c>
      <c r="F628" s="696" t="s">
        <v>1425</v>
      </c>
      <c r="G628" s="696" t="s">
        <v>1654</v>
      </c>
      <c r="H628" s="696" t="s">
        <v>531</v>
      </c>
      <c r="I628" s="696" t="s">
        <v>1658</v>
      </c>
      <c r="J628" s="696" t="s">
        <v>1656</v>
      </c>
      <c r="K628" s="696" t="s">
        <v>1659</v>
      </c>
      <c r="L628" s="699">
        <v>0</v>
      </c>
      <c r="M628" s="699">
        <v>0</v>
      </c>
      <c r="N628" s="696">
        <v>1</v>
      </c>
      <c r="O628" s="700">
        <v>1</v>
      </c>
      <c r="P628" s="699"/>
      <c r="Q628" s="701"/>
      <c r="R628" s="696"/>
      <c r="S628" s="701">
        <v>0</v>
      </c>
      <c r="T628" s="700"/>
      <c r="U628" s="702">
        <v>0</v>
      </c>
    </row>
    <row r="629" spans="1:21" ht="14.4" customHeight="1" x14ac:dyDescent="0.3">
      <c r="A629" s="695">
        <v>12</v>
      </c>
      <c r="B629" s="696" t="s">
        <v>530</v>
      </c>
      <c r="C629" s="696">
        <v>89301122</v>
      </c>
      <c r="D629" s="697" t="s">
        <v>2688</v>
      </c>
      <c r="E629" s="698" t="s">
        <v>1447</v>
      </c>
      <c r="F629" s="696" t="s">
        <v>1425</v>
      </c>
      <c r="G629" s="696" t="s">
        <v>2277</v>
      </c>
      <c r="H629" s="696" t="s">
        <v>531</v>
      </c>
      <c r="I629" s="696" t="s">
        <v>2278</v>
      </c>
      <c r="J629" s="696" t="s">
        <v>2279</v>
      </c>
      <c r="K629" s="696" t="s">
        <v>2280</v>
      </c>
      <c r="L629" s="699">
        <v>82.08</v>
      </c>
      <c r="M629" s="699">
        <v>246.24</v>
      </c>
      <c r="N629" s="696">
        <v>3</v>
      </c>
      <c r="O629" s="700">
        <v>1</v>
      </c>
      <c r="P629" s="699">
        <v>246.24</v>
      </c>
      <c r="Q629" s="701">
        <v>1</v>
      </c>
      <c r="R629" s="696">
        <v>3</v>
      </c>
      <c r="S629" s="701">
        <v>1</v>
      </c>
      <c r="T629" s="700">
        <v>1</v>
      </c>
      <c r="U629" s="702">
        <v>1</v>
      </c>
    </row>
    <row r="630" spans="1:21" ht="14.4" customHeight="1" x14ac:dyDescent="0.3">
      <c r="A630" s="695">
        <v>12</v>
      </c>
      <c r="B630" s="696" t="s">
        <v>530</v>
      </c>
      <c r="C630" s="696">
        <v>89301122</v>
      </c>
      <c r="D630" s="697" t="s">
        <v>2688</v>
      </c>
      <c r="E630" s="698" t="s">
        <v>1447</v>
      </c>
      <c r="F630" s="696" t="s">
        <v>1425</v>
      </c>
      <c r="G630" s="696" t="s">
        <v>2277</v>
      </c>
      <c r="H630" s="696" t="s">
        <v>531</v>
      </c>
      <c r="I630" s="696" t="s">
        <v>2281</v>
      </c>
      <c r="J630" s="696" t="s">
        <v>2282</v>
      </c>
      <c r="K630" s="696" t="s">
        <v>2283</v>
      </c>
      <c r="L630" s="699">
        <v>547.16999999999996</v>
      </c>
      <c r="M630" s="699">
        <v>547.16999999999996</v>
      </c>
      <c r="N630" s="696">
        <v>1</v>
      </c>
      <c r="O630" s="700">
        <v>1</v>
      </c>
      <c r="P630" s="699"/>
      <c r="Q630" s="701">
        <v>0</v>
      </c>
      <c r="R630" s="696"/>
      <c r="S630" s="701">
        <v>0</v>
      </c>
      <c r="T630" s="700"/>
      <c r="U630" s="702">
        <v>0</v>
      </c>
    </row>
    <row r="631" spans="1:21" ht="14.4" customHeight="1" x14ac:dyDescent="0.3">
      <c r="A631" s="695">
        <v>12</v>
      </c>
      <c r="B631" s="696" t="s">
        <v>530</v>
      </c>
      <c r="C631" s="696">
        <v>89301122</v>
      </c>
      <c r="D631" s="697" t="s">
        <v>2688</v>
      </c>
      <c r="E631" s="698" t="s">
        <v>1447</v>
      </c>
      <c r="F631" s="696" t="s">
        <v>1425</v>
      </c>
      <c r="G631" s="696" t="s">
        <v>2284</v>
      </c>
      <c r="H631" s="696" t="s">
        <v>531</v>
      </c>
      <c r="I631" s="696" t="s">
        <v>2285</v>
      </c>
      <c r="J631" s="696" t="s">
        <v>2286</v>
      </c>
      <c r="K631" s="696" t="s">
        <v>2287</v>
      </c>
      <c r="L631" s="699">
        <v>4212.09</v>
      </c>
      <c r="M631" s="699">
        <v>4212.09</v>
      </c>
      <c r="N631" s="696">
        <v>1</v>
      </c>
      <c r="O631" s="700">
        <v>0.5</v>
      </c>
      <c r="P631" s="699">
        <v>4212.09</v>
      </c>
      <c r="Q631" s="701">
        <v>1</v>
      </c>
      <c r="R631" s="696">
        <v>1</v>
      </c>
      <c r="S631" s="701">
        <v>1</v>
      </c>
      <c r="T631" s="700">
        <v>0.5</v>
      </c>
      <c r="U631" s="702">
        <v>1</v>
      </c>
    </row>
    <row r="632" spans="1:21" ht="14.4" customHeight="1" x14ac:dyDescent="0.3">
      <c r="A632" s="695">
        <v>12</v>
      </c>
      <c r="B632" s="696" t="s">
        <v>530</v>
      </c>
      <c r="C632" s="696">
        <v>89301122</v>
      </c>
      <c r="D632" s="697" t="s">
        <v>2688</v>
      </c>
      <c r="E632" s="698" t="s">
        <v>1447</v>
      </c>
      <c r="F632" s="696" t="s">
        <v>1425</v>
      </c>
      <c r="G632" s="696" t="s">
        <v>1518</v>
      </c>
      <c r="H632" s="696" t="s">
        <v>531</v>
      </c>
      <c r="I632" s="696" t="s">
        <v>611</v>
      </c>
      <c r="J632" s="696" t="s">
        <v>612</v>
      </c>
      <c r="K632" s="696" t="s">
        <v>1519</v>
      </c>
      <c r="L632" s="699">
        <v>127.5</v>
      </c>
      <c r="M632" s="699">
        <v>1530</v>
      </c>
      <c r="N632" s="696">
        <v>12</v>
      </c>
      <c r="O632" s="700">
        <v>6</v>
      </c>
      <c r="P632" s="699">
        <v>510</v>
      </c>
      <c r="Q632" s="701">
        <v>0.33333333333333331</v>
      </c>
      <c r="R632" s="696">
        <v>4</v>
      </c>
      <c r="S632" s="701">
        <v>0.33333333333333331</v>
      </c>
      <c r="T632" s="700">
        <v>2</v>
      </c>
      <c r="U632" s="702">
        <v>0.33333333333333331</v>
      </c>
    </row>
    <row r="633" spans="1:21" ht="14.4" customHeight="1" x14ac:dyDescent="0.3">
      <c r="A633" s="695">
        <v>12</v>
      </c>
      <c r="B633" s="696" t="s">
        <v>530</v>
      </c>
      <c r="C633" s="696">
        <v>89301122</v>
      </c>
      <c r="D633" s="697" t="s">
        <v>2688</v>
      </c>
      <c r="E633" s="698" t="s">
        <v>1447</v>
      </c>
      <c r="F633" s="696" t="s">
        <v>1425</v>
      </c>
      <c r="G633" s="696" t="s">
        <v>1662</v>
      </c>
      <c r="H633" s="696" t="s">
        <v>531</v>
      </c>
      <c r="I633" s="696" t="s">
        <v>1663</v>
      </c>
      <c r="J633" s="696" t="s">
        <v>1664</v>
      </c>
      <c r="K633" s="696" t="s">
        <v>1665</v>
      </c>
      <c r="L633" s="699">
        <v>893.1</v>
      </c>
      <c r="M633" s="699">
        <v>893.1</v>
      </c>
      <c r="N633" s="696">
        <v>1</v>
      </c>
      <c r="O633" s="700">
        <v>0.5</v>
      </c>
      <c r="P633" s="699">
        <v>893.1</v>
      </c>
      <c r="Q633" s="701">
        <v>1</v>
      </c>
      <c r="R633" s="696">
        <v>1</v>
      </c>
      <c r="S633" s="701">
        <v>1</v>
      </c>
      <c r="T633" s="700">
        <v>0.5</v>
      </c>
      <c r="U633" s="702">
        <v>1</v>
      </c>
    </row>
    <row r="634" spans="1:21" ht="14.4" customHeight="1" x14ac:dyDescent="0.3">
      <c r="A634" s="695">
        <v>12</v>
      </c>
      <c r="B634" s="696" t="s">
        <v>530</v>
      </c>
      <c r="C634" s="696">
        <v>89301122</v>
      </c>
      <c r="D634" s="697" t="s">
        <v>2688</v>
      </c>
      <c r="E634" s="698" t="s">
        <v>1447</v>
      </c>
      <c r="F634" s="696" t="s">
        <v>1425</v>
      </c>
      <c r="G634" s="696" t="s">
        <v>1662</v>
      </c>
      <c r="H634" s="696" t="s">
        <v>531</v>
      </c>
      <c r="I634" s="696" t="s">
        <v>1669</v>
      </c>
      <c r="J634" s="696" t="s">
        <v>1664</v>
      </c>
      <c r="K634" s="696" t="s">
        <v>1665</v>
      </c>
      <c r="L634" s="699">
        <v>893.1</v>
      </c>
      <c r="M634" s="699">
        <v>3572.4</v>
      </c>
      <c r="N634" s="696">
        <v>4</v>
      </c>
      <c r="O634" s="700">
        <v>3.5</v>
      </c>
      <c r="P634" s="699">
        <v>2679.3</v>
      </c>
      <c r="Q634" s="701">
        <v>0.75</v>
      </c>
      <c r="R634" s="696">
        <v>3</v>
      </c>
      <c r="S634" s="701">
        <v>0.75</v>
      </c>
      <c r="T634" s="700">
        <v>3</v>
      </c>
      <c r="U634" s="702">
        <v>0.8571428571428571</v>
      </c>
    </row>
    <row r="635" spans="1:21" ht="14.4" customHeight="1" x14ac:dyDescent="0.3">
      <c r="A635" s="695">
        <v>12</v>
      </c>
      <c r="B635" s="696" t="s">
        <v>530</v>
      </c>
      <c r="C635" s="696">
        <v>89301122</v>
      </c>
      <c r="D635" s="697" t="s">
        <v>2688</v>
      </c>
      <c r="E635" s="698" t="s">
        <v>1447</v>
      </c>
      <c r="F635" s="696" t="s">
        <v>1425</v>
      </c>
      <c r="G635" s="696" t="s">
        <v>1662</v>
      </c>
      <c r="H635" s="696" t="s">
        <v>531</v>
      </c>
      <c r="I635" s="696" t="s">
        <v>2288</v>
      </c>
      <c r="J635" s="696" t="s">
        <v>1667</v>
      </c>
      <c r="K635" s="696" t="s">
        <v>2289</v>
      </c>
      <c r="L635" s="699">
        <v>0</v>
      </c>
      <c r="M635" s="699">
        <v>0</v>
      </c>
      <c r="N635" s="696">
        <v>2</v>
      </c>
      <c r="O635" s="700">
        <v>2</v>
      </c>
      <c r="P635" s="699">
        <v>0</v>
      </c>
      <c r="Q635" s="701"/>
      <c r="R635" s="696">
        <v>2</v>
      </c>
      <c r="S635" s="701">
        <v>1</v>
      </c>
      <c r="T635" s="700">
        <v>2</v>
      </c>
      <c r="U635" s="702">
        <v>1</v>
      </c>
    </row>
    <row r="636" spans="1:21" ht="14.4" customHeight="1" x14ac:dyDescent="0.3">
      <c r="A636" s="695">
        <v>12</v>
      </c>
      <c r="B636" s="696" t="s">
        <v>530</v>
      </c>
      <c r="C636" s="696">
        <v>89301122</v>
      </c>
      <c r="D636" s="697" t="s">
        <v>2688</v>
      </c>
      <c r="E636" s="698" t="s">
        <v>1447</v>
      </c>
      <c r="F636" s="696" t="s">
        <v>1425</v>
      </c>
      <c r="G636" s="696" t="s">
        <v>1662</v>
      </c>
      <c r="H636" s="696" t="s">
        <v>531</v>
      </c>
      <c r="I636" s="696" t="s">
        <v>1670</v>
      </c>
      <c r="J636" s="696" t="s">
        <v>1667</v>
      </c>
      <c r="K636" s="696" t="s">
        <v>1668</v>
      </c>
      <c r="L636" s="699">
        <v>1786.21</v>
      </c>
      <c r="M636" s="699">
        <v>8931.0499999999993</v>
      </c>
      <c r="N636" s="696">
        <v>5</v>
      </c>
      <c r="O636" s="700">
        <v>4</v>
      </c>
      <c r="P636" s="699">
        <v>5358.63</v>
      </c>
      <c r="Q636" s="701">
        <v>0.60000000000000009</v>
      </c>
      <c r="R636" s="696">
        <v>3</v>
      </c>
      <c r="S636" s="701">
        <v>0.6</v>
      </c>
      <c r="T636" s="700">
        <v>2</v>
      </c>
      <c r="U636" s="702">
        <v>0.5</v>
      </c>
    </row>
    <row r="637" spans="1:21" ht="14.4" customHeight="1" x14ac:dyDescent="0.3">
      <c r="A637" s="695">
        <v>12</v>
      </c>
      <c r="B637" s="696" t="s">
        <v>530</v>
      </c>
      <c r="C637" s="696">
        <v>89301122</v>
      </c>
      <c r="D637" s="697" t="s">
        <v>2688</v>
      </c>
      <c r="E637" s="698" t="s">
        <v>1447</v>
      </c>
      <c r="F637" s="696" t="s">
        <v>1425</v>
      </c>
      <c r="G637" s="696" t="s">
        <v>2290</v>
      </c>
      <c r="H637" s="696" t="s">
        <v>531</v>
      </c>
      <c r="I637" s="696" t="s">
        <v>2291</v>
      </c>
      <c r="J637" s="696" t="s">
        <v>2292</v>
      </c>
      <c r="K637" s="696" t="s">
        <v>2293</v>
      </c>
      <c r="L637" s="699">
        <v>219.94</v>
      </c>
      <c r="M637" s="699">
        <v>219.94</v>
      </c>
      <c r="N637" s="696">
        <v>1</v>
      </c>
      <c r="O637" s="700">
        <v>0.5</v>
      </c>
      <c r="P637" s="699">
        <v>219.94</v>
      </c>
      <c r="Q637" s="701">
        <v>1</v>
      </c>
      <c r="R637" s="696">
        <v>1</v>
      </c>
      <c r="S637" s="701">
        <v>1</v>
      </c>
      <c r="T637" s="700">
        <v>0.5</v>
      </c>
      <c r="U637" s="702">
        <v>1</v>
      </c>
    </row>
    <row r="638" spans="1:21" ht="14.4" customHeight="1" x14ac:dyDescent="0.3">
      <c r="A638" s="695">
        <v>12</v>
      </c>
      <c r="B638" s="696" t="s">
        <v>530</v>
      </c>
      <c r="C638" s="696">
        <v>89301122</v>
      </c>
      <c r="D638" s="697" t="s">
        <v>2688</v>
      </c>
      <c r="E638" s="698" t="s">
        <v>1447</v>
      </c>
      <c r="F638" s="696" t="s">
        <v>1425</v>
      </c>
      <c r="G638" s="696" t="s">
        <v>1462</v>
      </c>
      <c r="H638" s="696" t="s">
        <v>531</v>
      </c>
      <c r="I638" s="696" t="s">
        <v>1463</v>
      </c>
      <c r="J638" s="696" t="s">
        <v>1119</v>
      </c>
      <c r="K638" s="696" t="s">
        <v>1464</v>
      </c>
      <c r="L638" s="699">
        <v>23.46</v>
      </c>
      <c r="M638" s="699">
        <v>914.94</v>
      </c>
      <c r="N638" s="696">
        <v>39</v>
      </c>
      <c r="O638" s="700">
        <v>16.5</v>
      </c>
      <c r="P638" s="699">
        <v>398.82</v>
      </c>
      <c r="Q638" s="701">
        <v>0.43589743589743585</v>
      </c>
      <c r="R638" s="696">
        <v>17</v>
      </c>
      <c r="S638" s="701">
        <v>0.4358974358974359</v>
      </c>
      <c r="T638" s="700">
        <v>7</v>
      </c>
      <c r="U638" s="702">
        <v>0.42424242424242425</v>
      </c>
    </row>
    <row r="639" spans="1:21" ht="14.4" customHeight="1" x14ac:dyDescent="0.3">
      <c r="A639" s="695">
        <v>12</v>
      </c>
      <c r="B639" s="696" t="s">
        <v>530</v>
      </c>
      <c r="C639" s="696">
        <v>89301122</v>
      </c>
      <c r="D639" s="697" t="s">
        <v>2688</v>
      </c>
      <c r="E639" s="698" t="s">
        <v>1447</v>
      </c>
      <c r="F639" s="696" t="s">
        <v>1425</v>
      </c>
      <c r="G639" s="696" t="s">
        <v>1462</v>
      </c>
      <c r="H639" s="696" t="s">
        <v>531</v>
      </c>
      <c r="I639" s="696" t="s">
        <v>2294</v>
      </c>
      <c r="J639" s="696" t="s">
        <v>2295</v>
      </c>
      <c r="K639" s="696" t="s">
        <v>2296</v>
      </c>
      <c r="L639" s="699">
        <v>53.54</v>
      </c>
      <c r="M639" s="699">
        <v>160.62</v>
      </c>
      <c r="N639" s="696">
        <v>3</v>
      </c>
      <c r="O639" s="700">
        <v>1</v>
      </c>
      <c r="P639" s="699"/>
      <c r="Q639" s="701">
        <v>0</v>
      </c>
      <c r="R639" s="696"/>
      <c r="S639" s="701">
        <v>0</v>
      </c>
      <c r="T639" s="700"/>
      <c r="U639" s="702">
        <v>0</v>
      </c>
    </row>
    <row r="640" spans="1:21" ht="14.4" customHeight="1" x14ac:dyDescent="0.3">
      <c r="A640" s="695">
        <v>12</v>
      </c>
      <c r="B640" s="696" t="s">
        <v>530</v>
      </c>
      <c r="C640" s="696">
        <v>89301122</v>
      </c>
      <c r="D640" s="697" t="s">
        <v>2688</v>
      </c>
      <c r="E640" s="698" t="s">
        <v>1447</v>
      </c>
      <c r="F640" s="696" t="s">
        <v>1425</v>
      </c>
      <c r="G640" s="696" t="s">
        <v>1757</v>
      </c>
      <c r="H640" s="696" t="s">
        <v>974</v>
      </c>
      <c r="I640" s="696" t="s">
        <v>2297</v>
      </c>
      <c r="J640" s="696" t="s">
        <v>2298</v>
      </c>
      <c r="K640" s="696" t="s">
        <v>2143</v>
      </c>
      <c r="L640" s="699">
        <v>257.35000000000002</v>
      </c>
      <c r="M640" s="699">
        <v>257.35000000000002</v>
      </c>
      <c r="N640" s="696">
        <v>1</v>
      </c>
      <c r="O640" s="700">
        <v>0.5</v>
      </c>
      <c r="P640" s="699">
        <v>257.35000000000002</v>
      </c>
      <c r="Q640" s="701">
        <v>1</v>
      </c>
      <c r="R640" s="696">
        <v>1</v>
      </c>
      <c r="S640" s="701">
        <v>1</v>
      </c>
      <c r="T640" s="700">
        <v>0.5</v>
      </c>
      <c r="U640" s="702">
        <v>1</v>
      </c>
    </row>
    <row r="641" spans="1:21" ht="14.4" customHeight="1" x14ac:dyDescent="0.3">
      <c r="A641" s="695">
        <v>12</v>
      </c>
      <c r="B641" s="696" t="s">
        <v>530</v>
      </c>
      <c r="C641" s="696">
        <v>89301122</v>
      </c>
      <c r="D641" s="697" t="s">
        <v>2688</v>
      </c>
      <c r="E641" s="698" t="s">
        <v>1447</v>
      </c>
      <c r="F641" s="696" t="s">
        <v>1425</v>
      </c>
      <c r="G641" s="696" t="s">
        <v>1757</v>
      </c>
      <c r="H641" s="696" t="s">
        <v>974</v>
      </c>
      <c r="I641" s="696" t="s">
        <v>2299</v>
      </c>
      <c r="J641" s="696" t="s">
        <v>1759</v>
      </c>
      <c r="K641" s="696" t="s">
        <v>2300</v>
      </c>
      <c r="L641" s="699">
        <v>514.67999999999995</v>
      </c>
      <c r="M641" s="699">
        <v>514.67999999999995</v>
      </c>
      <c r="N641" s="696">
        <v>1</v>
      </c>
      <c r="O641" s="700">
        <v>1</v>
      </c>
      <c r="P641" s="699">
        <v>514.67999999999995</v>
      </c>
      <c r="Q641" s="701">
        <v>1</v>
      </c>
      <c r="R641" s="696">
        <v>1</v>
      </c>
      <c r="S641" s="701">
        <v>1</v>
      </c>
      <c r="T641" s="700">
        <v>1</v>
      </c>
      <c r="U641" s="702">
        <v>1</v>
      </c>
    </row>
    <row r="642" spans="1:21" ht="14.4" customHeight="1" x14ac:dyDescent="0.3">
      <c r="A642" s="695">
        <v>12</v>
      </c>
      <c r="B642" s="696" t="s">
        <v>530</v>
      </c>
      <c r="C642" s="696">
        <v>89301122</v>
      </c>
      <c r="D642" s="697" t="s">
        <v>2688</v>
      </c>
      <c r="E642" s="698" t="s">
        <v>1447</v>
      </c>
      <c r="F642" s="696" t="s">
        <v>1425</v>
      </c>
      <c r="G642" s="696" t="s">
        <v>1531</v>
      </c>
      <c r="H642" s="696" t="s">
        <v>531</v>
      </c>
      <c r="I642" s="696" t="s">
        <v>1676</v>
      </c>
      <c r="J642" s="696" t="s">
        <v>1677</v>
      </c>
      <c r="K642" s="696" t="s">
        <v>1678</v>
      </c>
      <c r="L642" s="699">
        <v>547.16999999999996</v>
      </c>
      <c r="M642" s="699">
        <v>5471.7</v>
      </c>
      <c r="N642" s="696">
        <v>10</v>
      </c>
      <c r="O642" s="700">
        <v>9</v>
      </c>
      <c r="P642" s="699">
        <v>3283.02</v>
      </c>
      <c r="Q642" s="701">
        <v>0.6</v>
      </c>
      <c r="R642" s="696">
        <v>6</v>
      </c>
      <c r="S642" s="701">
        <v>0.6</v>
      </c>
      <c r="T642" s="700">
        <v>5.5</v>
      </c>
      <c r="U642" s="702">
        <v>0.61111111111111116</v>
      </c>
    </row>
    <row r="643" spans="1:21" ht="14.4" customHeight="1" x14ac:dyDescent="0.3">
      <c r="A643" s="695">
        <v>12</v>
      </c>
      <c r="B643" s="696" t="s">
        <v>530</v>
      </c>
      <c r="C643" s="696">
        <v>89301122</v>
      </c>
      <c r="D643" s="697" t="s">
        <v>2688</v>
      </c>
      <c r="E643" s="698" t="s">
        <v>1447</v>
      </c>
      <c r="F643" s="696" t="s">
        <v>1425</v>
      </c>
      <c r="G643" s="696" t="s">
        <v>1531</v>
      </c>
      <c r="H643" s="696" t="s">
        <v>974</v>
      </c>
      <c r="I643" s="696" t="s">
        <v>1679</v>
      </c>
      <c r="J643" s="696" t="s">
        <v>1533</v>
      </c>
      <c r="K643" s="696" t="s">
        <v>1680</v>
      </c>
      <c r="L643" s="699">
        <v>492.45</v>
      </c>
      <c r="M643" s="699">
        <v>27084.750000000011</v>
      </c>
      <c r="N643" s="696">
        <v>55</v>
      </c>
      <c r="O643" s="700">
        <v>50</v>
      </c>
      <c r="P643" s="699">
        <v>17728.200000000012</v>
      </c>
      <c r="Q643" s="701">
        <v>0.65454545454545476</v>
      </c>
      <c r="R643" s="696">
        <v>36</v>
      </c>
      <c r="S643" s="701">
        <v>0.65454545454545454</v>
      </c>
      <c r="T643" s="700">
        <v>33.5</v>
      </c>
      <c r="U643" s="702">
        <v>0.67</v>
      </c>
    </row>
    <row r="644" spans="1:21" ht="14.4" customHeight="1" x14ac:dyDescent="0.3">
      <c r="A644" s="695">
        <v>12</v>
      </c>
      <c r="B644" s="696" t="s">
        <v>530</v>
      </c>
      <c r="C644" s="696">
        <v>89301122</v>
      </c>
      <c r="D644" s="697" t="s">
        <v>2688</v>
      </c>
      <c r="E644" s="698" t="s">
        <v>1447</v>
      </c>
      <c r="F644" s="696" t="s">
        <v>1425</v>
      </c>
      <c r="G644" s="696" t="s">
        <v>1531</v>
      </c>
      <c r="H644" s="696" t="s">
        <v>974</v>
      </c>
      <c r="I644" s="696" t="s">
        <v>1761</v>
      </c>
      <c r="J644" s="696" t="s">
        <v>1533</v>
      </c>
      <c r="K644" s="696" t="s">
        <v>1762</v>
      </c>
      <c r="L644" s="699">
        <v>547.16999999999996</v>
      </c>
      <c r="M644" s="699">
        <v>547.16999999999996</v>
      </c>
      <c r="N644" s="696">
        <v>1</v>
      </c>
      <c r="O644" s="700">
        <v>0.5</v>
      </c>
      <c r="P644" s="699">
        <v>547.16999999999996</v>
      </c>
      <c r="Q644" s="701">
        <v>1</v>
      </c>
      <c r="R644" s="696">
        <v>1</v>
      </c>
      <c r="S644" s="701">
        <v>1</v>
      </c>
      <c r="T644" s="700">
        <v>0.5</v>
      </c>
      <c r="U644" s="702">
        <v>1</v>
      </c>
    </row>
    <row r="645" spans="1:21" ht="14.4" customHeight="1" x14ac:dyDescent="0.3">
      <c r="A645" s="695">
        <v>12</v>
      </c>
      <c r="B645" s="696" t="s">
        <v>530</v>
      </c>
      <c r="C645" s="696">
        <v>89301122</v>
      </c>
      <c r="D645" s="697" t="s">
        <v>2688</v>
      </c>
      <c r="E645" s="698" t="s">
        <v>1447</v>
      </c>
      <c r="F645" s="696" t="s">
        <v>1425</v>
      </c>
      <c r="G645" s="696" t="s">
        <v>1465</v>
      </c>
      <c r="H645" s="696" t="s">
        <v>531</v>
      </c>
      <c r="I645" s="696" t="s">
        <v>2170</v>
      </c>
      <c r="J645" s="696" t="s">
        <v>1467</v>
      </c>
      <c r="K645" s="696" t="s">
        <v>2171</v>
      </c>
      <c r="L645" s="699">
        <v>553.4</v>
      </c>
      <c r="M645" s="699">
        <v>1106.8</v>
      </c>
      <c r="N645" s="696">
        <v>2</v>
      </c>
      <c r="O645" s="700">
        <v>2</v>
      </c>
      <c r="P645" s="699">
        <v>553.4</v>
      </c>
      <c r="Q645" s="701">
        <v>0.5</v>
      </c>
      <c r="R645" s="696">
        <v>1</v>
      </c>
      <c r="S645" s="701">
        <v>0.5</v>
      </c>
      <c r="T645" s="700">
        <v>1</v>
      </c>
      <c r="U645" s="702">
        <v>0.5</v>
      </c>
    </row>
    <row r="646" spans="1:21" ht="14.4" customHeight="1" x14ac:dyDescent="0.3">
      <c r="A646" s="695">
        <v>12</v>
      </c>
      <c r="B646" s="696" t="s">
        <v>530</v>
      </c>
      <c r="C646" s="696">
        <v>89301122</v>
      </c>
      <c r="D646" s="697" t="s">
        <v>2688</v>
      </c>
      <c r="E646" s="698" t="s">
        <v>1447</v>
      </c>
      <c r="F646" s="696" t="s">
        <v>1425</v>
      </c>
      <c r="G646" s="696" t="s">
        <v>1465</v>
      </c>
      <c r="H646" s="696" t="s">
        <v>531</v>
      </c>
      <c r="I646" s="696" t="s">
        <v>1466</v>
      </c>
      <c r="J646" s="696" t="s">
        <v>1467</v>
      </c>
      <c r="K646" s="696" t="s">
        <v>1468</v>
      </c>
      <c r="L646" s="699">
        <v>1660.2</v>
      </c>
      <c r="M646" s="699">
        <v>59767.19999999999</v>
      </c>
      <c r="N646" s="696">
        <v>36</v>
      </c>
      <c r="O646" s="700">
        <v>30.5</v>
      </c>
      <c r="P646" s="699">
        <v>44825.399999999987</v>
      </c>
      <c r="Q646" s="701">
        <v>0.74999999999999989</v>
      </c>
      <c r="R646" s="696">
        <v>27</v>
      </c>
      <c r="S646" s="701">
        <v>0.75</v>
      </c>
      <c r="T646" s="700">
        <v>22.5</v>
      </c>
      <c r="U646" s="702">
        <v>0.73770491803278693</v>
      </c>
    </row>
    <row r="647" spans="1:21" ht="14.4" customHeight="1" x14ac:dyDescent="0.3">
      <c r="A647" s="695">
        <v>12</v>
      </c>
      <c r="B647" s="696" t="s">
        <v>530</v>
      </c>
      <c r="C647" s="696">
        <v>89301122</v>
      </c>
      <c r="D647" s="697" t="s">
        <v>2688</v>
      </c>
      <c r="E647" s="698" t="s">
        <v>1447</v>
      </c>
      <c r="F647" s="696" t="s">
        <v>1425</v>
      </c>
      <c r="G647" s="696" t="s">
        <v>2301</v>
      </c>
      <c r="H647" s="696" t="s">
        <v>531</v>
      </c>
      <c r="I647" s="696" t="s">
        <v>2302</v>
      </c>
      <c r="J647" s="696" t="s">
        <v>2303</v>
      </c>
      <c r="K647" s="696" t="s">
        <v>1020</v>
      </c>
      <c r="L647" s="699">
        <v>164.15</v>
      </c>
      <c r="M647" s="699">
        <v>492.45000000000005</v>
      </c>
      <c r="N647" s="696">
        <v>3</v>
      </c>
      <c r="O647" s="700">
        <v>1</v>
      </c>
      <c r="P647" s="699"/>
      <c r="Q647" s="701">
        <v>0</v>
      </c>
      <c r="R647" s="696"/>
      <c r="S647" s="701">
        <v>0</v>
      </c>
      <c r="T647" s="700"/>
      <c r="U647" s="702">
        <v>0</v>
      </c>
    </row>
    <row r="648" spans="1:21" ht="14.4" customHeight="1" x14ac:dyDescent="0.3">
      <c r="A648" s="695">
        <v>12</v>
      </c>
      <c r="B648" s="696" t="s">
        <v>530</v>
      </c>
      <c r="C648" s="696">
        <v>89301122</v>
      </c>
      <c r="D648" s="697" t="s">
        <v>2688</v>
      </c>
      <c r="E648" s="698" t="s">
        <v>1447</v>
      </c>
      <c r="F648" s="696" t="s">
        <v>1425</v>
      </c>
      <c r="G648" s="696" t="s">
        <v>2304</v>
      </c>
      <c r="H648" s="696" t="s">
        <v>531</v>
      </c>
      <c r="I648" s="696" t="s">
        <v>2305</v>
      </c>
      <c r="J648" s="696" t="s">
        <v>2306</v>
      </c>
      <c r="K648" s="696" t="s">
        <v>1499</v>
      </c>
      <c r="L648" s="699">
        <v>98.31</v>
      </c>
      <c r="M648" s="699">
        <v>294.93</v>
      </c>
      <c r="N648" s="696">
        <v>3</v>
      </c>
      <c r="O648" s="700">
        <v>0.5</v>
      </c>
      <c r="P648" s="699">
        <v>294.93</v>
      </c>
      <c r="Q648" s="701">
        <v>1</v>
      </c>
      <c r="R648" s="696">
        <v>3</v>
      </c>
      <c r="S648" s="701">
        <v>1</v>
      </c>
      <c r="T648" s="700">
        <v>0.5</v>
      </c>
      <c r="U648" s="702">
        <v>1</v>
      </c>
    </row>
    <row r="649" spans="1:21" ht="14.4" customHeight="1" x14ac:dyDescent="0.3">
      <c r="A649" s="695">
        <v>12</v>
      </c>
      <c r="B649" s="696" t="s">
        <v>530</v>
      </c>
      <c r="C649" s="696">
        <v>89301122</v>
      </c>
      <c r="D649" s="697" t="s">
        <v>2688</v>
      </c>
      <c r="E649" s="698" t="s">
        <v>1447</v>
      </c>
      <c r="F649" s="696" t="s">
        <v>1425</v>
      </c>
      <c r="G649" s="696" t="s">
        <v>1681</v>
      </c>
      <c r="H649" s="696" t="s">
        <v>974</v>
      </c>
      <c r="I649" s="696" t="s">
        <v>1682</v>
      </c>
      <c r="J649" s="696" t="s">
        <v>1683</v>
      </c>
      <c r="K649" s="696" t="s">
        <v>1684</v>
      </c>
      <c r="L649" s="699">
        <v>104.45</v>
      </c>
      <c r="M649" s="699">
        <v>1044.5</v>
      </c>
      <c r="N649" s="696">
        <v>10</v>
      </c>
      <c r="O649" s="700">
        <v>4</v>
      </c>
      <c r="P649" s="699">
        <v>1044.5</v>
      </c>
      <c r="Q649" s="701">
        <v>1</v>
      </c>
      <c r="R649" s="696">
        <v>10</v>
      </c>
      <c r="S649" s="701">
        <v>1</v>
      </c>
      <c r="T649" s="700">
        <v>4</v>
      </c>
      <c r="U649" s="702">
        <v>1</v>
      </c>
    </row>
    <row r="650" spans="1:21" ht="14.4" customHeight="1" x14ac:dyDescent="0.3">
      <c r="A650" s="695">
        <v>12</v>
      </c>
      <c r="B650" s="696" t="s">
        <v>530</v>
      </c>
      <c r="C650" s="696">
        <v>89301122</v>
      </c>
      <c r="D650" s="697" t="s">
        <v>2688</v>
      </c>
      <c r="E650" s="698" t="s">
        <v>1447</v>
      </c>
      <c r="F650" s="696" t="s">
        <v>1425</v>
      </c>
      <c r="G650" s="696" t="s">
        <v>1681</v>
      </c>
      <c r="H650" s="696" t="s">
        <v>974</v>
      </c>
      <c r="I650" s="696" t="s">
        <v>2307</v>
      </c>
      <c r="J650" s="696" t="s">
        <v>2308</v>
      </c>
      <c r="K650" s="696" t="s">
        <v>2309</v>
      </c>
      <c r="L650" s="699">
        <v>0</v>
      </c>
      <c r="M650" s="699">
        <v>0</v>
      </c>
      <c r="N650" s="696">
        <v>3</v>
      </c>
      <c r="O650" s="700">
        <v>1</v>
      </c>
      <c r="P650" s="699">
        <v>0</v>
      </c>
      <c r="Q650" s="701"/>
      <c r="R650" s="696">
        <v>3</v>
      </c>
      <c r="S650" s="701">
        <v>1</v>
      </c>
      <c r="T650" s="700">
        <v>1</v>
      </c>
      <c r="U650" s="702">
        <v>1</v>
      </c>
    </row>
    <row r="651" spans="1:21" ht="14.4" customHeight="1" x14ac:dyDescent="0.3">
      <c r="A651" s="695">
        <v>12</v>
      </c>
      <c r="B651" s="696" t="s">
        <v>530</v>
      </c>
      <c r="C651" s="696">
        <v>89301122</v>
      </c>
      <c r="D651" s="697" t="s">
        <v>2688</v>
      </c>
      <c r="E651" s="698" t="s">
        <v>1447</v>
      </c>
      <c r="F651" s="696" t="s">
        <v>1425</v>
      </c>
      <c r="G651" s="696" t="s">
        <v>1535</v>
      </c>
      <c r="H651" s="696" t="s">
        <v>974</v>
      </c>
      <c r="I651" s="696" t="s">
        <v>1557</v>
      </c>
      <c r="J651" s="696" t="s">
        <v>1558</v>
      </c>
      <c r="K651" s="696" t="s">
        <v>1559</v>
      </c>
      <c r="L651" s="699">
        <v>147.36000000000001</v>
      </c>
      <c r="M651" s="699">
        <v>294.72000000000003</v>
      </c>
      <c r="N651" s="696">
        <v>2</v>
      </c>
      <c r="O651" s="700">
        <v>0.5</v>
      </c>
      <c r="P651" s="699"/>
      <c r="Q651" s="701">
        <v>0</v>
      </c>
      <c r="R651" s="696"/>
      <c r="S651" s="701">
        <v>0</v>
      </c>
      <c r="T651" s="700"/>
      <c r="U651" s="702">
        <v>0</v>
      </c>
    </row>
    <row r="652" spans="1:21" ht="14.4" customHeight="1" x14ac:dyDescent="0.3">
      <c r="A652" s="695">
        <v>12</v>
      </c>
      <c r="B652" s="696" t="s">
        <v>530</v>
      </c>
      <c r="C652" s="696">
        <v>89301122</v>
      </c>
      <c r="D652" s="697" t="s">
        <v>2688</v>
      </c>
      <c r="E652" s="698" t="s">
        <v>1447</v>
      </c>
      <c r="F652" s="696" t="s">
        <v>1425</v>
      </c>
      <c r="G652" s="696" t="s">
        <v>1535</v>
      </c>
      <c r="H652" s="696" t="s">
        <v>974</v>
      </c>
      <c r="I652" s="696" t="s">
        <v>2310</v>
      </c>
      <c r="J652" s="696" t="s">
        <v>2311</v>
      </c>
      <c r="K652" s="696" t="s">
        <v>2312</v>
      </c>
      <c r="L652" s="699">
        <v>98.23</v>
      </c>
      <c r="M652" s="699">
        <v>294.69</v>
      </c>
      <c r="N652" s="696">
        <v>3</v>
      </c>
      <c r="O652" s="700">
        <v>1</v>
      </c>
      <c r="P652" s="699">
        <v>294.69</v>
      </c>
      <c r="Q652" s="701">
        <v>1</v>
      </c>
      <c r="R652" s="696">
        <v>3</v>
      </c>
      <c r="S652" s="701">
        <v>1</v>
      </c>
      <c r="T652" s="700">
        <v>1</v>
      </c>
      <c r="U652" s="702">
        <v>1</v>
      </c>
    </row>
    <row r="653" spans="1:21" ht="14.4" customHeight="1" x14ac:dyDescent="0.3">
      <c r="A653" s="695">
        <v>12</v>
      </c>
      <c r="B653" s="696" t="s">
        <v>530</v>
      </c>
      <c r="C653" s="696">
        <v>89301122</v>
      </c>
      <c r="D653" s="697" t="s">
        <v>2688</v>
      </c>
      <c r="E653" s="698" t="s">
        <v>1447</v>
      </c>
      <c r="F653" s="696" t="s">
        <v>1425</v>
      </c>
      <c r="G653" s="696" t="s">
        <v>1535</v>
      </c>
      <c r="H653" s="696" t="s">
        <v>974</v>
      </c>
      <c r="I653" s="696" t="s">
        <v>2313</v>
      </c>
      <c r="J653" s="696" t="s">
        <v>2311</v>
      </c>
      <c r="K653" s="696" t="s">
        <v>2314</v>
      </c>
      <c r="L653" s="699">
        <v>163.72999999999999</v>
      </c>
      <c r="M653" s="699">
        <v>163.72999999999999</v>
      </c>
      <c r="N653" s="696">
        <v>1</v>
      </c>
      <c r="O653" s="700">
        <v>0.5</v>
      </c>
      <c r="P653" s="699"/>
      <c r="Q653" s="701">
        <v>0</v>
      </c>
      <c r="R653" s="696"/>
      <c r="S653" s="701">
        <v>0</v>
      </c>
      <c r="T653" s="700"/>
      <c r="U653" s="702">
        <v>0</v>
      </c>
    </row>
    <row r="654" spans="1:21" ht="14.4" customHeight="1" x14ac:dyDescent="0.3">
      <c r="A654" s="695">
        <v>12</v>
      </c>
      <c r="B654" s="696" t="s">
        <v>530</v>
      </c>
      <c r="C654" s="696">
        <v>89301122</v>
      </c>
      <c r="D654" s="697" t="s">
        <v>2688</v>
      </c>
      <c r="E654" s="698" t="s">
        <v>1447</v>
      </c>
      <c r="F654" s="696" t="s">
        <v>1425</v>
      </c>
      <c r="G654" s="696" t="s">
        <v>2315</v>
      </c>
      <c r="H654" s="696" t="s">
        <v>531</v>
      </c>
      <c r="I654" s="696" t="s">
        <v>2316</v>
      </c>
      <c r="J654" s="696" t="s">
        <v>2317</v>
      </c>
      <c r="K654" s="696" t="s">
        <v>2099</v>
      </c>
      <c r="L654" s="699">
        <v>22.96</v>
      </c>
      <c r="M654" s="699">
        <v>22.96</v>
      </c>
      <c r="N654" s="696">
        <v>1</v>
      </c>
      <c r="O654" s="700">
        <v>0.5</v>
      </c>
      <c r="P654" s="699">
        <v>22.96</v>
      </c>
      <c r="Q654" s="701">
        <v>1</v>
      </c>
      <c r="R654" s="696">
        <v>1</v>
      </c>
      <c r="S654" s="701">
        <v>1</v>
      </c>
      <c r="T654" s="700">
        <v>0.5</v>
      </c>
      <c r="U654" s="702">
        <v>1</v>
      </c>
    </row>
    <row r="655" spans="1:21" ht="14.4" customHeight="1" x14ac:dyDescent="0.3">
      <c r="A655" s="695">
        <v>12</v>
      </c>
      <c r="B655" s="696" t="s">
        <v>530</v>
      </c>
      <c r="C655" s="696">
        <v>89301122</v>
      </c>
      <c r="D655" s="697" t="s">
        <v>2688</v>
      </c>
      <c r="E655" s="698" t="s">
        <v>1447</v>
      </c>
      <c r="F655" s="696" t="s">
        <v>1425</v>
      </c>
      <c r="G655" s="696" t="s">
        <v>2315</v>
      </c>
      <c r="H655" s="696" t="s">
        <v>531</v>
      </c>
      <c r="I655" s="696" t="s">
        <v>2318</v>
      </c>
      <c r="J655" s="696" t="s">
        <v>2317</v>
      </c>
      <c r="K655" s="696" t="s">
        <v>2319</v>
      </c>
      <c r="L655" s="699">
        <v>45.93</v>
      </c>
      <c r="M655" s="699">
        <v>597.08999999999992</v>
      </c>
      <c r="N655" s="696">
        <v>13</v>
      </c>
      <c r="O655" s="700">
        <v>3</v>
      </c>
      <c r="P655" s="699">
        <v>229.64999999999998</v>
      </c>
      <c r="Q655" s="701">
        <v>0.38461538461538464</v>
      </c>
      <c r="R655" s="696">
        <v>5</v>
      </c>
      <c r="S655" s="701">
        <v>0.38461538461538464</v>
      </c>
      <c r="T655" s="700">
        <v>1</v>
      </c>
      <c r="U655" s="702">
        <v>0.33333333333333331</v>
      </c>
    </row>
    <row r="656" spans="1:21" ht="14.4" customHeight="1" x14ac:dyDescent="0.3">
      <c r="A656" s="695">
        <v>12</v>
      </c>
      <c r="B656" s="696" t="s">
        <v>530</v>
      </c>
      <c r="C656" s="696">
        <v>89301122</v>
      </c>
      <c r="D656" s="697" t="s">
        <v>2688</v>
      </c>
      <c r="E656" s="698" t="s">
        <v>1447</v>
      </c>
      <c r="F656" s="696" t="s">
        <v>1425</v>
      </c>
      <c r="G656" s="696" t="s">
        <v>2315</v>
      </c>
      <c r="H656" s="696" t="s">
        <v>531</v>
      </c>
      <c r="I656" s="696" t="s">
        <v>2320</v>
      </c>
      <c r="J656" s="696" t="s">
        <v>2321</v>
      </c>
      <c r="K656" s="696" t="s">
        <v>2322</v>
      </c>
      <c r="L656" s="699">
        <v>91.85</v>
      </c>
      <c r="M656" s="699">
        <v>1377.7499999999998</v>
      </c>
      <c r="N656" s="696">
        <v>15</v>
      </c>
      <c r="O656" s="700">
        <v>5.5</v>
      </c>
      <c r="P656" s="699">
        <v>918.49999999999989</v>
      </c>
      <c r="Q656" s="701">
        <v>0.66666666666666674</v>
      </c>
      <c r="R656" s="696">
        <v>10</v>
      </c>
      <c r="S656" s="701">
        <v>0.66666666666666663</v>
      </c>
      <c r="T656" s="700">
        <v>3.5</v>
      </c>
      <c r="U656" s="702">
        <v>0.63636363636363635</v>
      </c>
    </row>
    <row r="657" spans="1:21" ht="14.4" customHeight="1" x14ac:dyDescent="0.3">
      <c r="A657" s="695">
        <v>12</v>
      </c>
      <c r="B657" s="696" t="s">
        <v>530</v>
      </c>
      <c r="C657" s="696">
        <v>89301122</v>
      </c>
      <c r="D657" s="697" t="s">
        <v>2688</v>
      </c>
      <c r="E657" s="698" t="s">
        <v>1447</v>
      </c>
      <c r="F657" s="696" t="s">
        <v>1425</v>
      </c>
      <c r="G657" s="696" t="s">
        <v>1685</v>
      </c>
      <c r="H657" s="696" t="s">
        <v>531</v>
      </c>
      <c r="I657" s="696" t="s">
        <v>1686</v>
      </c>
      <c r="J657" s="696" t="s">
        <v>1687</v>
      </c>
      <c r="K657" s="696" t="s">
        <v>1688</v>
      </c>
      <c r="L657" s="699">
        <v>293.69</v>
      </c>
      <c r="M657" s="699">
        <v>1762.1399999999999</v>
      </c>
      <c r="N657" s="696">
        <v>6</v>
      </c>
      <c r="O657" s="700">
        <v>1</v>
      </c>
      <c r="P657" s="699">
        <v>1762.1399999999999</v>
      </c>
      <c r="Q657" s="701">
        <v>1</v>
      </c>
      <c r="R657" s="696">
        <v>6</v>
      </c>
      <c r="S657" s="701">
        <v>1</v>
      </c>
      <c r="T657" s="700">
        <v>1</v>
      </c>
      <c r="U657" s="702">
        <v>1</v>
      </c>
    </row>
    <row r="658" spans="1:21" ht="14.4" customHeight="1" x14ac:dyDescent="0.3">
      <c r="A658" s="695">
        <v>12</v>
      </c>
      <c r="B658" s="696" t="s">
        <v>530</v>
      </c>
      <c r="C658" s="696">
        <v>89301122</v>
      </c>
      <c r="D658" s="697" t="s">
        <v>2688</v>
      </c>
      <c r="E658" s="698" t="s">
        <v>1447</v>
      </c>
      <c r="F658" s="696" t="s">
        <v>1425</v>
      </c>
      <c r="G658" s="696" t="s">
        <v>1685</v>
      </c>
      <c r="H658" s="696" t="s">
        <v>531</v>
      </c>
      <c r="I658" s="696" t="s">
        <v>2323</v>
      </c>
      <c r="J658" s="696" t="s">
        <v>1687</v>
      </c>
      <c r="K658" s="696" t="s">
        <v>2324</v>
      </c>
      <c r="L658" s="699">
        <v>489.49</v>
      </c>
      <c r="M658" s="699">
        <v>2447.4499999999998</v>
      </c>
      <c r="N658" s="696">
        <v>5</v>
      </c>
      <c r="O658" s="700">
        <v>3</v>
      </c>
      <c r="P658" s="699"/>
      <c r="Q658" s="701">
        <v>0</v>
      </c>
      <c r="R658" s="696"/>
      <c r="S658" s="701">
        <v>0</v>
      </c>
      <c r="T658" s="700"/>
      <c r="U658" s="702">
        <v>0</v>
      </c>
    </row>
    <row r="659" spans="1:21" ht="14.4" customHeight="1" x14ac:dyDescent="0.3">
      <c r="A659" s="695">
        <v>12</v>
      </c>
      <c r="B659" s="696" t="s">
        <v>530</v>
      </c>
      <c r="C659" s="696">
        <v>89301122</v>
      </c>
      <c r="D659" s="697" t="s">
        <v>2688</v>
      </c>
      <c r="E659" s="698" t="s">
        <v>1447</v>
      </c>
      <c r="F659" s="696" t="s">
        <v>1425</v>
      </c>
      <c r="G659" s="696" t="s">
        <v>1685</v>
      </c>
      <c r="H659" s="696" t="s">
        <v>531</v>
      </c>
      <c r="I659" s="696" t="s">
        <v>2325</v>
      </c>
      <c r="J659" s="696" t="s">
        <v>1690</v>
      </c>
      <c r="K659" s="696" t="s">
        <v>2326</v>
      </c>
      <c r="L659" s="699">
        <v>489.48</v>
      </c>
      <c r="M659" s="699">
        <v>489.48</v>
      </c>
      <c r="N659" s="696">
        <v>1</v>
      </c>
      <c r="O659" s="700">
        <v>0.5</v>
      </c>
      <c r="P659" s="699">
        <v>489.48</v>
      </c>
      <c r="Q659" s="701">
        <v>1</v>
      </c>
      <c r="R659" s="696">
        <v>1</v>
      </c>
      <c r="S659" s="701">
        <v>1</v>
      </c>
      <c r="T659" s="700">
        <v>0.5</v>
      </c>
      <c r="U659" s="702">
        <v>1</v>
      </c>
    </row>
    <row r="660" spans="1:21" ht="14.4" customHeight="1" x14ac:dyDescent="0.3">
      <c r="A660" s="695">
        <v>12</v>
      </c>
      <c r="B660" s="696" t="s">
        <v>530</v>
      </c>
      <c r="C660" s="696">
        <v>89301122</v>
      </c>
      <c r="D660" s="697" t="s">
        <v>2688</v>
      </c>
      <c r="E660" s="698" t="s">
        <v>1447</v>
      </c>
      <c r="F660" s="696" t="s">
        <v>1425</v>
      </c>
      <c r="G660" s="696" t="s">
        <v>1685</v>
      </c>
      <c r="H660" s="696" t="s">
        <v>531</v>
      </c>
      <c r="I660" s="696" t="s">
        <v>1692</v>
      </c>
      <c r="J660" s="696" t="s">
        <v>1690</v>
      </c>
      <c r="K660" s="696" t="s">
        <v>1693</v>
      </c>
      <c r="L660" s="699">
        <v>244.74</v>
      </c>
      <c r="M660" s="699">
        <v>2202.66</v>
      </c>
      <c r="N660" s="696">
        <v>9</v>
      </c>
      <c r="O660" s="700">
        <v>3.5</v>
      </c>
      <c r="P660" s="699">
        <v>1468.44</v>
      </c>
      <c r="Q660" s="701">
        <v>0.66666666666666674</v>
      </c>
      <c r="R660" s="696">
        <v>6</v>
      </c>
      <c r="S660" s="701">
        <v>0.66666666666666663</v>
      </c>
      <c r="T660" s="700">
        <v>2.5</v>
      </c>
      <c r="U660" s="702">
        <v>0.7142857142857143</v>
      </c>
    </row>
    <row r="661" spans="1:21" ht="14.4" customHeight="1" x14ac:dyDescent="0.3">
      <c r="A661" s="695">
        <v>12</v>
      </c>
      <c r="B661" s="696" t="s">
        <v>530</v>
      </c>
      <c r="C661" s="696">
        <v>89301122</v>
      </c>
      <c r="D661" s="697" t="s">
        <v>2688</v>
      </c>
      <c r="E661" s="698" t="s">
        <v>1447</v>
      </c>
      <c r="F661" s="696" t="s">
        <v>1425</v>
      </c>
      <c r="G661" s="696" t="s">
        <v>1883</v>
      </c>
      <c r="H661" s="696" t="s">
        <v>531</v>
      </c>
      <c r="I661" s="696" t="s">
        <v>1884</v>
      </c>
      <c r="J661" s="696" t="s">
        <v>1885</v>
      </c>
      <c r="K661" s="696" t="s">
        <v>1886</v>
      </c>
      <c r="L661" s="699">
        <v>0</v>
      </c>
      <c r="M661" s="699">
        <v>0</v>
      </c>
      <c r="N661" s="696">
        <v>1</v>
      </c>
      <c r="O661" s="700">
        <v>1</v>
      </c>
      <c r="P661" s="699"/>
      <c r="Q661" s="701"/>
      <c r="R661" s="696"/>
      <c r="S661" s="701">
        <v>0</v>
      </c>
      <c r="T661" s="700"/>
      <c r="U661" s="702">
        <v>0</v>
      </c>
    </row>
    <row r="662" spans="1:21" ht="14.4" customHeight="1" x14ac:dyDescent="0.3">
      <c r="A662" s="695">
        <v>12</v>
      </c>
      <c r="B662" s="696" t="s">
        <v>530</v>
      </c>
      <c r="C662" s="696">
        <v>89301122</v>
      </c>
      <c r="D662" s="697" t="s">
        <v>2688</v>
      </c>
      <c r="E662" s="698" t="s">
        <v>1447</v>
      </c>
      <c r="F662" s="696" t="s">
        <v>1426</v>
      </c>
      <c r="G662" s="696" t="s">
        <v>1887</v>
      </c>
      <c r="H662" s="696" t="s">
        <v>531</v>
      </c>
      <c r="I662" s="696" t="s">
        <v>1888</v>
      </c>
      <c r="J662" s="696" t="s">
        <v>1889</v>
      </c>
      <c r="K662" s="696"/>
      <c r="L662" s="699">
        <v>0</v>
      </c>
      <c r="M662" s="699">
        <v>0</v>
      </c>
      <c r="N662" s="696">
        <v>1</v>
      </c>
      <c r="O662" s="700">
        <v>1</v>
      </c>
      <c r="P662" s="699">
        <v>0</v>
      </c>
      <c r="Q662" s="701"/>
      <c r="R662" s="696">
        <v>1</v>
      </c>
      <c r="S662" s="701">
        <v>1</v>
      </c>
      <c r="T662" s="700">
        <v>1</v>
      </c>
      <c r="U662" s="702">
        <v>1</v>
      </c>
    </row>
    <row r="663" spans="1:21" ht="14.4" customHeight="1" x14ac:dyDescent="0.3">
      <c r="A663" s="695">
        <v>12</v>
      </c>
      <c r="B663" s="696" t="s">
        <v>530</v>
      </c>
      <c r="C663" s="696">
        <v>89301122</v>
      </c>
      <c r="D663" s="697" t="s">
        <v>2688</v>
      </c>
      <c r="E663" s="698" t="s">
        <v>1447</v>
      </c>
      <c r="F663" s="696" t="s">
        <v>1426</v>
      </c>
      <c r="G663" s="696" t="s">
        <v>1887</v>
      </c>
      <c r="H663" s="696" t="s">
        <v>531</v>
      </c>
      <c r="I663" s="696" t="s">
        <v>1965</v>
      </c>
      <c r="J663" s="696" t="s">
        <v>1889</v>
      </c>
      <c r="K663" s="696"/>
      <c r="L663" s="699">
        <v>0</v>
      </c>
      <c r="M663" s="699">
        <v>0</v>
      </c>
      <c r="N663" s="696">
        <v>6</v>
      </c>
      <c r="O663" s="700">
        <v>6</v>
      </c>
      <c r="P663" s="699">
        <v>0</v>
      </c>
      <c r="Q663" s="701"/>
      <c r="R663" s="696">
        <v>4</v>
      </c>
      <c r="S663" s="701">
        <v>0.66666666666666663</v>
      </c>
      <c r="T663" s="700">
        <v>4</v>
      </c>
      <c r="U663" s="702">
        <v>0.66666666666666663</v>
      </c>
    </row>
    <row r="664" spans="1:21" ht="14.4" customHeight="1" x14ac:dyDescent="0.3">
      <c r="A664" s="695">
        <v>12</v>
      </c>
      <c r="B664" s="696" t="s">
        <v>530</v>
      </c>
      <c r="C664" s="696">
        <v>89301122</v>
      </c>
      <c r="D664" s="697" t="s">
        <v>2688</v>
      </c>
      <c r="E664" s="698" t="s">
        <v>1447</v>
      </c>
      <c r="F664" s="696" t="s">
        <v>1427</v>
      </c>
      <c r="G664" s="696" t="s">
        <v>1890</v>
      </c>
      <c r="H664" s="696" t="s">
        <v>531</v>
      </c>
      <c r="I664" s="696" t="s">
        <v>1891</v>
      </c>
      <c r="J664" s="696" t="s">
        <v>1892</v>
      </c>
      <c r="K664" s="696" t="s">
        <v>1893</v>
      </c>
      <c r="L664" s="699">
        <v>144.05000000000001</v>
      </c>
      <c r="M664" s="699">
        <v>1728.6000000000001</v>
      </c>
      <c r="N664" s="696">
        <v>12</v>
      </c>
      <c r="O664" s="700">
        <v>3</v>
      </c>
      <c r="P664" s="699">
        <v>1728.6000000000001</v>
      </c>
      <c r="Q664" s="701">
        <v>1</v>
      </c>
      <c r="R664" s="696">
        <v>12</v>
      </c>
      <c r="S664" s="701">
        <v>1</v>
      </c>
      <c r="T664" s="700">
        <v>3</v>
      </c>
      <c r="U664" s="702">
        <v>1</v>
      </c>
    </row>
    <row r="665" spans="1:21" ht="14.4" customHeight="1" x14ac:dyDescent="0.3">
      <c r="A665" s="695">
        <v>12</v>
      </c>
      <c r="B665" s="696" t="s">
        <v>530</v>
      </c>
      <c r="C665" s="696">
        <v>89301122</v>
      </c>
      <c r="D665" s="697" t="s">
        <v>2688</v>
      </c>
      <c r="E665" s="698" t="s">
        <v>1447</v>
      </c>
      <c r="F665" s="696" t="s">
        <v>1427</v>
      </c>
      <c r="G665" s="696" t="s">
        <v>1890</v>
      </c>
      <c r="H665" s="696" t="s">
        <v>531</v>
      </c>
      <c r="I665" s="696" t="s">
        <v>2327</v>
      </c>
      <c r="J665" s="696" t="s">
        <v>2328</v>
      </c>
      <c r="K665" s="696" t="s">
        <v>2329</v>
      </c>
      <c r="L665" s="699">
        <v>76.790000000000006</v>
      </c>
      <c r="M665" s="699">
        <v>76.790000000000006</v>
      </c>
      <c r="N665" s="696">
        <v>1</v>
      </c>
      <c r="O665" s="700">
        <v>1</v>
      </c>
      <c r="P665" s="699">
        <v>76.790000000000006</v>
      </c>
      <c r="Q665" s="701">
        <v>1</v>
      </c>
      <c r="R665" s="696">
        <v>1</v>
      </c>
      <c r="S665" s="701">
        <v>1</v>
      </c>
      <c r="T665" s="700">
        <v>1</v>
      </c>
      <c r="U665" s="702">
        <v>1</v>
      </c>
    </row>
    <row r="666" spans="1:21" ht="14.4" customHeight="1" x14ac:dyDescent="0.3">
      <c r="A666" s="695">
        <v>12</v>
      </c>
      <c r="B666" s="696" t="s">
        <v>530</v>
      </c>
      <c r="C666" s="696">
        <v>89301122</v>
      </c>
      <c r="D666" s="697" t="s">
        <v>2688</v>
      </c>
      <c r="E666" s="698" t="s">
        <v>1447</v>
      </c>
      <c r="F666" s="696" t="s">
        <v>1427</v>
      </c>
      <c r="G666" s="696" t="s">
        <v>1890</v>
      </c>
      <c r="H666" s="696" t="s">
        <v>531</v>
      </c>
      <c r="I666" s="696" t="s">
        <v>1897</v>
      </c>
      <c r="J666" s="696" t="s">
        <v>1898</v>
      </c>
      <c r="K666" s="696" t="s">
        <v>1899</v>
      </c>
      <c r="L666" s="699">
        <v>50</v>
      </c>
      <c r="M666" s="699">
        <v>300</v>
      </c>
      <c r="N666" s="696">
        <v>6</v>
      </c>
      <c r="O666" s="700">
        <v>3</v>
      </c>
      <c r="P666" s="699">
        <v>300</v>
      </c>
      <c r="Q666" s="701">
        <v>1</v>
      </c>
      <c r="R666" s="696">
        <v>6</v>
      </c>
      <c r="S666" s="701">
        <v>1</v>
      </c>
      <c r="T666" s="700">
        <v>3</v>
      </c>
      <c r="U666" s="702">
        <v>1</v>
      </c>
    </row>
    <row r="667" spans="1:21" ht="14.4" customHeight="1" x14ac:dyDescent="0.3">
      <c r="A667" s="695">
        <v>12</v>
      </c>
      <c r="B667" s="696" t="s">
        <v>530</v>
      </c>
      <c r="C667" s="696">
        <v>89301122</v>
      </c>
      <c r="D667" s="697" t="s">
        <v>2688</v>
      </c>
      <c r="E667" s="698" t="s">
        <v>1447</v>
      </c>
      <c r="F667" s="696" t="s">
        <v>1427</v>
      </c>
      <c r="G667" s="696" t="s">
        <v>1700</v>
      </c>
      <c r="H667" s="696" t="s">
        <v>531</v>
      </c>
      <c r="I667" s="696" t="s">
        <v>2330</v>
      </c>
      <c r="J667" s="696" t="s">
        <v>2331</v>
      </c>
      <c r="K667" s="696" t="s">
        <v>2332</v>
      </c>
      <c r="L667" s="699">
        <v>9.0399999999999991</v>
      </c>
      <c r="M667" s="699">
        <v>2711.9999999999995</v>
      </c>
      <c r="N667" s="696">
        <v>300</v>
      </c>
      <c r="O667" s="700">
        <v>1</v>
      </c>
      <c r="P667" s="699">
        <v>2711.9999999999995</v>
      </c>
      <c r="Q667" s="701">
        <v>1</v>
      </c>
      <c r="R667" s="696">
        <v>300</v>
      </c>
      <c r="S667" s="701">
        <v>1</v>
      </c>
      <c r="T667" s="700">
        <v>1</v>
      </c>
      <c r="U667" s="702">
        <v>1</v>
      </c>
    </row>
    <row r="668" spans="1:21" ht="14.4" customHeight="1" x14ac:dyDescent="0.3">
      <c r="A668" s="695">
        <v>12</v>
      </c>
      <c r="B668" s="696" t="s">
        <v>530</v>
      </c>
      <c r="C668" s="696">
        <v>89301122</v>
      </c>
      <c r="D668" s="697" t="s">
        <v>2688</v>
      </c>
      <c r="E668" s="698" t="s">
        <v>1447</v>
      </c>
      <c r="F668" s="696" t="s">
        <v>1427</v>
      </c>
      <c r="G668" s="696" t="s">
        <v>1700</v>
      </c>
      <c r="H668" s="696" t="s">
        <v>531</v>
      </c>
      <c r="I668" s="696" t="s">
        <v>1707</v>
      </c>
      <c r="J668" s="696" t="s">
        <v>1708</v>
      </c>
      <c r="K668" s="696" t="s">
        <v>1709</v>
      </c>
      <c r="L668" s="699">
        <v>1500</v>
      </c>
      <c r="M668" s="699">
        <v>15000</v>
      </c>
      <c r="N668" s="696">
        <v>10</v>
      </c>
      <c r="O668" s="700">
        <v>1</v>
      </c>
      <c r="P668" s="699"/>
      <c r="Q668" s="701">
        <v>0</v>
      </c>
      <c r="R668" s="696"/>
      <c r="S668" s="701">
        <v>0</v>
      </c>
      <c r="T668" s="700"/>
      <c r="U668" s="702">
        <v>0</v>
      </c>
    </row>
    <row r="669" spans="1:21" ht="14.4" customHeight="1" x14ac:dyDescent="0.3">
      <c r="A669" s="695">
        <v>12</v>
      </c>
      <c r="B669" s="696" t="s">
        <v>530</v>
      </c>
      <c r="C669" s="696">
        <v>89301122</v>
      </c>
      <c r="D669" s="697" t="s">
        <v>2688</v>
      </c>
      <c r="E669" s="698" t="s">
        <v>1447</v>
      </c>
      <c r="F669" s="696" t="s">
        <v>1427</v>
      </c>
      <c r="G669" s="696" t="s">
        <v>1700</v>
      </c>
      <c r="H669" s="696" t="s">
        <v>531</v>
      </c>
      <c r="I669" s="696" t="s">
        <v>2333</v>
      </c>
      <c r="J669" s="696" t="s">
        <v>1716</v>
      </c>
      <c r="K669" s="696" t="s">
        <v>2334</v>
      </c>
      <c r="L669" s="699">
        <v>1500</v>
      </c>
      <c r="M669" s="699">
        <v>22500</v>
      </c>
      <c r="N669" s="696">
        <v>15</v>
      </c>
      <c r="O669" s="700">
        <v>1</v>
      </c>
      <c r="P669" s="699"/>
      <c r="Q669" s="701">
        <v>0</v>
      </c>
      <c r="R669" s="696"/>
      <c r="S669" s="701">
        <v>0</v>
      </c>
      <c r="T669" s="700"/>
      <c r="U669" s="702">
        <v>0</v>
      </c>
    </row>
    <row r="670" spans="1:21" ht="14.4" customHeight="1" x14ac:dyDescent="0.3">
      <c r="A670" s="695">
        <v>12</v>
      </c>
      <c r="B670" s="696" t="s">
        <v>530</v>
      </c>
      <c r="C670" s="696">
        <v>89301122</v>
      </c>
      <c r="D670" s="697" t="s">
        <v>2688</v>
      </c>
      <c r="E670" s="698" t="s">
        <v>1447</v>
      </c>
      <c r="F670" s="696" t="s">
        <v>1427</v>
      </c>
      <c r="G670" s="696" t="s">
        <v>1700</v>
      </c>
      <c r="H670" s="696" t="s">
        <v>531</v>
      </c>
      <c r="I670" s="696" t="s">
        <v>1715</v>
      </c>
      <c r="J670" s="696" t="s">
        <v>1716</v>
      </c>
      <c r="K670" s="696" t="s">
        <v>1717</v>
      </c>
      <c r="L670" s="699">
        <v>1500</v>
      </c>
      <c r="M670" s="699">
        <v>22500</v>
      </c>
      <c r="N670" s="696">
        <v>15</v>
      </c>
      <c r="O670" s="700">
        <v>1</v>
      </c>
      <c r="P670" s="699">
        <v>22500</v>
      </c>
      <c r="Q670" s="701">
        <v>1</v>
      </c>
      <c r="R670" s="696">
        <v>15</v>
      </c>
      <c r="S670" s="701">
        <v>1</v>
      </c>
      <c r="T670" s="700">
        <v>1</v>
      </c>
      <c r="U670" s="702">
        <v>1</v>
      </c>
    </row>
    <row r="671" spans="1:21" ht="14.4" customHeight="1" x14ac:dyDescent="0.3">
      <c r="A671" s="695">
        <v>12</v>
      </c>
      <c r="B671" s="696" t="s">
        <v>530</v>
      </c>
      <c r="C671" s="696">
        <v>89301122</v>
      </c>
      <c r="D671" s="697" t="s">
        <v>2688</v>
      </c>
      <c r="E671" s="698" t="s">
        <v>1447</v>
      </c>
      <c r="F671" s="696" t="s">
        <v>1427</v>
      </c>
      <c r="G671" s="696" t="s">
        <v>1767</v>
      </c>
      <c r="H671" s="696" t="s">
        <v>531</v>
      </c>
      <c r="I671" s="696" t="s">
        <v>1966</v>
      </c>
      <c r="J671" s="696" t="s">
        <v>1967</v>
      </c>
      <c r="K671" s="696" t="s">
        <v>1968</v>
      </c>
      <c r="L671" s="699">
        <v>124</v>
      </c>
      <c r="M671" s="699">
        <v>744</v>
      </c>
      <c r="N671" s="696">
        <v>6</v>
      </c>
      <c r="O671" s="700">
        <v>4</v>
      </c>
      <c r="P671" s="699">
        <v>744</v>
      </c>
      <c r="Q671" s="701">
        <v>1</v>
      </c>
      <c r="R671" s="696">
        <v>6</v>
      </c>
      <c r="S671" s="701">
        <v>1</v>
      </c>
      <c r="T671" s="700">
        <v>4</v>
      </c>
      <c r="U671" s="702">
        <v>1</v>
      </c>
    </row>
    <row r="672" spans="1:21" ht="14.4" customHeight="1" x14ac:dyDescent="0.3">
      <c r="A672" s="695">
        <v>12</v>
      </c>
      <c r="B672" s="696" t="s">
        <v>530</v>
      </c>
      <c r="C672" s="696">
        <v>89301122</v>
      </c>
      <c r="D672" s="697" t="s">
        <v>2688</v>
      </c>
      <c r="E672" s="698" t="s">
        <v>1447</v>
      </c>
      <c r="F672" s="696" t="s">
        <v>1427</v>
      </c>
      <c r="G672" s="696" t="s">
        <v>1767</v>
      </c>
      <c r="H672" s="696" t="s">
        <v>531</v>
      </c>
      <c r="I672" s="696" t="s">
        <v>2335</v>
      </c>
      <c r="J672" s="696" t="s">
        <v>2336</v>
      </c>
      <c r="K672" s="696" t="s">
        <v>2337</v>
      </c>
      <c r="L672" s="699">
        <v>630.11</v>
      </c>
      <c r="M672" s="699">
        <v>3780.66</v>
      </c>
      <c r="N672" s="696">
        <v>6</v>
      </c>
      <c r="O672" s="700">
        <v>1</v>
      </c>
      <c r="P672" s="699">
        <v>3780.66</v>
      </c>
      <c r="Q672" s="701">
        <v>1</v>
      </c>
      <c r="R672" s="696">
        <v>6</v>
      </c>
      <c r="S672" s="701">
        <v>1</v>
      </c>
      <c r="T672" s="700">
        <v>1</v>
      </c>
      <c r="U672" s="702">
        <v>1</v>
      </c>
    </row>
    <row r="673" spans="1:21" ht="14.4" customHeight="1" x14ac:dyDescent="0.3">
      <c r="A673" s="695">
        <v>12</v>
      </c>
      <c r="B673" s="696" t="s">
        <v>530</v>
      </c>
      <c r="C673" s="696">
        <v>89301122</v>
      </c>
      <c r="D673" s="697" t="s">
        <v>2688</v>
      </c>
      <c r="E673" s="698" t="s">
        <v>1447</v>
      </c>
      <c r="F673" s="696" t="s">
        <v>1427</v>
      </c>
      <c r="G673" s="696" t="s">
        <v>1767</v>
      </c>
      <c r="H673" s="696" t="s">
        <v>531</v>
      </c>
      <c r="I673" s="696" t="s">
        <v>2338</v>
      </c>
      <c r="J673" s="696" t="s">
        <v>2339</v>
      </c>
      <c r="K673" s="696" t="s">
        <v>2340</v>
      </c>
      <c r="L673" s="699">
        <v>3082.5</v>
      </c>
      <c r="M673" s="699">
        <v>12330</v>
      </c>
      <c r="N673" s="696">
        <v>4</v>
      </c>
      <c r="O673" s="700">
        <v>2</v>
      </c>
      <c r="P673" s="699">
        <v>12330</v>
      </c>
      <c r="Q673" s="701">
        <v>1</v>
      </c>
      <c r="R673" s="696">
        <v>4</v>
      </c>
      <c r="S673" s="701">
        <v>1</v>
      </c>
      <c r="T673" s="700">
        <v>2</v>
      </c>
      <c r="U673" s="702">
        <v>1</v>
      </c>
    </row>
    <row r="674" spans="1:21" ht="14.4" customHeight="1" x14ac:dyDescent="0.3">
      <c r="A674" s="695">
        <v>12</v>
      </c>
      <c r="B674" s="696" t="s">
        <v>530</v>
      </c>
      <c r="C674" s="696">
        <v>89301122</v>
      </c>
      <c r="D674" s="697" t="s">
        <v>2688</v>
      </c>
      <c r="E674" s="698" t="s">
        <v>1447</v>
      </c>
      <c r="F674" s="696" t="s">
        <v>1427</v>
      </c>
      <c r="G674" s="696" t="s">
        <v>1767</v>
      </c>
      <c r="H674" s="696" t="s">
        <v>531</v>
      </c>
      <c r="I674" s="696" t="s">
        <v>1900</v>
      </c>
      <c r="J674" s="696" t="s">
        <v>1901</v>
      </c>
      <c r="K674" s="696" t="s">
        <v>1902</v>
      </c>
      <c r="L674" s="699">
        <v>484.6</v>
      </c>
      <c r="M674" s="699">
        <v>969.2</v>
      </c>
      <c r="N674" s="696">
        <v>2</v>
      </c>
      <c r="O674" s="700">
        <v>1</v>
      </c>
      <c r="P674" s="699">
        <v>969.2</v>
      </c>
      <c r="Q674" s="701">
        <v>1</v>
      </c>
      <c r="R674" s="696">
        <v>2</v>
      </c>
      <c r="S674" s="701">
        <v>1</v>
      </c>
      <c r="T674" s="700">
        <v>1</v>
      </c>
      <c r="U674" s="702">
        <v>1</v>
      </c>
    </row>
    <row r="675" spans="1:21" ht="14.4" customHeight="1" x14ac:dyDescent="0.3">
      <c r="A675" s="695">
        <v>12</v>
      </c>
      <c r="B675" s="696" t="s">
        <v>530</v>
      </c>
      <c r="C675" s="696">
        <v>89301122</v>
      </c>
      <c r="D675" s="697" t="s">
        <v>2688</v>
      </c>
      <c r="E675" s="698" t="s">
        <v>1447</v>
      </c>
      <c r="F675" s="696" t="s">
        <v>1427</v>
      </c>
      <c r="G675" s="696" t="s">
        <v>1767</v>
      </c>
      <c r="H675" s="696" t="s">
        <v>531</v>
      </c>
      <c r="I675" s="696" t="s">
        <v>1903</v>
      </c>
      <c r="J675" s="696" t="s">
        <v>1904</v>
      </c>
      <c r="K675" s="696" t="s">
        <v>1905</v>
      </c>
      <c r="L675" s="699">
        <v>291.2</v>
      </c>
      <c r="M675" s="699">
        <v>1164.8</v>
      </c>
      <c r="N675" s="696">
        <v>4</v>
      </c>
      <c r="O675" s="700">
        <v>2</v>
      </c>
      <c r="P675" s="699">
        <v>1164.8</v>
      </c>
      <c r="Q675" s="701">
        <v>1</v>
      </c>
      <c r="R675" s="696">
        <v>4</v>
      </c>
      <c r="S675" s="701">
        <v>1</v>
      </c>
      <c r="T675" s="700">
        <v>2</v>
      </c>
      <c r="U675" s="702">
        <v>1</v>
      </c>
    </row>
    <row r="676" spans="1:21" ht="14.4" customHeight="1" x14ac:dyDescent="0.3">
      <c r="A676" s="695">
        <v>12</v>
      </c>
      <c r="B676" s="696" t="s">
        <v>530</v>
      </c>
      <c r="C676" s="696">
        <v>89301122</v>
      </c>
      <c r="D676" s="697" t="s">
        <v>2688</v>
      </c>
      <c r="E676" s="698" t="s">
        <v>1447</v>
      </c>
      <c r="F676" s="696" t="s">
        <v>1427</v>
      </c>
      <c r="G676" s="696" t="s">
        <v>1767</v>
      </c>
      <c r="H676" s="696" t="s">
        <v>531</v>
      </c>
      <c r="I676" s="696" t="s">
        <v>1973</v>
      </c>
      <c r="J676" s="696" t="s">
        <v>1974</v>
      </c>
      <c r="K676" s="696" t="s">
        <v>1975</v>
      </c>
      <c r="L676" s="699">
        <v>579</v>
      </c>
      <c r="M676" s="699">
        <v>4053</v>
      </c>
      <c r="N676" s="696">
        <v>7</v>
      </c>
      <c r="O676" s="700">
        <v>5</v>
      </c>
      <c r="P676" s="699">
        <v>4053</v>
      </c>
      <c r="Q676" s="701">
        <v>1</v>
      </c>
      <c r="R676" s="696">
        <v>7</v>
      </c>
      <c r="S676" s="701">
        <v>1</v>
      </c>
      <c r="T676" s="700">
        <v>5</v>
      </c>
      <c r="U676" s="702">
        <v>1</v>
      </c>
    </row>
    <row r="677" spans="1:21" ht="14.4" customHeight="1" x14ac:dyDescent="0.3">
      <c r="A677" s="695">
        <v>12</v>
      </c>
      <c r="B677" s="696" t="s">
        <v>530</v>
      </c>
      <c r="C677" s="696">
        <v>89301122</v>
      </c>
      <c r="D677" s="697" t="s">
        <v>2688</v>
      </c>
      <c r="E677" s="698" t="s">
        <v>1447</v>
      </c>
      <c r="F677" s="696" t="s">
        <v>1427</v>
      </c>
      <c r="G677" s="696" t="s">
        <v>1767</v>
      </c>
      <c r="H677" s="696" t="s">
        <v>531</v>
      </c>
      <c r="I677" s="696" t="s">
        <v>1976</v>
      </c>
      <c r="J677" s="696" t="s">
        <v>1977</v>
      </c>
      <c r="K677" s="696" t="s">
        <v>1978</v>
      </c>
      <c r="L677" s="699">
        <v>513.75</v>
      </c>
      <c r="M677" s="699">
        <v>8220</v>
      </c>
      <c r="N677" s="696">
        <v>16</v>
      </c>
      <c r="O677" s="700">
        <v>5</v>
      </c>
      <c r="P677" s="699">
        <v>8220</v>
      </c>
      <c r="Q677" s="701">
        <v>1</v>
      </c>
      <c r="R677" s="696">
        <v>16</v>
      </c>
      <c r="S677" s="701">
        <v>1</v>
      </c>
      <c r="T677" s="700">
        <v>5</v>
      </c>
      <c r="U677" s="702">
        <v>1</v>
      </c>
    </row>
    <row r="678" spans="1:21" ht="14.4" customHeight="1" x14ac:dyDescent="0.3">
      <c r="A678" s="695">
        <v>12</v>
      </c>
      <c r="B678" s="696" t="s">
        <v>530</v>
      </c>
      <c r="C678" s="696">
        <v>89301122</v>
      </c>
      <c r="D678" s="697" t="s">
        <v>2688</v>
      </c>
      <c r="E678" s="698" t="s">
        <v>1447</v>
      </c>
      <c r="F678" s="696" t="s">
        <v>1427</v>
      </c>
      <c r="G678" s="696" t="s">
        <v>1767</v>
      </c>
      <c r="H678" s="696" t="s">
        <v>531</v>
      </c>
      <c r="I678" s="696" t="s">
        <v>1906</v>
      </c>
      <c r="J678" s="696" t="s">
        <v>1907</v>
      </c>
      <c r="K678" s="696" t="s">
        <v>1908</v>
      </c>
      <c r="L678" s="699">
        <v>173.85</v>
      </c>
      <c r="M678" s="699">
        <v>347.7</v>
      </c>
      <c r="N678" s="696">
        <v>2</v>
      </c>
      <c r="O678" s="700">
        <v>1</v>
      </c>
      <c r="P678" s="699">
        <v>347.7</v>
      </c>
      <c r="Q678" s="701">
        <v>1</v>
      </c>
      <c r="R678" s="696">
        <v>2</v>
      </c>
      <c r="S678" s="701">
        <v>1</v>
      </c>
      <c r="T678" s="700">
        <v>1</v>
      </c>
      <c r="U678" s="702">
        <v>1</v>
      </c>
    </row>
    <row r="679" spans="1:21" ht="14.4" customHeight="1" x14ac:dyDescent="0.3">
      <c r="A679" s="695">
        <v>12</v>
      </c>
      <c r="B679" s="696" t="s">
        <v>530</v>
      </c>
      <c r="C679" s="696">
        <v>89301122</v>
      </c>
      <c r="D679" s="697" t="s">
        <v>2688</v>
      </c>
      <c r="E679" s="698" t="s">
        <v>1447</v>
      </c>
      <c r="F679" s="696" t="s">
        <v>1427</v>
      </c>
      <c r="G679" s="696" t="s">
        <v>1767</v>
      </c>
      <c r="H679" s="696" t="s">
        <v>531</v>
      </c>
      <c r="I679" s="696" t="s">
        <v>1909</v>
      </c>
      <c r="J679" s="696" t="s">
        <v>1910</v>
      </c>
      <c r="K679" s="696" t="s">
        <v>1908</v>
      </c>
      <c r="L679" s="699">
        <v>220.68</v>
      </c>
      <c r="M679" s="699">
        <v>220.68</v>
      </c>
      <c r="N679" s="696">
        <v>1</v>
      </c>
      <c r="O679" s="700">
        <v>1</v>
      </c>
      <c r="P679" s="699">
        <v>220.68</v>
      </c>
      <c r="Q679" s="701">
        <v>1</v>
      </c>
      <c r="R679" s="696">
        <v>1</v>
      </c>
      <c r="S679" s="701">
        <v>1</v>
      </c>
      <c r="T679" s="700">
        <v>1</v>
      </c>
      <c r="U679" s="702">
        <v>1</v>
      </c>
    </row>
    <row r="680" spans="1:21" ht="14.4" customHeight="1" x14ac:dyDescent="0.3">
      <c r="A680" s="695">
        <v>12</v>
      </c>
      <c r="B680" s="696" t="s">
        <v>530</v>
      </c>
      <c r="C680" s="696">
        <v>89301122</v>
      </c>
      <c r="D680" s="697" t="s">
        <v>2688</v>
      </c>
      <c r="E680" s="698" t="s">
        <v>1447</v>
      </c>
      <c r="F680" s="696" t="s">
        <v>1427</v>
      </c>
      <c r="G680" s="696" t="s">
        <v>1767</v>
      </c>
      <c r="H680" s="696" t="s">
        <v>531</v>
      </c>
      <c r="I680" s="696" t="s">
        <v>2341</v>
      </c>
      <c r="J680" s="696" t="s">
        <v>2342</v>
      </c>
      <c r="K680" s="696" t="s">
        <v>2343</v>
      </c>
      <c r="L680" s="699">
        <v>991.9</v>
      </c>
      <c r="M680" s="699">
        <v>2975.7</v>
      </c>
      <c r="N680" s="696">
        <v>3</v>
      </c>
      <c r="O680" s="700">
        <v>1</v>
      </c>
      <c r="P680" s="699">
        <v>2975.7</v>
      </c>
      <c r="Q680" s="701">
        <v>1</v>
      </c>
      <c r="R680" s="696">
        <v>3</v>
      </c>
      <c r="S680" s="701">
        <v>1</v>
      </c>
      <c r="T680" s="700">
        <v>1</v>
      </c>
      <c r="U680" s="702">
        <v>1</v>
      </c>
    </row>
    <row r="681" spans="1:21" ht="14.4" customHeight="1" x14ac:dyDescent="0.3">
      <c r="A681" s="695">
        <v>12</v>
      </c>
      <c r="B681" s="696" t="s">
        <v>530</v>
      </c>
      <c r="C681" s="696">
        <v>89301122</v>
      </c>
      <c r="D681" s="697" t="s">
        <v>2688</v>
      </c>
      <c r="E681" s="698" t="s">
        <v>1447</v>
      </c>
      <c r="F681" s="696" t="s">
        <v>1427</v>
      </c>
      <c r="G681" s="696" t="s">
        <v>1767</v>
      </c>
      <c r="H681" s="696" t="s">
        <v>531</v>
      </c>
      <c r="I681" s="696" t="s">
        <v>2082</v>
      </c>
      <c r="J681" s="696" t="s">
        <v>2083</v>
      </c>
      <c r="K681" s="696" t="s">
        <v>2084</v>
      </c>
      <c r="L681" s="699">
        <v>1000</v>
      </c>
      <c r="M681" s="699">
        <v>8000</v>
      </c>
      <c r="N681" s="696">
        <v>8</v>
      </c>
      <c r="O681" s="700">
        <v>3</v>
      </c>
      <c r="P681" s="699">
        <v>8000</v>
      </c>
      <c r="Q681" s="701">
        <v>1</v>
      </c>
      <c r="R681" s="696">
        <v>8</v>
      </c>
      <c r="S681" s="701">
        <v>1</v>
      </c>
      <c r="T681" s="700">
        <v>3</v>
      </c>
      <c r="U681" s="702">
        <v>1</v>
      </c>
    </row>
    <row r="682" spans="1:21" ht="14.4" customHeight="1" x14ac:dyDescent="0.3">
      <c r="A682" s="695">
        <v>12</v>
      </c>
      <c r="B682" s="696" t="s">
        <v>530</v>
      </c>
      <c r="C682" s="696">
        <v>89301122</v>
      </c>
      <c r="D682" s="697" t="s">
        <v>2688</v>
      </c>
      <c r="E682" s="698" t="s">
        <v>1447</v>
      </c>
      <c r="F682" s="696" t="s">
        <v>1427</v>
      </c>
      <c r="G682" s="696" t="s">
        <v>1767</v>
      </c>
      <c r="H682" s="696" t="s">
        <v>531</v>
      </c>
      <c r="I682" s="696" t="s">
        <v>1911</v>
      </c>
      <c r="J682" s="696" t="s">
        <v>1912</v>
      </c>
      <c r="K682" s="696" t="s">
        <v>1913</v>
      </c>
      <c r="L682" s="699">
        <v>180.25</v>
      </c>
      <c r="M682" s="699">
        <v>901.25</v>
      </c>
      <c r="N682" s="696">
        <v>5</v>
      </c>
      <c r="O682" s="700">
        <v>2</v>
      </c>
      <c r="P682" s="699">
        <v>901.25</v>
      </c>
      <c r="Q682" s="701">
        <v>1</v>
      </c>
      <c r="R682" s="696">
        <v>5</v>
      </c>
      <c r="S682" s="701">
        <v>1</v>
      </c>
      <c r="T682" s="700">
        <v>2</v>
      </c>
      <c r="U682" s="702">
        <v>1</v>
      </c>
    </row>
    <row r="683" spans="1:21" ht="14.4" customHeight="1" x14ac:dyDescent="0.3">
      <c r="A683" s="695">
        <v>12</v>
      </c>
      <c r="B683" s="696" t="s">
        <v>530</v>
      </c>
      <c r="C683" s="696">
        <v>89301122</v>
      </c>
      <c r="D683" s="697" t="s">
        <v>2688</v>
      </c>
      <c r="E683" s="698" t="s">
        <v>1447</v>
      </c>
      <c r="F683" s="696" t="s">
        <v>1427</v>
      </c>
      <c r="G683" s="696" t="s">
        <v>1767</v>
      </c>
      <c r="H683" s="696" t="s">
        <v>531</v>
      </c>
      <c r="I683" s="696" t="s">
        <v>1917</v>
      </c>
      <c r="J683" s="696" t="s">
        <v>1918</v>
      </c>
      <c r="K683" s="696" t="s">
        <v>1919</v>
      </c>
      <c r="L683" s="699">
        <v>498</v>
      </c>
      <c r="M683" s="699">
        <v>996</v>
      </c>
      <c r="N683" s="696">
        <v>2</v>
      </c>
      <c r="O683" s="700">
        <v>1</v>
      </c>
      <c r="P683" s="699">
        <v>996</v>
      </c>
      <c r="Q683" s="701">
        <v>1</v>
      </c>
      <c r="R683" s="696">
        <v>2</v>
      </c>
      <c r="S683" s="701">
        <v>1</v>
      </c>
      <c r="T683" s="700">
        <v>1</v>
      </c>
      <c r="U683" s="702">
        <v>1</v>
      </c>
    </row>
    <row r="684" spans="1:21" ht="14.4" customHeight="1" x14ac:dyDescent="0.3">
      <c r="A684" s="695">
        <v>12</v>
      </c>
      <c r="B684" s="696" t="s">
        <v>530</v>
      </c>
      <c r="C684" s="696">
        <v>89301122</v>
      </c>
      <c r="D684" s="697" t="s">
        <v>2688</v>
      </c>
      <c r="E684" s="698" t="s">
        <v>1447</v>
      </c>
      <c r="F684" s="696" t="s">
        <v>1427</v>
      </c>
      <c r="G684" s="696" t="s">
        <v>1767</v>
      </c>
      <c r="H684" s="696" t="s">
        <v>531</v>
      </c>
      <c r="I684" s="696" t="s">
        <v>1158</v>
      </c>
      <c r="J684" s="696" t="s">
        <v>1920</v>
      </c>
      <c r="K684" s="696" t="s">
        <v>1921</v>
      </c>
      <c r="L684" s="699">
        <v>1430.6</v>
      </c>
      <c r="M684" s="699">
        <v>7153</v>
      </c>
      <c r="N684" s="696">
        <v>5</v>
      </c>
      <c r="O684" s="700">
        <v>1</v>
      </c>
      <c r="P684" s="699">
        <v>7153</v>
      </c>
      <c r="Q684" s="701">
        <v>1</v>
      </c>
      <c r="R684" s="696">
        <v>5</v>
      </c>
      <c r="S684" s="701">
        <v>1</v>
      </c>
      <c r="T684" s="700">
        <v>1</v>
      </c>
      <c r="U684" s="702">
        <v>1</v>
      </c>
    </row>
    <row r="685" spans="1:21" ht="14.4" customHeight="1" x14ac:dyDescent="0.3">
      <c r="A685" s="695">
        <v>12</v>
      </c>
      <c r="B685" s="696" t="s">
        <v>530</v>
      </c>
      <c r="C685" s="696">
        <v>89301122</v>
      </c>
      <c r="D685" s="697" t="s">
        <v>2688</v>
      </c>
      <c r="E685" s="698" t="s">
        <v>1447</v>
      </c>
      <c r="F685" s="696" t="s">
        <v>1427</v>
      </c>
      <c r="G685" s="696" t="s">
        <v>1767</v>
      </c>
      <c r="H685" s="696" t="s">
        <v>531</v>
      </c>
      <c r="I685" s="696" t="s">
        <v>2085</v>
      </c>
      <c r="J685" s="696" t="s">
        <v>2086</v>
      </c>
      <c r="K685" s="696" t="s">
        <v>2087</v>
      </c>
      <c r="L685" s="699">
        <v>500</v>
      </c>
      <c r="M685" s="699">
        <v>3000</v>
      </c>
      <c r="N685" s="696">
        <v>6</v>
      </c>
      <c r="O685" s="700">
        <v>3</v>
      </c>
      <c r="P685" s="699">
        <v>3000</v>
      </c>
      <c r="Q685" s="701">
        <v>1</v>
      </c>
      <c r="R685" s="696">
        <v>6</v>
      </c>
      <c r="S685" s="701">
        <v>1</v>
      </c>
      <c r="T685" s="700">
        <v>3</v>
      </c>
      <c r="U685" s="702">
        <v>1</v>
      </c>
    </row>
    <row r="686" spans="1:21" ht="14.4" customHeight="1" x14ac:dyDescent="0.3">
      <c r="A686" s="695">
        <v>12</v>
      </c>
      <c r="B686" s="696" t="s">
        <v>530</v>
      </c>
      <c r="C686" s="696">
        <v>89301122</v>
      </c>
      <c r="D686" s="697" t="s">
        <v>2688</v>
      </c>
      <c r="E686" s="698" t="s">
        <v>1447</v>
      </c>
      <c r="F686" s="696" t="s">
        <v>1427</v>
      </c>
      <c r="G686" s="696" t="s">
        <v>1767</v>
      </c>
      <c r="H686" s="696" t="s">
        <v>531</v>
      </c>
      <c r="I686" s="696" t="s">
        <v>2344</v>
      </c>
      <c r="J686" s="696" t="s">
        <v>2345</v>
      </c>
      <c r="K686" s="696" t="s">
        <v>1905</v>
      </c>
      <c r="L686" s="699">
        <v>500</v>
      </c>
      <c r="M686" s="699">
        <v>1000</v>
      </c>
      <c r="N686" s="696">
        <v>2</v>
      </c>
      <c r="O686" s="700">
        <v>1</v>
      </c>
      <c r="P686" s="699">
        <v>1000</v>
      </c>
      <c r="Q686" s="701">
        <v>1</v>
      </c>
      <c r="R686" s="696">
        <v>2</v>
      </c>
      <c r="S686" s="701">
        <v>1</v>
      </c>
      <c r="T686" s="700">
        <v>1</v>
      </c>
      <c r="U686" s="702">
        <v>1</v>
      </c>
    </row>
    <row r="687" spans="1:21" ht="14.4" customHeight="1" x14ac:dyDescent="0.3">
      <c r="A687" s="695">
        <v>12</v>
      </c>
      <c r="B687" s="696" t="s">
        <v>530</v>
      </c>
      <c r="C687" s="696">
        <v>89301122</v>
      </c>
      <c r="D687" s="697" t="s">
        <v>2688</v>
      </c>
      <c r="E687" s="698" t="s">
        <v>1447</v>
      </c>
      <c r="F687" s="696" t="s">
        <v>1427</v>
      </c>
      <c r="G687" s="696" t="s">
        <v>1767</v>
      </c>
      <c r="H687" s="696" t="s">
        <v>531</v>
      </c>
      <c r="I687" s="696" t="s">
        <v>1979</v>
      </c>
      <c r="J687" s="696" t="s">
        <v>1980</v>
      </c>
      <c r="K687" s="696" t="s">
        <v>1981</v>
      </c>
      <c r="L687" s="699">
        <v>1000</v>
      </c>
      <c r="M687" s="699">
        <v>2000</v>
      </c>
      <c r="N687" s="696">
        <v>2</v>
      </c>
      <c r="O687" s="700">
        <v>2</v>
      </c>
      <c r="P687" s="699">
        <v>1000</v>
      </c>
      <c r="Q687" s="701">
        <v>0.5</v>
      </c>
      <c r="R687" s="696">
        <v>1</v>
      </c>
      <c r="S687" s="701">
        <v>0.5</v>
      </c>
      <c r="T687" s="700">
        <v>1</v>
      </c>
      <c r="U687" s="702">
        <v>0.5</v>
      </c>
    </row>
    <row r="688" spans="1:21" ht="14.4" customHeight="1" x14ac:dyDescent="0.3">
      <c r="A688" s="695">
        <v>12</v>
      </c>
      <c r="B688" s="696" t="s">
        <v>530</v>
      </c>
      <c r="C688" s="696">
        <v>89301122</v>
      </c>
      <c r="D688" s="697" t="s">
        <v>2688</v>
      </c>
      <c r="E688" s="698" t="s">
        <v>1447</v>
      </c>
      <c r="F688" s="696" t="s">
        <v>1427</v>
      </c>
      <c r="G688" s="696" t="s">
        <v>1767</v>
      </c>
      <c r="H688" s="696" t="s">
        <v>531</v>
      </c>
      <c r="I688" s="696" t="s">
        <v>2346</v>
      </c>
      <c r="J688" s="696" t="s">
        <v>1983</v>
      </c>
      <c r="K688" s="696" t="s">
        <v>2347</v>
      </c>
      <c r="L688" s="699">
        <v>3000</v>
      </c>
      <c r="M688" s="699">
        <v>78000</v>
      </c>
      <c r="N688" s="696">
        <v>26</v>
      </c>
      <c r="O688" s="700">
        <v>8</v>
      </c>
      <c r="P688" s="699">
        <v>78000</v>
      </c>
      <c r="Q688" s="701">
        <v>1</v>
      </c>
      <c r="R688" s="696">
        <v>26</v>
      </c>
      <c r="S688" s="701">
        <v>1</v>
      </c>
      <c r="T688" s="700">
        <v>8</v>
      </c>
      <c r="U688" s="702">
        <v>1</v>
      </c>
    </row>
    <row r="689" spans="1:21" ht="14.4" customHeight="1" x14ac:dyDescent="0.3">
      <c r="A689" s="695">
        <v>12</v>
      </c>
      <c r="B689" s="696" t="s">
        <v>530</v>
      </c>
      <c r="C689" s="696">
        <v>89301122</v>
      </c>
      <c r="D689" s="697" t="s">
        <v>2688</v>
      </c>
      <c r="E689" s="698" t="s">
        <v>1447</v>
      </c>
      <c r="F689" s="696" t="s">
        <v>1427</v>
      </c>
      <c r="G689" s="696" t="s">
        <v>1767</v>
      </c>
      <c r="H689" s="696" t="s">
        <v>531</v>
      </c>
      <c r="I689" s="696" t="s">
        <v>1982</v>
      </c>
      <c r="J689" s="696" t="s">
        <v>1983</v>
      </c>
      <c r="K689" s="696" t="s">
        <v>1984</v>
      </c>
      <c r="L689" s="699">
        <v>3000</v>
      </c>
      <c r="M689" s="699">
        <v>9000</v>
      </c>
      <c r="N689" s="696">
        <v>3</v>
      </c>
      <c r="O689" s="700">
        <v>1</v>
      </c>
      <c r="P689" s="699">
        <v>9000</v>
      </c>
      <c r="Q689" s="701">
        <v>1</v>
      </c>
      <c r="R689" s="696">
        <v>3</v>
      </c>
      <c r="S689" s="701">
        <v>1</v>
      </c>
      <c r="T689" s="700">
        <v>1</v>
      </c>
      <c r="U689" s="702">
        <v>1</v>
      </c>
    </row>
    <row r="690" spans="1:21" ht="14.4" customHeight="1" x14ac:dyDescent="0.3">
      <c r="A690" s="695">
        <v>12</v>
      </c>
      <c r="B690" s="696" t="s">
        <v>530</v>
      </c>
      <c r="C690" s="696">
        <v>89301122</v>
      </c>
      <c r="D690" s="697" t="s">
        <v>2688</v>
      </c>
      <c r="E690" s="698" t="s">
        <v>1447</v>
      </c>
      <c r="F690" s="696" t="s">
        <v>1427</v>
      </c>
      <c r="G690" s="696" t="s">
        <v>1767</v>
      </c>
      <c r="H690" s="696" t="s">
        <v>531</v>
      </c>
      <c r="I690" s="696" t="s">
        <v>2348</v>
      </c>
      <c r="J690" s="696" t="s">
        <v>1923</v>
      </c>
      <c r="K690" s="696" t="s">
        <v>2349</v>
      </c>
      <c r="L690" s="699">
        <v>3082.5</v>
      </c>
      <c r="M690" s="699">
        <v>9247.5</v>
      </c>
      <c r="N690" s="696">
        <v>3</v>
      </c>
      <c r="O690" s="700">
        <v>1</v>
      </c>
      <c r="P690" s="699">
        <v>9247.5</v>
      </c>
      <c r="Q690" s="701">
        <v>1</v>
      </c>
      <c r="R690" s="696">
        <v>3</v>
      </c>
      <c r="S690" s="701">
        <v>1</v>
      </c>
      <c r="T690" s="700">
        <v>1</v>
      </c>
      <c r="U690" s="702">
        <v>1</v>
      </c>
    </row>
    <row r="691" spans="1:21" ht="14.4" customHeight="1" x14ac:dyDescent="0.3">
      <c r="A691" s="695">
        <v>12</v>
      </c>
      <c r="B691" s="696" t="s">
        <v>530</v>
      </c>
      <c r="C691" s="696">
        <v>89301122</v>
      </c>
      <c r="D691" s="697" t="s">
        <v>2688</v>
      </c>
      <c r="E691" s="698" t="s">
        <v>1447</v>
      </c>
      <c r="F691" s="696" t="s">
        <v>1427</v>
      </c>
      <c r="G691" s="696" t="s">
        <v>1767</v>
      </c>
      <c r="H691" s="696" t="s">
        <v>531</v>
      </c>
      <c r="I691" s="696" t="s">
        <v>1922</v>
      </c>
      <c r="J691" s="696" t="s">
        <v>1923</v>
      </c>
      <c r="K691" s="696" t="s">
        <v>1924</v>
      </c>
      <c r="L691" s="699">
        <v>3082.5</v>
      </c>
      <c r="M691" s="699">
        <v>15412.5</v>
      </c>
      <c r="N691" s="696">
        <v>5</v>
      </c>
      <c r="O691" s="700">
        <v>2</v>
      </c>
      <c r="P691" s="699">
        <v>15412.5</v>
      </c>
      <c r="Q691" s="701">
        <v>1</v>
      </c>
      <c r="R691" s="696">
        <v>5</v>
      </c>
      <c r="S691" s="701">
        <v>1</v>
      </c>
      <c r="T691" s="700">
        <v>2</v>
      </c>
      <c r="U691" s="702">
        <v>1</v>
      </c>
    </row>
    <row r="692" spans="1:21" ht="14.4" customHeight="1" x14ac:dyDescent="0.3">
      <c r="A692" s="695">
        <v>12</v>
      </c>
      <c r="B692" s="696" t="s">
        <v>530</v>
      </c>
      <c r="C692" s="696">
        <v>89301122</v>
      </c>
      <c r="D692" s="697" t="s">
        <v>2688</v>
      </c>
      <c r="E692" s="698" t="s">
        <v>1447</v>
      </c>
      <c r="F692" s="696" t="s">
        <v>1427</v>
      </c>
      <c r="G692" s="696" t="s">
        <v>1767</v>
      </c>
      <c r="H692" s="696" t="s">
        <v>531</v>
      </c>
      <c r="I692" s="696" t="s">
        <v>2350</v>
      </c>
      <c r="J692" s="696" t="s">
        <v>1923</v>
      </c>
      <c r="K692" s="696" t="s">
        <v>2351</v>
      </c>
      <c r="L692" s="699">
        <v>3082.5</v>
      </c>
      <c r="M692" s="699">
        <v>9247.5</v>
      </c>
      <c r="N692" s="696">
        <v>3</v>
      </c>
      <c r="O692" s="700">
        <v>1</v>
      </c>
      <c r="P692" s="699">
        <v>9247.5</v>
      </c>
      <c r="Q692" s="701">
        <v>1</v>
      </c>
      <c r="R692" s="696">
        <v>3</v>
      </c>
      <c r="S692" s="701">
        <v>1</v>
      </c>
      <c r="T692" s="700">
        <v>1</v>
      </c>
      <c r="U692" s="702">
        <v>1</v>
      </c>
    </row>
    <row r="693" spans="1:21" ht="14.4" customHeight="1" x14ac:dyDescent="0.3">
      <c r="A693" s="695">
        <v>12</v>
      </c>
      <c r="B693" s="696" t="s">
        <v>530</v>
      </c>
      <c r="C693" s="696">
        <v>89301122</v>
      </c>
      <c r="D693" s="697" t="s">
        <v>2688</v>
      </c>
      <c r="E693" s="698" t="s">
        <v>1447</v>
      </c>
      <c r="F693" s="696" t="s">
        <v>1427</v>
      </c>
      <c r="G693" s="696" t="s">
        <v>1767</v>
      </c>
      <c r="H693" s="696" t="s">
        <v>531</v>
      </c>
      <c r="I693" s="696" t="s">
        <v>2352</v>
      </c>
      <c r="J693" s="696" t="s">
        <v>1926</v>
      </c>
      <c r="K693" s="696" t="s">
        <v>2353</v>
      </c>
      <c r="L693" s="699">
        <v>1101.95</v>
      </c>
      <c r="M693" s="699">
        <v>9917.5500000000011</v>
      </c>
      <c r="N693" s="696">
        <v>9</v>
      </c>
      <c r="O693" s="700">
        <v>1</v>
      </c>
      <c r="P693" s="699">
        <v>9917.5500000000011</v>
      </c>
      <c r="Q693" s="701">
        <v>1</v>
      </c>
      <c r="R693" s="696">
        <v>9</v>
      </c>
      <c r="S693" s="701">
        <v>1</v>
      </c>
      <c r="T693" s="700">
        <v>1</v>
      </c>
      <c r="U693" s="702">
        <v>1</v>
      </c>
    </row>
    <row r="694" spans="1:21" ht="14.4" customHeight="1" x14ac:dyDescent="0.3">
      <c r="A694" s="695">
        <v>12</v>
      </c>
      <c r="B694" s="696" t="s">
        <v>530</v>
      </c>
      <c r="C694" s="696">
        <v>89301122</v>
      </c>
      <c r="D694" s="697" t="s">
        <v>2688</v>
      </c>
      <c r="E694" s="698" t="s">
        <v>1447</v>
      </c>
      <c r="F694" s="696" t="s">
        <v>1427</v>
      </c>
      <c r="G694" s="696" t="s">
        <v>1767</v>
      </c>
      <c r="H694" s="696" t="s">
        <v>531</v>
      </c>
      <c r="I694" s="696" t="s">
        <v>1925</v>
      </c>
      <c r="J694" s="696" t="s">
        <v>1926</v>
      </c>
      <c r="K694" s="696" t="s">
        <v>1927</v>
      </c>
      <c r="L694" s="699">
        <v>1101.95</v>
      </c>
      <c r="M694" s="699">
        <v>12121.45</v>
      </c>
      <c r="N694" s="696">
        <v>11</v>
      </c>
      <c r="O694" s="700">
        <v>2</v>
      </c>
      <c r="P694" s="699">
        <v>12121.45</v>
      </c>
      <c r="Q694" s="701">
        <v>1</v>
      </c>
      <c r="R694" s="696">
        <v>11</v>
      </c>
      <c r="S694" s="701">
        <v>1</v>
      </c>
      <c r="T694" s="700">
        <v>2</v>
      </c>
      <c r="U694" s="702">
        <v>1</v>
      </c>
    </row>
    <row r="695" spans="1:21" ht="14.4" customHeight="1" x14ac:dyDescent="0.3">
      <c r="A695" s="695">
        <v>12</v>
      </c>
      <c r="B695" s="696" t="s">
        <v>530</v>
      </c>
      <c r="C695" s="696">
        <v>89301122</v>
      </c>
      <c r="D695" s="697" t="s">
        <v>2688</v>
      </c>
      <c r="E695" s="698" t="s">
        <v>1447</v>
      </c>
      <c r="F695" s="696" t="s">
        <v>1427</v>
      </c>
      <c r="G695" s="696" t="s">
        <v>1767</v>
      </c>
      <c r="H695" s="696" t="s">
        <v>531</v>
      </c>
      <c r="I695" s="696" t="s">
        <v>2354</v>
      </c>
      <c r="J695" s="696" t="s">
        <v>2355</v>
      </c>
      <c r="K695" s="696" t="s">
        <v>2356</v>
      </c>
      <c r="L695" s="699">
        <v>1027.5</v>
      </c>
      <c r="M695" s="699">
        <v>6165</v>
      </c>
      <c r="N695" s="696">
        <v>6</v>
      </c>
      <c r="O695" s="700">
        <v>2</v>
      </c>
      <c r="P695" s="699">
        <v>6165</v>
      </c>
      <c r="Q695" s="701">
        <v>1</v>
      </c>
      <c r="R695" s="696">
        <v>6</v>
      </c>
      <c r="S695" s="701">
        <v>1</v>
      </c>
      <c r="T695" s="700">
        <v>2</v>
      </c>
      <c r="U695" s="702">
        <v>1</v>
      </c>
    </row>
    <row r="696" spans="1:21" ht="14.4" customHeight="1" x14ac:dyDescent="0.3">
      <c r="A696" s="695">
        <v>12</v>
      </c>
      <c r="B696" s="696" t="s">
        <v>530</v>
      </c>
      <c r="C696" s="696">
        <v>89301122</v>
      </c>
      <c r="D696" s="697" t="s">
        <v>2688</v>
      </c>
      <c r="E696" s="698" t="s">
        <v>1447</v>
      </c>
      <c r="F696" s="696" t="s">
        <v>1427</v>
      </c>
      <c r="G696" s="696" t="s">
        <v>1767</v>
      </c>
      <c r="H696" s="696" t="s">
        <v>531</v>
      </c>
      <c r="I696" s="696" t="s">
        <v>1985</v>
      </c>
      <c r="J696" s="696" t="s">
        <v>1986</v>
      </c>
      <c r="K696" s="696" t="s">
        <v>1905</v>
      </c>
      <c r="L696" s="699">
        <v>300</v>
      </c>
      <c r="M696" s="699">
        <v>4500</v>
      </c>
      <c r="N696" s="696">
        <v>15</v>
      </c>
      <c r="O696" s="700">
        <v>7</v>
      </c>
      <c r="P696" s="699">
        <v>4500</v>
      </c>
      <c r="Q696" s="701">
        <v>1</v>
      </c>
      <c r="R696" s="696">
        <v>15</v>
      </c>
      <c r="S696" s="701">
        <v>1</v>
      </c>
      <c r="T696" s="700">
        <v>7</v>
      </c>
      <c r="U696" s="702">
        <v>1</v>
      </c>
    </row>
    <row r="697" spans="1:21" ht="14.4" customHeight="1" x14ac:dyDescent="0.3">
      <c r="A697" s="695">
        <v>12</v>
      </c>
      <c r="B697" s="696" t="s">
        <v>530</v>
      </c>
      <c r="C697" s="696">
        <v>89301122</v>
      </c>
      <c r="D697" s="697" t="s">
        <v>2688</v>
      </c>
      <c r="E697" s="698" t="s">
        <v>1447</v>
      </c>
      <c r="F697" s="696" t="s">
        <v>1427</v>
      </c>
      <c r="G697" s="696" t="s">
        <v>1767</v>
      </c>
      <c r="H697" s="696" t="s">
        <v>531</v>
      </c>
      <c r="I697" s="696" t="s">
        <v>2357</v>
      </c>
      <c r="J697" s="696" t="s">
        <v>2358</v>
      </c>
      <c r="K697" s="696" t="s">
        <v>2092</v>
      </c>
      <c r="L697" s="699">
        <v>625.5</v>
      </c>
      <c r="M697" s="699">
        <v>11259</v>
      </c>
      <c r="N697" s="696">
        <v>18</v>
      </c>
      <c r="O697" s="700">
        <v>2</v>
      </c>
      <c r="P697" s="699">
        <v>11259</v>
      </c>
      <c r="Q697" s="701">
        <v>1</v>
      </c>
      <c r="R697" s="696">
        <v>18</v>
      </c>
      <c r="S697" s="701">
        <v>1</v>
      </c>
      <c r="T697" s="700">
        <v>2</v>
      </c>
      <c r="U697" s="702">
        <v>1</v>
      </c>
    </row>
    <row r="698" spans="1:21" ht="14.4" customHeight="1" x14ac:dyDescent="0.3">
      <c r="A698" s="695">
        <v>12</v>
      </c>
      <c r="B698" s="696" t="s">
        <v>530</v>
      </c>
      <c r="C698" s="696">
        <v>89301122</v>
      </c>
      <c r="D698" s="697" t="s">
        <v>2688</v>
      </c>
      <c r="E698" s="698" t="s">
        <v>1447</v>
      </c>
      <c r="F698" s="696" t="s">
        <v>1427</v>
      </c>
      <c r="G698" s="696" t="s">
        <v>1767</v>
      </c>
      <c r="H698" s="696" t="s">
        <v>531</v>
      </c>
      <c r="I698" s="696" t="s">
        <v>2359</v>
      </c>
      <c r="J698" s="696" t="s">
        <v>2360</v>
      </c>
      <c r="K698" s="696" t="s">
        <v>2361</v>
      </c>
      <c r="L698" s="699">
        <v>625.5</v>
      </c>
      <c r="M698" s="699">
        <v>5629.5</v>
      </c>
      <c r="N698" s="696">
        <v>9</v>
      </c>
      <c r="O698" s="700">
        <v>1</v>
      </c>
      <c r="P698" s="699">
        <v>5629.5</v>
      </c>
      <c r="Q698" s="701">
        <v>1</v>
      </c>
      <c r="R698" s="696">
        <v>9</v>
      </c>
      <c r="S698" s="701">
        <v>1</v>
      </c>
      <c r="T698" s="700">
        <v>1</v>
      </c>
      <c r="U698" s="702">
        <v>1</v>
      </c>
    </row>
    <row r="699" spans="1:21" ht="14.4" customHeight="1" x14ac:dyDescent="0.3">
      <c r="A699" s="695">
        <v>12</v>
      </c>
      <c r="B699" s="696" t="s">
        <v>530</v>
      </c>
      <c r="C699" s="696">
        <v>89301122</v>
      </c>
      <c r="D699" s="697" t="s">
        <v>2688</v>
      </c>
      <c r="E699" s="698" t="s">
        <v>1447</v>
      </c>
      <c r="F699" s="696" t="s">
        <v>1427</v>
      </c>
      <c r="G699" s="696" t="s">
        <v>1767</v>
      </c>
      <c r="H699" s="696" t="s">
        <v>531</v>
      </c>
      <c r="I699" s="696" t="s">
        <v>2135</v>
      </c>
      <c r="J699" s="696" t="s">
        <v>2136</v>
      </c>
      <c r="K699" s="696" t="s">
        <v>1932</v>
      </c>
      <c r="L699" s="699">
        <v>3082.5</v>
      </c>
      <c r="M699" s="699">
        <v>12330</v>
      </c>
      <c r="N699" s="696">
        <v>4</v>
      </c>
      <c r="O699" s="700">
        <v>2</v>
      </c>
      <c r="P699" s="699">
        <v>12330</v>
      </c>
      <c r="Q699" s="701">
        <v>1</v>
      </c>
      <c r="R699" s="696">
        <v>4</v>
      </c>
      <c r="S699" s="701">
        <v>1</v>
      </c>
      <c r="T699" s="700">
        <v>2</v>
      </c>
      <c r="U699" s="702">
        <v>1</v>
      </c>
    </row>
    <row r="700" spans="1:21" ht="14.4" customHeight="1" x14ac:dyDescent="0.3">
      <c r="A700" s="695">
        <v>12</v>
      </c>
      <c r="B700" s="696" t="s">
        <v>530</v>
      </c>
      <c r="C700" s="696">
        <v>89301122</v>
      </c>
      <c r="D700" s="697" t="s">
        <v>2688</v>
      </c>
      <c r="E700" s="698" t="s">
        <v>1447</v>
      </c>
      <c r="F700" s="696" t="s">
        <v>1427</v>
      </c>
      <c r="G700" s="696" t="s">
        <v>1767</v>
      </c>
      <c r="H700" s="696" t="s">
        <v>531</v>
      </c>
      <c r="I700" s="696" t="s">
        <v>2137</v>
      </c>
      <c r="J700" s="696" t="s">
        <v>2138</v>
      </c>
      <c r="K700" s="696" t="s">
        <v>2139</v>
      </c>
      <c r="L700" s="699">
        <v>3000</v>
      </c>
      <c r="M700" s="699">
        <v>9000</v>
      </c>
      <c r="N700" s="696">
        <v>3</v>
      </c>
      <c r="O700" s="700">
        <v>1</v>
      </c>
      <c r="P700" s="699">
        <v>9000</v>
      </c>
      <c r="Q700" s="701">
        <v>1</v>
      </c>
      <c r="R700" s="696">
        <v>3</v>
      </c>
      <c r="S700" s="701">
        <v>1</v>
      </c>
      <c r="T700" s="700">
        <v>1</v>
      </c>
      <c r="U700" s="702">
        <v>1</v>
      </c>
    </row>
    <row r="701" spans="1:21" ht="14.4" customHeight="1" x14ac:dyDescent="0.3">
      <c r="A701" s="695">
        <v>12</v>
      </c>
      <c r="B701" s="696" t="s">
        <v>530</v>
      </c>
      <c r="C701" s="696">
        <v>89301122</v>
      </c>
      <c r="D701" s="697" t="s">
        <v>2688</v>
      </c>
      <c r="E701" s="698" t="s">
        <v>1447</v>
      </c>
      <c r="F701" s="696" t="s">
        <v>1427</v>
      </c>
      <c r="G701" s="696" t="s">
        <v>1767</v>
      </c>
      <c r="H701" s="696" t="s">
        <v>531</v>
      </c>
      <c r="I701" s="696" t="s">
        <v>2362</v>
      </c>
      <c r="J701" s="696" t="s">
        <v>2363</v>
      </c>
      <c r="K701" s="696" t="s">
        <v>2364</v>
      </c>
      <c r="L701" s="699">
        <v>1743</v>
      </c>
      <c r="M701" s="699">
        <v>5229</v>
      </c>
      <c r="N701" s="696">
        <v>3</v>
      </c>
      <c r="O701" s="700">
        <v>1</v>
      </c>
      <c r="P701" s="699">
        <v>5229</v>
      </c>
      <c r="Q701" s="701">
        <v>1</v>
      </c>
      <c r="R701" s="696">
        <v>3</v>
      </c>
      <c r="S701" s="701">
        <v>1</v>
      </c>
      <c r="T701" s="700">
        <v>1</v>
      </c>
      <c r="U701" s="702">
        <v>1</v>
      </c>
    </row>
    <row r="702" spans="1:21" ht="14.4" customHeight="1" x14ac:dyDescent="0.3">
      <c r="A702" s="695">
        <v>12</v>
      </c>
      <c r="B702" s="696" t="s">
        <v>530</v>
      </c>
      <c r="C702" s="696">
        <v>89301122</v>
      </c>
      <c r="D702" s="697" t="s">
        <v>2688</v>
      </c>
      <c r="E702" s="698" t="s">
        <v>1447</v>
      </c>
      <c r="F702" s="696" t="s">
        <v>1427</v>
      </c>
      <c r="G702" s="696" t="s">
        <v>1767</v>
      </c>
      <c r="H702" s="696" t="s">
        <v>531</v>
      </c>
      <c r="I702" s="696" t="s">
        <v>2365</v>
      </c>
      <c r="J702" s="696" t="s">
        <v>1988</v>
      </c>
      <c r="K702" s="696" t="s">
        <v>2366</v>
      </c>
      <c r="L702" s="699">
        <v>1027.5</v>
      </c>
      <c r="M702" s="699">
        <v>52402.5</v>
      </c>
      <c r="N702" s="696">
        <v>51</v>
      </c>
      <c r="O702" s="700">
        <v>8</v>
      </c>
      <c r="P702" s="699">
        <v>52402.5</v>
      </c>
      <c r="Q702" s="701">
        <v>1</v>
      </c>
      <c r="R702" s="696">
        <v>51</v>
      </c>
      <c r="S702" s="701">
        <v>1</v>
      </c>
      <c r="T702" s="700">
        <v>8</v>
      </c>
      <c r="U702" s="702">
        <v>1</v>
      </c>
    </row>
    <row r="703" spans="1:21" ht="14.4" customHeight="1" x14ac:dyDescent="0.3">
      <c r="A703" s="695">
        <v>12</v>
      </c>
      <c r="B703" s="696" t="s">
        <v>530</v>
      </c>
      <c r="C703" s="696">
        <v>89301122</v>
      </c>
      <c r="D703" s="697" t="s">
        <v>2688</v>
      </c>
      <c r="E703" s="698" t="s">
        <v>1447</v>
      </c>
      <c r="F703" s="696" t="s">
        <v>1427</v>
      </c>
      <c r="G703" s="696" t="s">
        <v>1767</v>
      </c>
      <c r="H703" s="696" t="s">
        <v>531</v>
      </c>
      <c r="I703" s="696" t="s">
        <v>1987</v>
      </c>
      <c r="J703" s="696" t="s">
        <v>1988</v>
      </c>
      <c r="K703" s="696" t="s">
        <v>1989</v>
      </c>
      <c r="L703" s="699">
        <v>1027.5</v>
      </c>
      <c r="M703" s="699">
        <v>6165</v>
      </c>
      <c r="N703" s="696">
        <v>6</v>
      </c>
      <c r="O703" s="700">
        <v>1</v>
      </c>
      <c r="P703" s="699">
        <v>6165</v>
      </c>
      <c r="Q703" s="701">
        <v>1</v>
      </c>
      <c r="R703" s="696">
        <v>6</v>
      </c>
      <c r="S703" s="701">
        <v>1</v>
      </c>
      <c r="T703" s="700">
        <v>1</v>
      </c>
      <c r="U703" s="702">
        <v>1</v>
      </c>
    </row>
    <row r="704" spans="1:21" ht="14.4" customHeight="1" x14ac:dyDescent="0.3">
      <c r="A704" s="695">
        <v>12</v>
      </c>
      <c r="B704" s="696" t="s">
        <v>530</v>
      </c>
      <c r="C704" s="696">
        <v>89301122</v>
      </c>
      <c r="D704" s="697" t="s">
        <v>2688</v>
      </c>
      <c r="E704" s="698" t="s">
        <v>1447</v>
      </c>
      <c r="F704" s="696" t="s">
        <v>1427</v>
      </c>
      <c r="G704" s="696" t="s">
        <v>1767</v>
      </c>
      <c r="H704" s="696" t="s">
        <v>531</v>
      </c>
      <c r="I704" s="696" t="s">
        <v>2367</v>
      </c>
      <c r="J704" s="696" t="s">
        <v>1988</v>
      </c>
      <c r="K704" s="696" t="s">
        <v>2368</v>
      </c>
      <c r="L704" s="699">
        <v>1027.5</v>
      </c>
      <c r="M704" s="699">
        <v>6165</v>
      </c>
      <c r="N704" s="696">
        <v>6</v>
      </c>
      <c r="O704" s="700">
        <v>1</v>
      </c>
      <c r="P704" s="699">
        <v>6165</v>
      </c>
      <c r="Q704" s="701">
        <v>1</v>
      </c>
      <c r="R704" s="696">
        <v>6</v>
      </c>
      <c r="S704" s="701">
        <v>1</v>
      </c>
      <c r="T704" s="700">
        <v>1</v>
      </c>
      <c r="U704" s="702">
        <v>1</v>
      </c>
    </row>
    <row r="705" spans="1:21" ht="14.4" customHeight="1" x14ac:dyDescent="0.3">
      <c r="A705" s="695">
        <v>12</v>
      </c>
      <c r="B705" s="696" t="s">
        <v>530</v>
      </c>
      <c r="C705" s="696">
        <v>89301122</v>
      </c>
      <c r="D705" s="697" t="s">
        <v>2688</v>
      </c>
      <c r="E705" s="698" t="s">
        <v>1447</v>
      </c>
      <c r="F705" s="696" t="s">
        <v>1427</v>
      </c>
      <c r="G705" s="696" t="s">
        <v>1767</v>
      </c>
      <c r="H705" s="696" t="s">
        <v>531</v>
      </c>
      <c r="I705" s="696" t="s">
        <v>1933</v>
      </c>
      <c r="J705" s="696" t="s">
        <v>1934</v>
      </c>
      <c r="K705" s="696" t="s">
        <v>1935</v>
      </c>
      <c r="L705" s="699">
        <v>198.08</v>
      </c>
      <c r="M705" s="699">
        <v>6338.5599999999995</v>
      </c>
      <c r="N705" s="696">
        <v>32</v>
      </c>
      <c r="O705" s="700">
        <v>10</v>
      </c>
      <c r="P705" s="699">
        <v>6338.5599999999995</v>
      </c>
      <c r="Q705" s="701">
        <v>1</v>
      </c>
      <c r="R705" s="696">
        <v>32</v>
      </c>
      <c r="S705" s="701">
        <v>1</v>
      </c>
      <c r="T705" s="700">
        <v>10</v>
      </c>
      <c r="U705" s="702">
        <v>1</v>
      </c>
    </row>
    <row r="706" spans="1:21" ht="14.4" customHeight="1" x14ac:dyDescent="0.3">
      <c r="A706" s="695">
        <v>12</v>
      </c>
      <c r="B706" s="696" t="s">
        <v>530</v>
      </c>
      <c r="C706" s="696">
        <v>89301122</v>
      </c>
      <c r="D706" s="697" t="s">
        <v>2688</v>
      </c>
      <c r="E706" s="698" t="s">
        <v>1447</v>
      </c>
      <c r="F706" s="696" t="s">
        <v>1427</v>
      </c>
      <c r="G706" s="696" t="s">
        <v>1767</v>
      </c>
      <c r="H706" s="696" t="s">
        <v>531</v>
      </c>
      <c r="I706" s="696" t="s">
        <v>1936</v>
      </c>
      <c r="J706" s="696" t="s">
        <v>1937</v>
      </c>
      <c r="K706" s="696" t="s">
        <v>1938</v>
      </c>
      <c r="L706" s="699">
        <v>159.5</v>
      </c>
      <c r="M706" s="699">
        <v>478.5</v>
      </c>
      <c r="N706" s="696">
        <v>3</v>
      </c>
      <c r="O706" s="700">
        <v>1</v>
      </c>
      <c r="P706" s="699"/>
      <c r="Q706" s="701">
        <v>0</v>
      </c>
      <c r="R706" s="696"/>
      <c r="S706" s="701">
        <v>0</v>
      </c>
      <c r="T706" s="700"/>
      <c r="U706" s="702">
        <v>0</v>
      </c>
    </row>
    <row r="707" spans="1:21" ht="14.4" customHeight="1" x14ac:dyDescent="0.3">
      <c r="A707" s="695">
        <v>12</v>
      </c>
      <c r="B707" s="696" t="s">
        <v>530</v>
      </c>
      <c r="C707" s="696">
        <v>89301122</v>
      </c>
      <c r="D707" s="697" t="s">
        <v>2688</v>
      </c>
      <c r="E707" s="698" t="s">
        <v>1447</v>
      </c>
      <c r="F707" s="696" t="s">
        <v>1427</v>
      </c>
      <c r="G707" s="696" t="s">
        <v>1767</v>
      </c>
      <c r="H707" s="696" t="s">
        <v>531</v>
      </c>
      <c r="I707" s="696" t="s">
        <v>2369</v>
      </c>
      <c r="J707" s="696" t="s">
        <v>2370</v>
      </c>
      <c r="K707" s="696" t="s">
        <v>2371</v>
      </c>
      <c r="L707" s="699">
        <v>479.84</v>
      </c>
      <c r="M707" s="699">
        <v>959.68</v>
      </c>
      <c r="N707" s="696">
        <v>2</v>
      </c>
      <c r="O707" s="700">
        <v>1</v>
      </c>
      <c r="P707" s="699">
        <v>959.68</v>
      </c>
      <c r="Q707" s="701">
        <v>1</v>
      </c>
      <c r="R707" s="696">
        <v>2</v>
      </c>
      <c r="S707" s="701">
        <v>1</v>
      </c>
      <c r="T707" s="700">
        <v>1</v>
      </c>
      <c r="U707" s="702">
        <v>1</v>
      </c>
    </row>
    <row r="708" spans="1:21" ht="14.4" customHeight="1" x14ac:dyDescent="0.3">
      <c r="A708" s="695">
        <v>12</v>
      </c>
      <c r="B708" s="696" t="s">
        <v>530</v>
      </c>
      <c r="C708" s="696">
        <v>89301122</v>
      </c>
      <c r="D708" s="697" t="s">
        <v>2688</v>
      </c>
      <c r="E708" s="698" t="s">
        <v>1447</v>
      </c>
      <c r="F708" s="696" t="s">
        <v>1427</v>
      </c>
      <c r="G708" s="696" t="s">
        <v>1767</v>
      </c>
      <c r="H708" s="696" t="s">
        <v>531</v>
      </c>
      <c r="I708" s="696" t="s">
        <v>2372</v>
      </c>
      <c r="J708" s="696" t="s">
        <v>2373</v>
      </c>
      <c r="K708" s="696" t="s">
        <v>2374</v>
      </c>
      <c r="L708" s="699">
        <v>3000</v>
      </c>
      <c r="M708" s="699">
        <v>9000</v>
      </c>
      <c r="N708" s="696">
        <v>3</v>
      </c>
      <c r="O708" s="700">
        <v>1</v>
      </c>
      <c r="P708" s="699">
        <v>9000</v>
      </c>
      <c r="Q708" s="701">
        <v>1</v>
      </c>
      <c r="R708" s="696">
        <v>3</v>
      </c>
      <c r="S708" s="701">
        <v>1</v>
      </c>
      <c r="T708" s="700">
        <v>1</v>
      </c>
      <c r="U708" s="702">
        <v>1</v>
      </c>
    </row>
    <row r="709" spans="1:21" ht="14.4" customHeight="1" x14ac:dyDescent="0.3">
      <c r="A709" s="695">
        <v>12</v>
      </c>
      <c r="B709" s="696" t="s">
        <v>530</v>
      </c>
      <c r="C709" s="696">
        <v>89301122</v>
      </c>
      <c r="D709" s="697" t="s">
        <v>2688</v>
      </c>
      <c r="E709" s="698" t="s">
        <v>1447</v>
      </c>
      <c r="F709" s="696" t="s">
        <v>1427</v>
      </c>
      <c r="G709" s="696" t="s">
        <v>1767</v>
      </c>
      <c r="H709" s="696" t="s">
        <v>531</v>
      </c>
      <c r="I709" s="696" t="s">
        <v>2375</v>
      </c>
      <c r="J709" s="696" t="s">
        <v>2376</v>
      </c>
      <c r="K709" s="696" t="s">
        <v>2377</v>
      </c>
      <c r="L709" s="699">
        <v>2055</v>
      </c>
      <c r="M709" s="699">
        <v>6165</v>
      </c>
      <c r="N709" s="696">
        <v>3</v>
      </c>
      <c r="O709" s="700">
        <v>1</v>
      </c>
      <c r="P709" s="699">
        <v>6165</v>
      </c>
      <c r="Q709" s="701">
        <v>1</v>
      </c>
      <c r="R709" s="696">
        <v>3</v>
      </c>
      <c r="S709" s="701">
        <v>1</v>
      </c>
      <c r="T709" s="700">
        <v>1</v>
      </c>
      <c r="U709" s="702">
        <v>1</v>
      </c>
    </row>
    <row r="710" spans="1:21" ht="14.4" customHeight="1" x14ac:dyDescent="0.3">
      <c r="A710" s="695">
        <v>12</v>
      </c>
      <c r="B710" s="696" t="s">
        <v>530</v>
      </c>
      <c r="C710" s="696">
        <v>89301122</v>
      </c>
      <c r="D710" s="697" t="s">
        <v>2688</v>
      </c>
      <c r="E710" s="698" t="s">
        <v>1447</v>
      </c>
      <c r="F710" s="696" t="s">
        <v>1427</v>
      </c>
      <c r="G710" s="696" t="s">
        <v>1767</v>
      </c>
      <c r="H710" s="696" t="s">
        <v>531</v>
      </c>
      <c r="I710" s="696" t="s">
        <v>2378</v>
      </c>
      <c r="J710" s="696" t="s">
        <v>2379</v>
      </c>
      <c r="K710" s="696" t="s">
        <v>2380</v>
      </c>
      <c r="L710" s="699">
        <v>3000</v>
      </c>
      <c r="M710" s="699">
        <v>6000</v>
      </c>
      <c r="N710" s="696">
        <v>2</v>
      </c>
      <c r="O710" s="700">
        <v>1</v>
      </c>
      <c r="P710" s="699"/>
      <c r="Q710" s="701">
        <v>0</v>
      </c>
      <c r="R710" s="696"/>
      <c r="S710" s="701">
        <v>0</v>
      </c>
      <c r="T710" s="700"/>
      <c r="U710" s="702">
        <v>0</v>
      </c>
    </row>
    <row r="711" spans="1:21" ht="14.4" customHeight="1" x14ac:dyDescent="0.3">
      <c r="A711" s="695">
        <v>12</v>
      </c>
      <c r="B711" s="696" t="s">
        <v>530</v>
      </c>
      <c r="C711" s="696">
        <v>89301122</v>
      </c>
      <c r="D711" s="697" t="s">
        <v>2688</v>
      </c>
      <c r="E711" s="698" t="s">
        <v>1447</v>
      </c>
      <c r="F711" s="696" t="s">
        <v>1427</v>
      </c>
      <c r="G711" s="696" t="s">
        <v>1473</v>
      </c>
      <c r="H711" s="696" t="s">
        <v>531</v>
      </c>
      <c r="I711" s="696" t="s">
        <v>2381</v>
      </c>
      <c r="J711" s="696" t="s">
        <v>2382</v>
      </c>
      <c r="K711" s="696" t="s">
        <v>2383</v>
      </c>
      <c r="L711" s="699">
        <v>362.73</v>
      </c>
      <c r="M711" s="699">
        <v>5078.22</v>
      </c>
      <c r="N711" s="696">
        <v>14</v>
      </c>
      <c r="O711" s="700">
        <v>1</v>
      </c>
      <c r="P711" s="699"/>
      <c r="Q711" s="701">
        <v>0</v>
      </c>
      <c r="R711" s="696"/>
      <c r="S711" s="701">
        <v>0</v>
      </c>
      <c r="T711" s="700"/>
      <c r="U711" s="702">
        <v>0</v>
      </c>
    </row>
    <row r="712" spans="1:21" ht="14.4" customHeight="1" x14ac:dyDescent="0.3">
      <c r="A712" s="695">
        <v>12</v>
      </c>
      <c r="B712" s="696" t="s">
        <v>530</v>
      </c>
      <c r="C712" s="696">
        <v>89301122</v>
      </c>
      <c r="D712" s="697" t="s">
        <v>2688</v>
      </c>
      <c r="E712" s="698" t="s">
        <v>1447</v>
      </c>
      <c r="F712" s="696" t="s">
        <v>1427</v>
      </c>
      <c r="G712" s="696" t="s">
        <v>1473</v>
      </c>
      <c r="H712" s="696" t="s">
        <v>531</v>
      </c>
      <c r="I712" s="696" t="s">
        <v>1721</v>
      </c>
      <c r="J712" s="696" t="s">
        <v>1722</v>
      </c>
      <c r="K712" s="696" t="s">
        <v>1723</v>
      </c>
      <c r="L712" s="699">
        <v>112.5</v>
      </c>
      <c r="M712" s="699">
        <v>1350</v>
      </c>
      <c r="N712" s="696">
        <v>12</v>
      </c>
      <c r="O712" s="700">
        <v>1</v>
      </c>
      <c r="P712" s="699">
        <v>1350</v>
      </c>
      <c r="Q712" s="701">
        <v>1</v>
      </c>
      <c r="R712" s="696">
        <v>12</v>
      </c>
      <c r="S712" s="701">
        <v>1</v>
      </c>
      <c r="T712" s="700">
        <v>1</v>
      </c>
      <c r="U712" s="702">
        <v>1</v>
      </c>
    </row>
    <row r="713" spans="1:21" ht="14.4" customHeight="1" x14ac:dyDescent="0.3">
      <c r="A713" s="695">
        <v>12</v>
      </c>
      <c r="B713" s="696" t="s">
        <v>530</v>
      </c>
      <c r="C713" s="696">
        <v>89301122</v>
      </c>
      <c r="D713" s="697" t="s">
        <v>2688</v>
      </c>
      <c r="E713" s="698" t="s">
        <v>1447</v>
      </c>
      <c r="F713" s="696" t="s">
        <v>1427</v>
      </c>
      <c r="G713" s="696" t="s">
        <v>1473</v>
      </c>
      <c r="H713" s="696" t="s">
        <v>531</v>
      </c>
      <c r="I713" s="696" t="s">
        <v>1474</v>
      </c>
      <c r="J713" s="696" t="s">
        <v>1475</v>
      </c>
      <c r="K713" s="696" t="s">
        <v>1476</v>
      </c>
      <c r="L713" s="699">
        <v>500</v>
      </c>
      <c r="M713" s="699">
        <v>6000</v>
      </c>
      <c r="N713" s="696">
        <v>12</v>
      </c>
      <c r="O713" s="700">
        <v>7</v>
      </c>
      <c r="P713" s="699">
        <v>6000</v>
      </c>
      <c r="Q713" s="701">
        <v>1</v>
      </c>
      <c r="R713" s="696">
        <v>12</v>
      </c>
      <c r="S713" s="701">
        <v>1</v>
      </c>
      <c r="T713" s="700">
        <v>7</v>
      </c>
      <c r="U713" s="702">
        <v>1</v>
      </c>
    </row>
    <row r="714" spans="1:21" ht="14.4" customHeight="1" x14ac:dyDescent="0.3">
      <c r="A714" s="695">
        <v>12</v>
      </c>
      <c r="B714" s="696" t="s">
        <v>530</v>
      </c>
      <c r="C714" s="696">
        <v>89301122</v>
      </c>
      <c r="D714" s="697" t="s">
        <v>2688</v>
      </c>
      <c r="E714" s="698" t="s">
        <v>1447</v>
      </c>
      <c r="F714" s="696" t="s">
        <v>1427</v>
      </c>
      <c r="G714" s="696" t="s">
        <v>1473</v>
      </c>
      <c r="H714" s="696" t="s">
        <v>531</v>
      </c>
      <c r="I714" s="696" t="s">
        <v>1945</v>
      </c>
      <c r="J714" s="696" t="s">
        <v>1946</v>
      </c>
      <c r="K714" s="696" t="s">
        <v>1908</v>
      </c>
      <c r="L714" s="699">
        <v>124.72</v>
      </c>
      <c r="M714" s="699">
        <v>124.72</v>
      </c>
      <c r="N714" s="696">
        <v>1</v>
      </c>
      <c r="O714" s="700">
        <v>1</v>
      </c>
      <c r="P714" s="699">
        <v>124.72</v>
      </c>
      <c r="Q714" s="701">
        <v>1</v>
      </c>
      <c r="R714" s="696">
        <v>1</v>
      </c>
      <c r="S714" s="701">
        <v>1</v>
      </c>
      <c r="T714" s="700">
        <v>1</v>
      </c>
      <c r="U714" s="702">
        <v>1</v>
      </c>
    </row>
    <row r="715" spans="1:21" ht="14.4" customHeight="1" x14ac:dyDescent="0.3">
      <c r="A715" s="695">
        <v>12</v>
      </c>
      <c r="B715" s="696" t="s">
        <v>530</v>
      </c>
      <c r="C715" s="696">
        <v>89301122</v>
      </c>
      <c r="D715" s="697" t="s">
        <v>2688</v>
      </c>
      <c r="E715" s="698" t="s">
        <v>1447</v>
      </c>
      <c r="F715" s="696" t="s">
        <v>1427</v>
      </c>
      <c r="G715" s="696" t="s">
        <v>1473</v>
      </c>
      <c r="H715" s="696" t="s">
        <v>531</v>
      </c>
      <c r="I715" s="696" t="s">
        <v>2384</v>
      </c>
      <c r="J715" s="696" t="s">
        <v>2385</v>
      </c>
      <c r="K715" s="696" t="s">
        <v>2386</v>
      </c>
      <c r="L715" s="699">
        <v>448.57</v>
      </c>
      <c r="M715" s="699">
        <v>4485.7</v>
      </c>
      <c r="N715" s="696">
        <v>10</v>
      </c>
      <c r="O715" s="700">
        <v>1</v>
      </c>
      <c r="P715" s="699"/>
      <c r="Q715" s="701">
        <v>0</v>
      </c>
      <c r="R715" s="696"/>
      <c r="S715" s="701">
        <v>0</v>
      </c>
      <c r="T715" s="700"/>
      <c r="U715" s="702">
        <v>0</v>
      </c>
    </row>
    <row r="716" spans="1:21" ht="14.4" customHeight="1" x14ac:dyDescent="0.3">
      <c r="A716" s="695">
        <v>12</v>
      </c>
      <c r="B716" s="696" t="s">
        <v>530</v>
      </c>
      <c r="C716" s="696">
        <v>89301122</v>
      </c>
      <c r="D716" s="697" t="s">
        <v>2688</v>
      </c>
      <c r="E716" s="698" t="s">
        <v>1447</v>
      </c>
      <c r="F716" s="696" t="s">
        <v>1427</v>
      </c>
      <c r="G716" s="696" t="s">
        <v>1473</v>
      </c>
      <c r="H716" s="696" t="s">
        <v>531</v>
      </c>
      <c r="I716" s="696" t="s">
        <v>2172</v>
      </c>
      <c r="J716" s="696" t="s">
        <v>2173</v>
      </c>
      <c r="K716" s="696" t="s">
        <v>2174</v>
      </c>
      <c r="L716" s="699">
        <v>189.85</v>
      </c>
      <c r="M716" s="699">
        <v>1328.95</v>
      </c>
      <c r="N716" s="696">
        <v>7</v>
      </c>
      <c r="O716" s="700">
        <v>1</v>
      </c>
      <c r="P716" s="699"/>
      <c r="Q716" s="701">
        <v>0</v>
      </c>
      <c r="R716" s="696"/>
      <c r="S716" s="701">
        <v>0</v>
      </c>
      <c r="T716" s="700"/>
      <c r="U716" s="702">
        <v>0</v>
      </c>
    </row>
    <row r="717" spans="1:21" ht="14.4" customHeight="1" x14ac:dyDescent="0.3">
      <c r="A717" s="695">
        <v>12</v>
      </c>
      <c r="B717" s="696" t="s">
        <v>530</v>
      </c>
      <c r="C717" s="696">
        <v>89301122</v>
      </c>
      <c r="D717" s="697" t="s">
        <v>2688</v>
      </c>
      <c r="E717" s="698" t="s">
        <v>1447</v>
      </c>
      <c r="F717" s="696" t="s">
        <v>1427</v>
      </c>
      <c r="G717" s="696" t="s">
        <v>1473</v>
      </c>
      <c r="H717" s="696" t="s">
        <v>531</v>
      </c>
      <c r="I717" s="696" t="s">
        <v>1480</v>
      </c>
      <c r="J717" s="696" t="s">
        <v>1481</v>
      </c>
      <c r="K717" s="696" t="s">
        <v>1482</v>
      </c>
      <c r="L717" s="699">
        <v>190</v>
      </c>
      <c r="M717" s="699">
        <v>5320</v>
      </c>
      <c r="N717" s="696">
        <v>28</v>
      </c>
      <c r="O717" s="700">
        <v>4</v>
      </c>
      <c r="P717" s="699">
        <v>2660</v>
      </c>
      <c r="Q717" s="701">
        <v>0.5</v>
      </c>
      <c r="R717" s="696">
        <v>14</v>
      </c>
      <c r="S717" s="701">
        <v>0.5</v>
      </c>
      <c r="T717" s="700">
        <v>2</v>
      </c>
      <c r="U717" s="702">
        <v>0.5</v>
      </c>
    </row>
    <row r="718" spans="1:21" ht="14.4" customHeight="1" x14ac:dyDescent="0.3">
      <c r="A718" s="695">
        <v>12</v>
      </c>
      <c r="B718" s="696" t="s">
        <v>530</v>
      </c>
      <c r="C718" s="696">
        <v>89301122</v>
      </c>
      <c r="D718" s="697" t="s">
        <v>2688</v>
      </c>
      <c r="E718" s="698" t="s">
        <v>1447</v>
      </c>
      <c r="F718" s="696" t="s">
        <v>1427</v>
      </c>
      <c r="G718" s="696" t="s">
        <v>1473</v>
      </c>
      <c r="H718" s="696" t="s">
        <v>531</v>
      </c>
      <c r="I718" s="696" t="s">
        <v>1730</v>
      </c>
      <c r="J718" s="696" t="s">
        <v>1731</v>
      </c>
      <c r="K718" s="696" t="s">
        <v>1732</v>
      </c>
      <c r="L718" s="699">
        <v>90</v>
      </c>
      <c r="M718" s="699">
        <v>1350</v>
      </c>
      <c r="N718" s="696">
        <v>15</v>
      </c>
      <c r="O718" s="700">
        <v>1</v>
      </c>
      <c r="P718" s="699"/>
      <c r="Q718" s="701">
        <v>0</v>
      </c>
      <c r="R718" s="696"/>
      <c r="S718" s="701">
        <v>0</v>
      </c>
      <c r="T718" s="700"/>
      <c r="U718" s="702">
        <v>0</v>
      </c>
    </row>
    <row r="719" spans="1:21" ht="14.4" customHeight="1" x14ac:dyDescent="0.3">
      <c r="A719" s="695">
        <v>12</v>
      </c>
      <c r="B719" s="696" t="s">
        <v>530</v>
      </c>
      <c r="C719" s="696">
        <v>89301122</v>
      </c>
      <c r="D719" s="697" t="s">
        <v>2688</v>
      </c>
      <c r="E719" s="698" t="s">
        <v>1447</v>
      </c>
      <c r="F719" s="696" t="s">
        <v>1427</v>
      </c>
      <c r="G719" s="696" t="s">
        <v>1473</v>
      </c>
      <c r="H719" s="696" t="s">
        <v>531</v>
      </c>
      <c r="I719" s="696" t="s">
        <v>2387</v>
      </c>
      <c r="J719" s="696" t="s">
        <v>2388</v>
      </c>
      <c r="K719" s="696" t="s">
        <v>2389</v>
      </c>
      <c r="L719" s="699">
        <v>212.25</v>
      </c>
      <c r="M719" s="699">
        <v>424.5</v>
      </c>
      <c r="N719" s="696">
        <v>2</v>
      </c>
      <c r="O719" s="700">
        <v>1</v>
      </c>
      <c r="P719" s="699"/>
      <c r="Q719" s="701">
        <v>0</v>
      </c>
      <c r="R719" s="696"/>
      <c r="S719" s="701">
        <v>0</v>
      </c>
      <c r="T719" s="700"/>
      <c r="U719" s="702">
        <v>0</v>
      </c>
    </row>
    <row r="720" spans="1:21" ht="14.4" customHeight="1" x14ac:dyDescent="0.3">
      <c r="A720" s="695">
        <v>12</v>
      </c>
      <c r="B720" s="696" t="s">
        <v>530</v>
      </c>
      <c r="C720" s="696">
        <v>89301122</v>
      </c>
      <c r="D720" s="697" t="s">
        <v>2688</v>
      </c>
      <c r="E720" s="698" t="s">
        <v>1447</v>
      </c>
      <c r="F720" s="696" t="s">
        <v>1427</v>
      </c>
      <c r="G720" s="696" t="s">
        <v>1473</v>
      </c>
      <c r="H720" s="696" t="s">
        <v>531</v>
      </c>
      <c r="I720" s="696" t="s">
        <v>2390</v>
      </c>
      <c r="J720" s="696" t="s">
        <v>2391</v>
      </c>
      <c r="K720" s="696" t="s">
        <v>2392</v>
      </c>
      <c r="L720" s="699">
        <v>16.940000000000001</v>
      </c>
      <c r="M720" s="699">
        <v>338.8</v>
      </c>
      <c r="N720" s="696">
        <v>20</v>
      </c>
      <c r="O720" s="700">
        <v>1</v>
      </c>
      <c r="P720" s="699"/>
      <c r="Q720" s="701">
        <v>0</v>
      </c>
      <c r="R720" s="696"/>
      <c r="S720" s="701">
        <v>0</v>
      </c>
      <c r="T720" s="700"/>
      <c r="U720" s="702">
        <v>0</v>
      </c>
    </row>
    <row r="721" spans="1:21" ht="14.4" customHeight="1" x14ac:dyDescent="0.3">
      <c r="A721" s="695">
        <v>12</v>
      </c>
      <c r="B721" s="696" t="s">
        <v>530</v>
      </c>
      <c r="C721" s="696">
        <v>89301122</v>
      </c>
      <c r="D721" s="697" t="s">
        <v>2688</v>
      </c>
      <c r="E721" s="698" t="s">
        <v>1447</v>
      </c>
      <c r="F721" s="696" t="s">
        <v>1427</v>
      </c>
      <c r="G721" s="696" t="s">
        <v>1473</v>
      </c>
      <c r="H721" s="696" t="s">
        <v>531</v>
      </c>
      <c r="I721" s="696" t="s">
        <v>2393</v>
      </c>
      <c r="J721" s="696" t="s">
        <v>2394</v>
      </c>
      <c r="K721" s="696" t="s">
        <v>2395</v>
      </c>
      <c r="L721" s="699">
        <v>463.49</v>
      </c>
      <c r="M721" s="699">
        <v>5098.3900000000003</v>
      </c>
      <c r="N721" s="696">
        <v>11</v>
      </c>
      <c r="O721" s="700">
        <v>1</v>
      </c>
      <c r="P721" s="699">
        <v>5098.3900000000003</v>
      </c>
      <c r="Q721" s="701">
        <v>1</v>
      </c>
      <c r="R721" s="696">
        <v>11</v>
      </c>
      <c r="S721" s="701">
        <v>1</v>
      </c>
      <c r="T721" s="700">
        <v>1</v>
      </c>
      <c r="U721" s="702">
        <v>1</v>
      </c>
    </row>
    <row r="722" spans="1:21" ht="14.4" customHeight="1" x14ac:dyDescent="0.3">
      <c r="A722" s="695">
        <v>12</v>
      </c>
      <c r="B722" s="696" t="s">
        <v>530</v>
      </c>
      <c r="C722" s="696">
        <v>89301122</v>
      </c>
      <c r="D722" s="697" t="s">
        <v>2688</v>
      </c>
      <c r="E722" s="698" t="s">
        <v>1448</v>
      </c>
      <c r="F722" s="696" t="s">
        <v>1425</v>
      </c>
      <c r="G722" s="696" t="s">
        <v>1814</v>
      </c>
      <c r="H722" s="696" t="s">
        <v>531</v>
      </c>
      <c r="I722" s="696" t="s">
        <v>2396</v>
      </c>
      <c r="J722" s="696" t="s">
        <v>2397</v>
      </c>
      <c r="K722" s="696" t="s">
        <v>2398</v>
      </c>
      <c r="L722" s="699">
        <v>285.75</v>
      </c>
      <c r="M722" s="699">
        <v>285.75</v>
      </c>
      <c r="N722" s="696">
        <v>1</v>
      </c>
      <c r="O722" s="700">
        <v>0.5</v>
      </c>
      <c r="P722" s="699">
        <v>285.75</v>
      </c>
      <c r="Q722" s="701">
        <v>1</v>
      </c>
      <c r="R722" s="696">
        <v>1</v>
      </c>
      <c r="S722" s="701">
        <v>1</v>
      </c>
      <c r="T722" s="700">
        <v>0.5</v>
      </c>
      <c r="U722" s="702">
        <v>1</v>
      </c>
    </row>
    <row r="723" spans="1:21" ht="14.4" customHeight="1" x14ac:dyDescent="0.3">
      <c r="A723" s="695">
        <v>12</v>
      </c>
      <c r="B723" s="696" t="s">
        <v>530</v>
      </c>
      <c r="C723" s="696">
        <v>89301122</v>
      </c>
      <c r="D723" s="697" t="s">
        <v>2688</v>
      </c>
      <c r="E723" s="698" t="s">
        <v>1448</v>
      </c>
      <c r="F723" s="696" t="s">
        <v>1425</v>
      </c>
      <c r="G723" s="696" t="s">
        <v>2399</v>
      </c>
      <c r="H723" s="696" t="s">
        <v>531</v>
      </c>
      <c r="I723" s="696" t="s">
        <v>2400</v>
      </c>
      <c r="J723" s="696" t="s">
        <v>2401</v>
      </c>
      <c r="K723" s="696" t="s">
        <v>2402</v>
      </c>
      <c r="L723" s="699">
        <v>317.26</v>
      </c>
      <c r="M723" s="699">
        <v>951.78</v>
      </c>
      <c r="N723" s="696">
        <v>3</v>
      </c>
      <c r="O723" s="700">
        <v>0.5</v>
      </c>
      <c r="P723" s="699">
        <v>951.78</v>
      </c>
      <c r="Q723" s="701">
        <v>1</v>
      </c>
      <c r="R723" s="696">
        <v>3</v>
      </c>
      <c r="S723" s="701">
        <v>1</v>
      </c>
      <c r="T723" s="700">
        <v>0.5</v>
      </c>
      <c r="U723" s="702">
        <v>1</v>
      </c>
    </row>
    <row r="724" spans="1:21" ht="14.4" customHeight="1" x14ac:dyDescent="0.3">
      <c r="A724" s="695">
        <v>12</v>
      </c>
      <c r="B724" s="696" t="s">
        <v>530</v>
      </c>
      <c r="C724" s="696">
        <v>89301122</v>
      </c>
      <c r="D724" s="697" t="s">
        <v>2688</v>
      </c>
      <c r="E724" s="698" t="s">
        <v>1448</v>
      </c>
      <c r="F724" s="696" t="s">
        <v>1425</v>
      </c>
      <c r="G724" s="696" t="s">
        <v>2144</v>
      </c>
      <c r="H724" s="696" t="s">
        <v>974</v>
      </c>
      <c r="I724" s="696" t="s">
        <v>2145</v>
      </c>
      <c r="J724" s="696" t="s">
        <v>1003</v>
      </c>
      <c r="K724" s="696" t="s">
        <v>1868</v>
      </c>
      <c r="L724" s="699">
        <v>146.63</v>
      </c>
      <c r="M724" s="699">
        <v>146.63</v>
      </c>
      <c r="N724" s="696">
        <v>1</v>
      </c>
      <c r="O724" s="700">
        <v>0.5</v>
      </c>
      <c r="P724" s="699">
        <v>146.63</v>
      </c>
      <c r="Q724" s="701">
        <v>1</v>
      </c>
      <c r="R724" s="696">
        <v>1</v>
      </c>
      <c r="S724" s="701">
        <v>1</v>
      </c>
      <c r="T724" s="700">
        <v>0.5</v>
      </c>
      <c r="U724" s="702">
        <v>1</v>
      </c>
    </row>
    <row r="725" spans="1:21" ht="14.4" customHeight="1" x14ac:dyDescent="0.3">
      <c r="A725" s="695">
        <v>12</v>
      </c>
      <c r="B725" s="696" t="s">
        <v>530</v>
      </c>
      <c r="C725" s="696">
        <v>89301122</v>
      </c>
      <c r="D725" s="697" t="s">
        <v>2688</v>
      </c>
      <c r="E725" s="698" t="s">
        <v>1448</v>
      </c>
      <c r="F725" s="696" t="s">
        <v>1425</v>
      </c>
      <c r="G725" s="696" t="s">
        <v>1566</v>
      </c>
      <c r="H725" s="696" t="s">
        <v>974</v>
      </c>
      <c r="I725" s="696" t="s">
        <v>1567</v>
      </c>
      <c r="J725" s="696" t="s">
        <v>1568</v>
      </c>
      <c r="K725" s="696" t="s">
        <v>1569</v>
      </c>
      <c r="L725" s="699">
        <v>1140.7</v>
      </c>
      <c r="M725" s="699">
        <v>60457.099999999991</v>
      </c>
      <c r="N725" s="696">
        <v>53</v>
      </c>
      <c r="O725" s="700">
        <v>16.5</v>
      </c>
      <c r="P725" s="699">
        <v>53612.899999999987</v>
      </c>
      <c r="Q725" s="701">
        <v>0.88679245283018859</v>
      </c>
      <c r="R725" s="696">
        <v>47</v>
      </c>
      <c r="S725" s="701">
        <v>0.8867924528301887</v>
      </c>
      <c r="T725" s="700">
        <v>15</v>
      </c>
      <c r="U725" s="702">
        <v>0.90909090909090906</v>
      </c>
    </row>
    <row r="726" spans="1:21" ht="14.4" customHeight="1" x14ac:dyDescent="0.3">
      <c r="A726" s="695">
        <v>12</v>
      </c>
      <c r="B726" s="696" t="s">
        <v>530</v>
      </c>
      <c r="C726" s="696">
        <v>89301122</v>
      </c>
      <c r="D726" s="697" t="s">
        <v>2688</v>
      </c>
      <c r="E726" s="698" t="s">
        <v>1448</v>
      </c>
      <c r="F726" s="696" t="s">
        <v>1425</v>
      </c>
      <c r="G726" s="696" t="s">
        <v>1830</v>
      </c>
      <c r="H726" s="696" t="s">
        <v>531</v>
      </c>
      <c r="I726" s="696" t="s">
        <v>2403</v>
      </c>
      <c r="J726" s="696" t="s">
        <v>1831</v>
      </c>
      <c r="K726" s="696" t="s">
        <v>1832</v>
      </c>
      <c r="L726" s="699">
        <v>0</v>
      </c>
      <c r="M726" s="699">
        <v>0</v>
      </c>
      <c r="N726" s="696">
        <v>1</v>
      </c>
      <c r="O726" s="700">
        <v>1</v>
      </c>
      <c r="P726" s="699">
        <v>0</v>
      </c>
      <c r="Q726" s="701"/>
      <c r="R726" s="696">
        <v>1</v>
      </c>
      <c r="S726" s="701">
        <v>1</v>
      </c>
      <c r="T726" s="700">
        <v>1</v>
      </c>
      <c r="U726" s="702">
        <v>1</v>
      </c>
    </row>
    <row r="727" spans="1:21" ht="14.4" customHeight="1" x14ac:dyDescent="0.3">
      <c r="A727" s="695">
        <v>12</v>
      </c>
      <c r="B727" s="696" t="s">
        <v>530</v>
      </c>
      <c r="C727" s="696">
        <v>89301122</v>
      </c>
      <c r="D727" s="697" t="s">
        <v>2688</v>
      </c>
      <c r="E727" s="698" t="s">
        <v>1448</v>
      </c>
      <c r="F727" s="696" t="s">
        <v>1425</v>
      </c>
      <c r="G727" s="696" t="s">
        <v>1457</v>
      </c>
      <c r="H727" s="696" t="s">
        <v>531</v>
      </c>
      <c r="I727" s="696" t="s">
        <v>2404</v>
      </c>
      <c r="J727" s="696" t="s">
        <v>1136</v>
      </c>
      <c r="K727" s="696" t="s">
        <v>1394</v>
      </c>
      <c r="L727" s="699">
        <v>0</v>
      </c>
      <c r="M727" s="699">
        <v>0</v>
      </c>
      <c r="N727" s="696">
        <v>2</v>
      </c>
      <c r="O727" s="700">
        <v>1</v>
      </c>
      <c r="P727" s="699">
        <v>0</v>
      </c>
      <c r="Q727" s="701"/>
      <c r="R727" s="696">
        <v>2</v>
      </c>
      <c r="S727" s="701">
        <v>1</v>
      </c>
      <c r="T727" s="700">
        <v>1</v>
      </c>
      <c r="U727" s="702">
        <v>1</v>
      </c>
    </row>
    <row r="728" spans="1:21" ht="14.4" customHeight="1" x14ac:dyDescent="0.3">
      <c r="A728" s="695">
        <v>12</v>
      </c>
      <c r="B728" s="696" t="s">
        <v>530</v>
      </c>
      <c r="C728" s="696">
        <v>89301122</v>
      </c>
      <c r="D728" s="697" t="s">
        <v>2688</v>
      </c>
      <c r="E728" s="698" t="s">
        <v>1448</v>
      </c>
      <c r="F728" s="696" t="s">
        <v>1425</v>
      </c>
      <c r="G728" s="696" t="s">
        <v>2198</v>
      </c>
      <c r="H728" s="696" t="s">
        <v>531</v>
      </c>
      <c r="I728" s="696" t="s">
        <v>580</v>
      </c>
      <c r="J728" s="696" t="s">
        <v>2199</v>
      </c>
      <c r="K728" s="696" t="s">
        <v>2200</v>
      </c>
      <c r="L728" s="699">
        <v>18.940000000000001</v>
      </c>
      <c r="M728" s="699">
        <v>18.940000000000001</v>
      </c>
      <c r="N728" s="696">
        <v>1</v>
      </c>
      <c r="O728" s="700">
        <v>0.5</v>
      </c>
      <c r="P728" s="699">
        <v>18.940000000000001</v>
      </c>
      <c r="Q728" s="701">
        <v>1</v>
      </c>
      <c r="R728" s="696">
        <v>1</v>
      </c>
      <c r="S728" s="701">
        <v>1</v>
      </c>
      <c r="T728" s="700">
        <v>0.5</v>
      </c>
      <c r="U728" s="702">
        <v>1</v>
      </c>
    </row>
    <row r="729" spans="1:21" ht="14.4" customHeight="1" x14ac:dyDescent="0.3">
      <c r="A729" s="695">
        <v>12</v>
      </c>
      <c r="B729" s="696" t="s">
        <v>530</v>
      </c>
      <c r="C729" s="696">
        <v>89301122</v>
      </c>
      <c r="D729" s="697" t="s">
        <v>2688</v>
      </c>
      <c r="E729" s="698" t="s">
        <v>1448</v>
      </c>
      <c r="F729" s="696" t="s">
        <v>1425</v>
      </c>
      <c r="G729" s="696" t="s">
        <v>1526</v>
      </c>
      <c r="H729" s="696" t="s">
        <v>531</v>
      </c>
      <c r="I729" s="696" t="s">
        <v>2405</v>
      </c>
      <c r="J729" s="696" t="s">
        <v>2406</v>
      </c>
      <c r="K729" s="696" t="s">
        <v>2407</v>
      </c>
      <c r="L729" s="699">
        <v>0</v>
      </c>
      <c r="M729" s="699">
        <v>0</v>
      </c>
      <c r="N729" s="696">
        <v>3</v>
      </c>
      <c r="O729" s="700">
        <v>0.5</v>
      </c>
      <c r="P729" s="699">
        <v>0</v>
      </c>
      <c r="Q729" s="701"/>
      <c r="R729" s="696">
        <v>3</v>
      </c>
      <c r="S729" s="701">
        <v>1</v>
      </c>
      <c r="T729" s="700">
        <v>0.5</v>
      </c>
      <c r="U729" s="702">
        <v>1</v>
      </c>
    </row>
    <row r="730" spans="1:21" ht="14.4" customHeight="1" x14ac:dyDescent="0.3">
      <c r="A730" s="695">
        <v>12</v>
      </c>
      <c r="B730" s="696" t="s">
        <v>530</v>
      </c>
      <c r="C730" s="696">
        <v>89301122</v>
      </c>
      <c r="D730" s="697" t="s">
        <v>2688</v>
      </c>
      <c r="E730" s="698" t="s">
        <v>1448</v>
      </c>
      <c r="F730" s="696" t="s">
        <v>1425</v>
      </c>
      <c r="G730" s="696" t="s">
        <v>1598</v>
      </c>
      <c r="H730" s="696" t="s">
        <v>531</v>
      </c>
      <c r="I730" s="696" t="s">
        <v>2050</v>
      </c>
      <c r="J730" s="696" t="s">
        <v>1600</v>
      </c>
      <c r="K730" s="696" t="s">
        <v>2051</v>
      </c>
      <c r="L730" s="699">
        <v>500.14</v>
      </c>
      <c r="M730" s="699">
        <v>1500.42</v>
      </c>
      <c r="N730" s="696">
        <v>3</v>
      </c>
      <c r="O730" s="700">
        <v>1</v>
      </c>
      <c r="P730" s="699">
        <v>1500.42</v>
      </c>
      <c r="Q730" s="701">
        <v>1</v>
      </c>
      <c r="R730" s="696">
        <v>3</v>
      </c>
      <c r="S730" s="701">
        <v>1</v>
      </c>
      <c r="T730" s="700">
        <v>1</v>
      </c>
      <c r="U730" s="702">
        <v>1</v>
      </c>
    </row>
    <row r="731" spans="1:21" ht="14.4" customHeight="1" x14ac:dyDescent="0.3">
      <c r="A731" s="695">
        <v>12</v>
      </c>
      <c r="B731" s="696" t="s">
        <v>530</v>
      </c>
      <c r="C731" s="696">
        <v>89301122</v>
      </c>
      <c r="D731" s="697" t="s">
        <v>2688</v>
      </c>
      <c r="E731" s="698" t="s">
        <v>1448</v>
      </c>
      <c r="F731" s="696" t="s">
        <v>1425</v>
      </c>
      <c r="G731" s="696" t="s">
        <v>1598</v>
      </c>
      <c r="H731" s="696" t="s">
        <v>531</v>
      </c>
      <c r="I731" s="696" t="s">
        <v>1599</v>
      </c>
      <c r="J731" s="696" t="s">
        <v>1600</v>
      </c>
      <c r="K731" s="696" t="s">
        <v>1601</v>
      </c>
      <c r="L731" s="699">
        <v>1500.42</v>
      </c>
      <c r="M731" s="699">
        <v>1500.42</v>
      </c>
      <c r="N731" s="696">
        <v>1</v>
      </c>
      <c r="O731" s="700">
        <v>1</v>
      </c>
      <c r="P731" s="699">
        <v>1500.42</v>
      </c>
      <c r="Q731" s="701">
        <v>1</v>
      </c>
      <c r="R731" s="696">
        <v>1</v>
      </c>
      <c r="S731" s="701">
        <v>1</v>
      </c>
      <c r="T731" s="700">
        <v>1</v>
      </c>
      <c r="U731" s="702">
        <v>1</v>
      </c>
    </row>
    <row r="732" spans="1:21" ht="14.4" customHeight="1" x14ac:dyDescent="0.3">
      <c r="A732" s="695">
        <v>12</v>
      </c>
      <c r="B732" s="696" t="s">
        <v>530</v>
      </c>
      <c r="C732" s="696">
        <v>89301122</v>
      </c>
      <c r="D732" s="697" t="s">
        <v>2688</v>
      </c>
      <c r="E732" s="698" t="s">
        <v>1448</v>
      </c>
      <c r="F732" s="696" t="s">
        <v>1425</v>
      </c>
      <c r="G732" s="696" t="s">
        <v>1598</v>
      </c>
      <c r="H732" s="696" t="s">
        <v>531</v>
      </c>
      <c r="I732" s="696" t="s">
        <v>1776</v>
      </c>
      <c r="J732" s="696" t="s">
        <v>1600</v>
      </c>
      <c r="K732" s="696" t="s">
        <v>1777</v>
      </c>
      <c r="L732" s="699">
        <v>0</v>
      </c>
      <c r="M732" s="699">
        <v>0</v>
      </c>
      <c r="N732" s="696">
        <v>2</v>
      </c>
      <c r="O732" s="700">
        <v>1.5</v>
      </c>
      <c r="P732" s="699">
        <v>0</v>
      </c>
      <c r="Q732" s="701"/>
      <c r="R732" s="696">
        <v>1</v>
      </c>
      <c r="S732" s="701">
        <v>0.5</v>
      </c>
      <c r="T732" s="700">
        <v>0.5</v>
      </c>
      <c r="U732" s="702">
        <v>0.33333333333333331</v>
      </c>
    </row>
    <row r="733" spans="1:21" ht="14.4" customHeight="1" x14ac:dyDescent="0.3">
      <c r="A733" s="695">
        <v>12</v>
      </c>
      <c r="B733" s="696" t="s">
        <v>530</v>
      </c>
      <c r="C733" s="696">
        <v>89301122</v>
      </c>
      <c r="D733" s="697" t="s">
        <v>2688</v>
      </c>
      <c r="E733" s="698" t="s">
        <v>1448</v>
      </c>
      <c r="F733" s="696" t="s">
        <v>1425</v>
      </c>
      <c r="G733" s="696" t="s">
        <v>2408</v>
      </c>
      <c r="H733" s="696" t="s">
        <v>974</v>
      </c>
      <c r="I733" s="696" t="s">
        <v>2409</v>
      </c>
      <c r="J733" s="696" t="s">
        <v>2410</v>
      </c>
      <c r="K733" s="696" t="s">
        <v>2411</v>
      </c>
      <c r="L733" s="699">
        <v>4283.43</v>
      </c>
      <c r="M733" s="699">
        <v>4283.43</v>
      </c>
      <c r="N733" s="696">
        <v>1</v>
      </c>
      <c r="O733" s="700">
        <v>0.5</v>
      </c>
      <c r="P733" s="699">
        <v>4283.43</v>
      </c>
      <c r="Q733" s="701">
        <v>1</v>
      </c>
      <c r="R733" s="696">
        <v>1</v>
      </c>
      <c r="S733" s="701">
        <v>1</v>
      </c>
      <c r="T733" s="700">
        <v>0.5</v>
      </c>
      <c r="U733" s="702">
        <v>1</v>
      </c>
    </row>
    <row r="734" spans="1:21" ht="14.4" customHeight="1" x14ac:dyDescent="0.3">
      <c r="A734" s="695">
        <v>12</v>
      </c>
      <c r="B734" s="696" t="s">
        <v>530</v>
      </c>
      <c r="C734" s="696">
        <v>89301122</v>
      </c>
      <c r="D734" s="697" t="s">
        <v>2688</v>
      </c>
      <c r="E734" s="698" t="s">
        <v>1448</v>
      </c>
      <c r="F734" s="696" t="s">
        <v>1425</v>
      </c>
      <c r="G734" s="696" t="s">
        <v>2412</v>
      </c>
      <c r="H734" s="696" t="s">
        <v>531</v>
      </c>
      <c r="I734" s="696" t="s">
        <v>2413</v>
      </c>
      <c r="J734" s="696" t="s">
        <v>2414</v>
      </c>
      <c r="K734" s="696" t="s">
        <v>2415</v>
      </c>
      <c r="L734" s="699">
        <v>25.89</v>
      </c>
      <c r="M734" s="699">
        <v>25.89</v>
      </c>
      <c r="N734" s="696">
        <v>1</v>
      </c>
      <c r="O734" s="700">
        <v>0.5</v>
      </c>
      <c r="P734" s="699">
        <v>25.89</v>
      </c>
      <c r="Q734" s="701">
        <v>1</v>
      </c>
      <c r="R734" s="696">
        <v>1</v>
      </c>
      <c r="S734" s="701">
        <v>1</v>
      </c>
      <c r="T734" s="700">
        <v>0.5</v>
      </c>
      <c r="U734" s="702">
        <v>1</v>
      </c>
    </row>
    <row r="735" spans="1:21" ht="14.4" customHeight="1" x14ac:dyDescent="0.3">
      <c r="A735" s="695">
        <v>12</v>
      </c>
      <c r="B735" s="696" t="s">
        <v>530</v>
      </c>
      <c r="C735" s="696">
        <v>89301122</v>
      </c>
      <c r="D735" s="697" t="s">
        <v>2688</v>
      </c>
      <c r="E735" s="698" t="s">
        <v>1448</v>
      </c>
      <c r="F735" s="696" t="s">
        <v>1425</v>
      </c>
      <c r="G735" s="696" t="s">
        <v>2416</v>
      </c>
      <c r="H735" s="696" t="s">
        <v>531</v>
      </c>
      <c r="I735" s="696" t="s">
        <v>2417</v>
      </c>
      <c r="J735" s="696" t="s">
        <v>2418</v>
      </c>
      <c r="K735" s="696" t="s">
        <v>2419</v>
      </c>
      <c r="L735" s="699">
        <v>0</v>
      </c>
      <c r="M735" s="699">
        <v>0</v>
      </c>
      <c r="N735" s="696">
        <v>1</v>
      </c>
      <c r="O735" s="700">
        <v>0.5</v>
      </c>
      <c r="P735" s="699">
        <v>0</v>
      </c>
      <c r="Q735" s="701"/>
      <c r="R735" s="696">
        <v>1</v>
      </c>
      <c r="S735" s="701">
        <v>1</v>
      </c>
      <c r="T735" s="700">
        <v>0.5</v>
      </c>
      <c r="U735" s="702">
        <v>1</v>
      </c>
    </row>
    <row r="736" spans="1:21" ht="14.4" customHeight="1" x14ac:dyDescent="0.3">
      <c r="A736" s="695">
        <v>12</v>
      </c>
      <c r="B736" s="696" t="s">
        <v>530</v>
      </c>
      <c r="C736" s="696">
        <v>89301122</v>
      </c>
      <c r="D736" s="697" t="s">
        <v>2688</v>
      </c>
      <c r="E736" s="698" t="s">
        <v>1448</v>
      </c>
      <c r="F736" s="696" t="s">
        <v>1425</v>
      </c>
      <c r="G736" s="696" t="s">
        <v>2232</v>
      </c>
      <c r="H736" s="696" t="s">
        <v>531</v>
      </c>
      <c r="I736" s="696" t="s">
        <v>2420</v>
      </c>
      <c r="J736" s="696" t="s">
        <v>2237</v>
      </c>
      <c r="K736" s="696" t="s">
        <v>2421</v>
      </c>
      <c r="L736" s="699">
        <v>0</v>
      </c>
      <c r="M736" s="699">
        <v>0</v>
      </c>
      <c r="N736" s="696">
        <v>3</v>
      </c>
      <c r="O736" s="700">
        <v>0.5</v>
      </c>
      <c r="P736" s="699">
        <v>0</v>
      </c>
      <c r="Q736" s="701"/>
      <c r="R736" s="696">
        <v>3</v>
      </c>
      <c r="S736" s="701">
        <v>1</v>
      </c>
      <c r="T736" s="700">
        <v>0.5</v>
      </c>
      <c r="U736" s="702">
        <v>1</v>
      </c>
    </row>
    <row r="737" spans="1:21" ht="14.4" customHeight="1" x14ac:dyDescent="0.3">
      <c r="A737" s="695">
        <v>12</v>
      </c>
      <c r="B737" s="696" t="s">
        <v>530</v>
      </c>
      <c r="C737" s="696">
        <v>89301122</v>
      </c>
      <c r="D737" s="697" t="s">
        <v>2688</v>
      </c>
      <c r="E737" s="698" t="s">
        <v>1448</v>
      </c>
      <c r="F737" s="696" t="s">
        <v>1425</v>
      </c>
      <c r="G737" s="696" t="s">
        <v>1460</v>
      </c>
      <c r="H737" s="696" t="s">
        <v>974</v>
      </c>
      <c r="I737" s="696" t="s">
        <v>987</v>
      </c>
      <c r="J737" s="696" t="s">
        <v>988</v>
      </c>
      <c r="K737" s="696" t="s">
        <v>989</v>
      </c>
      <c r="L737" s="699">
        <v>937.93</v>
      </c>
      <c r="M737" s="699">
        <v>937.93</v>
      </c>
      <c r="N737" s="696">
        <v>1</v>
      </c>
      <c r="O737" s="700">
        <v>1</v>
      </c>
      <c r="P737" s="699">
        <v>937.93</v>
      </c>
      <c r="Q737" s="701">
        <v>1</v>
      </c>
      <c r="R737" s="696">
        <v>1</v>
      </c>
      <c r="S737" s="701">
        <v>1</v>
      </c>
      <c r="T737" s="700">
        <v>1</v>
      </c>
      <c r="U737" s="702">
        <v>1</v>
      </c>
    </row>
    <row r="738" spans="1:21" ht="14.4" customHeight="1" x14ac:dyDescent="0.3">
      <c r="A738" s="695">
        <v>12</v>
      </c>
      <c r="B738" s="696" t="s">
        <v>530</v>
      </c>
      <c r="C738" s="696">
        <v>89301122</v>
      </c>
      <c r="D738" s="697" t="s">
        <v>2688</v>
      </c>
      <c r="E738" s="698" t="s">
        <v>1448</v>
      </c>
      <c r="F738" s="696" t="s">
        <v>1425</v>
      </c>
      <c r="G738" s="696" t="s">
        <v>1461</v>
      </c>
      <c r="H738" s="696" t="s">
        <v>531</v>
      </c>
      <c r="I738" s="696" t="s">
        <v>1110</v>
      </c>
      <c r="J738" s="696" t="s">
        <v>1111</v>
      </c>
      <c r="K738" s="696" t="s">
        <v>1112</v>
      </c>
      <c r="L738" s="699">
        <v>153.52000000000001</v>
      </c>
      <c r="M738" s="699">
        <v>1995.7600000000002</v>
      </c>
      <c r="N738" s="696">
        <v>13</v>
      </c>
      <c r="O738" s="700">
        <v>6.5</v>
      </c>
      <c r="P738" s="699">
        <v>1381.68</v>
      </c>
      <c r="Q738" s="701">
        <v>0.69230769230769229</v>
      </c>
      <c r="R738" s="696">
        <v>9</v>
      </c>
      <c r="S738" s="701">
        <v>0.69230769230769229</v>
      </c>
      <c r="T738" s="700">
        <v>4.5</v>
      </c>
      <c r="U738" s="702">
        <v>0.69230769230769229</v>
      </c>
    </row>
    <row r="739" spans="1:21" ht="14.4" customHeight="1" x14ac:dyDescent="0.3">
      <c r="A739" s="695">
        <v>12</v>
      </c>
      <c r="B739" s="696" t="s">
        <v>530</v>
      </c>
      <c r="C739" s="696">
        <v>89301122</v>
      </c>
      <c r="D739" s="697" t="s">
        <v>2688</v>
      </c>
      <c r="E739" s="698" t="s">
        <v>1448</v>
      </c>
      <c r="F739" s="696" t="s">
        <v>1425</v>
      </c>
      <c r="G739" s="696" t="s">
        <v>2002</v>
      </c>
      <c r="H739" s="696" t="s">
        <v>531</v>
      </c>
      <c r="I739" s="696" t="s">
        <v>2165</v>
      </c>
      <c r="J739" s="696" t="s">
        <v>2166</v>
      </c>
      <c r="K739" s="696" t="s">
        <v>2005</v>
      </c>
      <c r="L739" s="699">
        <v>0</v>
      </c>
      <c r="M739" s="699">
        <v>0</v>
      </c>
      <c r="N739" s="696">
        <v>3</v>
      </c>
      <c r="O739" s="700">
        <v>0.5</v>
      </c>
      <c r="P739" s="699"/>
      <c r="Q739" s="701"/>
      <c r="R739" s="696"/>
      <c r="S739" s="701">
        <v>0</v>
      </c>
      <c r="T739" s="700"/>
      <c r="U739" s="702">
        <v>0</v>
      </c>
    </row>
    <row r="740" spans="1:21" ht="14.4" customHeight="1" x14ac:dyDescent="0.3">
      <c r="A740" s="695">
        <v>12</v>
      </c>
      <c r="B740" s="696" t="s">
        <v>530</v>
      </c>
      <c r="C740" s="696">
        <v>89301122</v>
      </c>
      <c r="D740" s="697" t="s">
        <v>2688</v>
      </c>
      <c r="E740" s="698" t="s">
        <v>1448</v>
      </c>
      <c r="F740" s="696" t="s">
        <v>1425</v>
      </c>
      <c r="G740" s="696" t="s">
        <v>1788</v>
      </c>
      <c r="H740" s="696" t="s">
        <v>531</v>
      </c>
      <c r="I740" s="696" t="s">
        <v>561</v>
      </c>
      <c r="J740" s="696" t="s">
        <v>1789</v>
      </c>
      <c r="K740" s="696" t="s">
        <v>1790</v>
      </c>
      <c r="L740" s="699">
        <v>22.88</v>
      </c>
      <c r="M740" s="699">
        <v>68.64</v>
      </c>
      <c r="N740" s="696">
        <v>3</v>
      </c>
      <c r="O740" s="700">
        <v>1</v>
      </c>
      <c r="P740" s="699">
        <v>68.64</v>
      </c>
      <c r="Q740" s="701">
        <v>1</v>
      </c>
      <c r="R740" s="696">
        <v>3</v>
      </c>
      <c r="S740" s="701">
        <v>1</v>
      </c>
      <c r="T740" s="700">
        <v>1</v>
      </c>
      <c r="U740" s="702">
        <v>1</v>
      </c>
    </row>
    <row r="741" spans="1:21" ht="14.4" customHeight="1" x14ac:dyDescent="0.3">
      <c r="A741" s="695">
        <v>12</v>
      </c>
      <c r="B741" s="696" t="s">
        <v>530</v>
      </c>
      <c r="C741" s="696">
        <v>89301122</v>
      </c>
      <c r="D741" s="697" t="s">
        <v>2688</v>
      </c>
      <c r="E741" s="698" t="s">
        <v>1448</v>
      </c>
      <c r="F741" s="696" t="s">
        <v>1425</v>
      </c>
      <c r="G741" s="696" t="s">
        <v>2167</v>
      </c>
      <c r="H741" s="696" t="s">
        <v>974</v>
      </c>
      <c r="I741" s="696" t="s">
        <v>2422</v>
      </c>
      <c r="J741" s="696" t="s">
        <v>2423</v>
      </c>
      <c r="K741" s="696" t="s">
        <v>2424</v>
      </c>
      <c r="L741" s="699">
        <v>21.92</v>
      </c>
      <c r="M741" s="699">
        <v>65.760000000000005</v>
      </c>
      <c r="N741" s="696">
        <v>3</v>
      </c>
      <c r="O741" s="700">
        <v>0.5</v>
      </c>
      <c r="P741" s="699">
        <v>65.760000000000005</v>
      </c>
      <c r="Q741" s="701">
        <v>1</v>
      </c>
      <c r="R741" s="696">
        <v>3</v>
      </c>
      <c r="S741" s="701">
        <v>1</v>
      </c>
      <c r="T741" s="700">
        <v>0.5</v>
      </c>
      <c r="U741" s="702">
        <v>1</v>
      </c>
    </row>
    <row r="742" spans="1:21" ht="14.4" customHeight="1" x14ac:dyDescent="0.3">
      <c r="A742" s="695">
        <v>12</v>
      </c>
      <c r="B742" s="696" t="s">
        <v>530</v>
      </c>
      <c r="C742" s="696">
        <v>89301122</v>
      </c>
      <c r="D742" s="697" t="s">
        <v>2688</v>
      </c>
      <c r="E742" s="698" t="s">
        <v>1448</v>
      </c>
      <c r="F742" s="696" t="s">
        <v>1425</v>
      </c>
      <c r="G742" s="696" t="s">
        <v>1654</v>
      </c>
      <c r="H742" s="696" t="s">
        <v>531</v>
      </c>
      <c r="I742" s="696" t="s">
        <v>2425</v>
      </c>
      <c r="J742" s="696" t="s">
        <v>2426</v>
      </c>
      <c r="K742" s="696" t="s">
        <v>2427</v>
      </c>
      <c r="L742" s="699">
        <v>0</v>
      </c>
      <c r="M742" s="699">
        <v>0</v>
      </c>
      <c r="N742" s="696">
        <v>1</v>
      </c>
      <c r="O742" s="700">
        <v>1</v>
      </c>
      <c r="P742" s="699"/>
      <c r="Q742" s="701"/>
      <c r="R742" s="696"/>
      <c r="S742" s="701">
        <v>0</v>
      </c>
      <c r="T742" s="700"/>
      <c r="U742" s="702">
        <v>0</v>
      </c>
    </row>
    <row r="743" spans="1:21" ht="14.4" customHeight="1" x14ac:dyDescent="0.3">
      <c r="A743" s="695">
        <v>12</v>
      </c>
      <c r="B743" s="696" t="s">
        <v>530</v>
      </c>
      <c r="C743" s="696">
        <v>89301122</v>
      </c>
      <c r="D743" s="697" t="s">
        <v>2688</v>
      </c>
      <c r="E743" s="698" t="s">
        <v>1448</v>
      </c>
      <c r="F743" s="696" t="s">
        <v>1425</v>
      </c>
      <c r="G743" s="696" t="s">
        <v>1518</v>
      </c>
      <c r="H743" s="696" t="s">
        <v>531</v>
      </c>
      <c r="I743" s="696" t="s">
        <v>611</v>
      </c>
      <c r="J743" s="696" t="s">
        <v>612</v>
      </c>
      <c r="K743" s="696" t="s">
        <v>1519</v>
      </c>
      <c r="L743" s="699">
        <v>127.5</v>
      </c>
      <c r="M743" s="699">
        <v>510</v>
      </c>
      <c r="N743" s="696">
        <v>4</v>
      </c>
      <c r="O743" s="700">
        <v>3</v>
      </c>
      <c r="P743" s="699">
        <v>127.5</v>
      </c>
      <c r="Q743" s="701">
        <v>0.25</v>
      </c>
      <c r="R743" s="696">
        <v>1</v>
      </c>
      <c r="S743" s="701">
        <v>0.25</v>
      </c>
      <c r="T743" s="700">
        <v>0.5</v>
      </c>
      <c r="U743" s="702">
        <v>0.16666666666666666</v>
      </c>
    </row>
    <row r="744" spans="1:21" ht="14.4" customHeight="1" x14ac:dyDescent="0.3">
      <c r="A744" s="695">
        <v>12</v>
      </c>
      <c r="B744" s="696" t="s">
        <v>530</v>
      </c>
      <c r="C744" s="696">
        <v>89301122</v>
      </c>
      <c r="D744" s="697" t="s">
        <v>2688</v>
      </c>
      <c r="E744" s="698" t="s">
        <v>1448</v>
      </c>
      <c r="F744" s="696" t="s">
        <v>1425</v>
      </c>
      <c r="G744" s="696" t="s">
        <v>1662</v>
      </c>
      <c r="H744" s="696" t="s">
        <v>531</v>
      </c>
      <c r="I744" s="696" t="s">
        <v>1959</v>
      </c>
      <c r="J744" s="696" t="s">
        <v>1664</v>
      </c>
      <c r="K744" s="696" t="s">
        <v>1783</v>
      </c>
      <c r="L744" s="699">
        <v>0</v>
      </c>
      <c r="M744" s="699">
        <v>0</v>
      </c>
      <c r="N744" s="696">
        <v>2</v>
      </c>
      <c r="O744" s="700">
        <v>1.5</v>
      </c>
      <c r="P744" s="699">
        <v>0</v>
      </c>
      <c r="Q744" s="701"/>
      <c r="R744" s="696">
        <v>1</v>
      </c>
      <c r="S744" s="701">
        <v>0.5</v>
      </c>
      <c r="T744" s="700">
        <v>1</v>
      </c>
      <c r="U744" s="702">
        <v>0.66666666666666663</v>
      </c>
    </row>
    <row r="745" spans="1:21" ht="14.4" customHeight="1" x14ac:dyDescent="0.3">
      <c r="A745" s="695">
        <v>12</v>
      </c>
      <c r="B745" s="696" t="s">
        <v>530</v>
      </c>
      <c r="C745" s="696">
        <v>89301122</v>
      </c>
      <c r="D745" s="697" t="s">
        <v>2688</v>
      </c>
      <c r="E745" s="698" t="s">
        <v>1448</v>
      </c>
      <c r="F745" s="696" t="s">
        <v>1425</v>
      </c>
      <c r="G745" s="696" t="s">
        <v>1662</v>
      </c>
      <c r="H745" s="696" t="s">
        <v>531</v>
      </c>
      <c r="I745" s="696" t="s">
        <v>2428</v>
      </c>
      <c r="J745" s="696" t="s">
        <v>1664</v>
      </c>
      <c r="K745" s="696" t="s">
        <v>2429</v>
      </c>
      <c r="L745" s="699">
        <v>0</v>
      </c>
      <c r="M745" s="699">
        <v>0</v>
      </c>
      <c r="N745" s="696">
        <v>2</v>
      </c>
      <c r="O745" s="700">
        <v>1</v>
      </c>
      <c r="P745" s="699">
        <v>0</v>
      </c>
      <c r="Q745" s="701"/>
      <c r="R745" s="696">
        <v>2</v>
      </c>
      <c r="S745" s="701">
        <v>1</v>
      </c>
      <c r="T745" s="700">
        <v>1</v>
      </c>
      <c r="U745" s="702">
        <v>1</v>
      </c>
    </row>
    <row r="746" spans="1:21" ht="14.4" customHeight="1" x14ac:dyDescent="0.3">
      <c r="A746" s="695">
        <v>12</v>
      </c>
      <c r="B746" s="696" t="s">
        <v>530</v>
      </c>
      <c r="C746" s="696">
        <v>89301122</v>
      </c>
      <c r="D746" s="697" t="s">
        <v>2688</v>
      </c>
      <c r="E746" s="698" t="s">
        <v>1448</v>
      </c>
      <c r="F746" s="696" t="s">
        <v>1425</v>
      </c>
      <c r="G746" s="696" t="s">
        <v>1462</v>
      </c>
      <c r="H746" s="696" t="s">
        <v>531</v>
      </c>
      <c r="I746" s="696" t="s">
        <v>1463</v>
      </c>
      <c r="J746" s="696" t="s">
        <v>1119</v>
      </c>
      <c r="K746" s="696" t="s">
        <v>1464</v>
      </c>
      <c r="L746" s="699">
        <v>23.46</v>
      </c>
      <c r="M746" s="699">
        <v>351.9</v>
      </c>
      <c r="N746" s="696">
        <v>15</v>
      </c>
      <c r="O746" s="700">
        <v>7.5</v>
      </c>
      <c r="P746" s="699">
        <v>281.52</v>
      </c>
      <c r="Q746" s="701">
        <v>0.8</v>
      </c>
      <c r="R746" s="696">
        <v>12</v>
      </c>
      <c r="S746" s="701">
        <v>0.8</v>
      </c>
      <c r="T746" s="700">
        <v>5.5</v>
      </c>
      <c r="U746" s="702">
        <v>0.73333333333333328</v>
      </c>
    </row>
    <row r="747" spans="1:21" ht="14.4" customHeight="1" x14ac:dyDescent="0.3">
      <c r="A747" s="695">
        <v>12</v>
      </c>
      <c r="B747" s="696" t="s">
        <v>530</v>
      </c>
      <c r="C747" s="696">
        <v>89301122</v>
      </c>
      <c r="D747" s="697" t="s">
        <v>2688</v>
      </c>
      <c r="E747" s="698" t="s">
        <v>1448</v>
      </c>
      <c r="F747" s="696" t="s">
        <v>1425</v>
      </c>
      <c r="G747" s="696" t="s">
        <v>1462</v>
      </c>
      <c r="H747" s="696" t="s">
        <v>531</v>
      </c>
      <c r="I747" s="696" t="s">
        <v>1090</v>
      </c>
      <c r="J747" s="696" t="s">
        <v>1091</v>
      </c>
      <c r="K747" s="696" t="s">
        <v>1464</v>
      </c>
      <c r="L747" s="699">
        <v>23.46</v>
      </c>
      <c r="M747" s="699">
        <v>46.92</v>
      </c>
      <c r="N747" s="696">
        <v>2</v>
      </c>
      <c r="O747" s="700">
        <v>1.5</v>
      </c>
      <c r="P747" s="699">
        <v>23.46</v>
      </c>
      <c r="Q747" s="701">
        <v>0.5</v>
      </c>
      <c r="R747" s="696">
        <v>1</v>
      </c>
      <c r="S747" s="701">
        <v>0.5</v>
      </c>
      <c r="T747" s="700">
        <v>1</v>
      </c>
      <c r="U747" s="702">
        <v>0.66666666666666663</v>
      </c>
    </row>
    <row r="748" spans="1:21" ht="14.4" customHeight="1" x14ac:dyDescent="0.3">
      <c r="A748" s="695">
        <v>12</v>
      </c>
      <c r="B748" s="696" t="s">
        <v>530</v>
      </c>
      <c r="C748" s="696">
        <v>89301122</v>
      </c>
      <c r="D748" s="697" t="s">
        <v>2688</v>
      </c>
      <c r="E748" s="698" t="s">
        <v>1448</v>
      </c>
      <c r="F748" s="696" t="s">
        <v>1425</v>
      </c>
      <c r="G748" s="696" t="s">
        <v>1757</v>
      </c>
      <c r="H748" s="696" t="s">
        <v>974</v>
      </c>
      <c r="I748" s="696" t="s">
        <v>2297</v>
      </c>
      <c r="J748" s="696" t="s">
        <v>2298</v>
      </c>
      <c r="K748" s="696" t="s">
        <v>2143</v>
      </c>
      <c r="L748" s="699">
        <v>257.35000000000002</v>
      </c>
      <c r="M748" s="699">
        <v>2058.7999999999997</v>
      </c>
      <c r="N748" s="696">
        <v>8</v>
      </c>
      <c r="O748" s="700">
        <v>6.5</v>
      </c>
      <c r="P748" s="699">
        <v>1801.4499999999998</v>
      </c>
      <c r="Q748" s="701">
        <v>0.875</v>
      </c>
      <c r="R748" s="696">
        <v>7</v>
      </c>
      <c r="S748" s="701">
        <v>0.875</v>
      </c>
      <c r="T748" s="700">
        <v>6</v>
      </c>
      <c r="U748" s="702">
        <v>0.92307692307692313</v>
      </c>
    </row>
    <row r="749" spans="1:21" ht="14.4" customHeight="1" x14ac:dyDescent="0.3">
      <c r="A749" s="695">
        <v>12</v>
      </c>
      <c r="B749" s="696" t="s">
        <v>530</v>
      </c>
      <c r="C749" s="696">
        <v>89301122</v>
      </c>
      <c r="D749" s="697" t="s">
        <v>2688</v>
      </c>
      <c r="E749" s="698" t="s">
        <v>1448</v>
      </c>
      <c r="F749" s="696" t="s">
        <v>1425</v>
      </c>
      <c r="G749" s="696" t="s">
        <v>1531</v>
      </c>
      <c r="H749" s="696" t="s">
        <v>974</v>
      </c>
      <c r="I749" s="696" t="s">
        <v>1532</v>
      </c>
      <c r="J749" s="696" t="s">
        <v>1533</v>
      </c>
      <c r="K749" s="696" t="s">
        <v>1534</v>
      </c>
      <c r="L749" s="699">
        <v>164.15</v>
      </c>
      <c r="M749" s="699">
        <v>328.3</v>
      </c>
      <c r="N749" s="696">
        <v>2</v>
      </c>
      <c r="O749" s="700">
        <v>1</v>
      </c>
      <c r="P749" s="699">
        <v>328.3</v>
      </c>
      <c r="Q749" s="701">
        <v>1</v>
      </c>
      <c r="R749" s="696">
        <v>2</v>
      </c>
      <c r="S749" s="701">
        <v>1</v>
      </c>
      <c r="T749" s="700">
        <v>1</v>
      </c>
      <c r="U749" s="702">
        <v>1</v>
      </c>
    </row>
    <row r="750" spans="1:21" ht="14.4" customHeight="1" x14ac:dyDescent="0.3">
      <c r="A750" s="695">
        <v>12</v>
      </c>
      <c r="B750" s="696" t="s">
        <v>530</v>
      </c>
      <c r="C750" s="696">
        <v>89301122</v>
      </c>
      <c r="D750" s="697" t="s">
        <v>2688</v>
      </c>
      <c r="E750" s="698" t="s">
        <v>1448</v>
      </c>
      <c r="F750" s="696" t="s">
        <v>1425</v>
      </c>
      <c r="G750" s="696" t="s">
        <v>1531</v>
      </c>
      <c r="H750" s="696" t="s">
        <v>974</v>
      </c>
      <c r="I750" s="696" t="s">
        <v>1679</v>
      </c>
      <c r="J750" s="696" t="s">
        <v>1533</v>
      </c>
      <c r="K750" s="696" t="s">
        <v>1680</v>
      </c>
      <c r="L750" s="699">
        <v>492.45</v>
      </c>
      <c r="M750" s="699">
        <v>6401.8499999999985</v>
      </c>
      <c r="N750" s="696">
        <v>13</v>
      </c>
      <c r="O750" s="700">
        <v>12.5</v>
      </c>
      <c r="P750" s="699">
        <v>4924.4999999999991</v>
      </c>
      <c r="Q750" s="701">
        <v>0.76923076923076927</v>
      </c>
      <c r="R750" s="696">
        <v>10</v>
      </c>
      <c r="S750" s="701">
        <v>0.76923076923076927</v>
      </c>
      <c r="T750" s="700">
        <v>9.5</v>
      </c>
      <c r="U750" s="702">
        <v>0.76</v>
      </c>
    </row>
    <row r="751" spans="1:21" ht="14.4" customHeight="1" x14ac:dyDescent="0.3">
      <c r="A751" s="695">
        <v>12</v>
      </c>
      <c r="B751" s="696" t="s">
        <v>530</v>
      </c>
      <c r="C751" s="696">
        <v>89301122</v>
      </c>
      <c r="D751" s="697" t="s">
        <v>2688</v>
      </c>
      <c r="E751" s="698" t="s">
        <v>1448</v>
      </c>
      <c r="F751" s="696" t="s">
        <v>1425</v>
      </c>
      <c r="G751" s="696" t="s">
        <v>1465</v>
      </c>
      <c r="H751" s="696" t="s">
        <v>531</v>
      </c>
      <c r="I751" s="696" t="s">
        <v>1466</v>
      </c>
      <c r="J751" s="696" t="s">
        <v>1467</v>
      </c>
      <c r="K751" s="696" t="s">
        <v>1468</v>
      </c>
      <c r="L751" s="699">
        <v>1660.2</v>
      </c>
      <c r="M751" s="699">
        <v>6640.8</v>
      </c>
      <c r="N751" s="696">
        <v>4</v>
      </c>
      <c r="O751" s="700">
        <v>4</v>
      </c>
      <c r="P751" s="699">
        <v>6640.8</v>
      </c>
      <c r="Q751" s="701">
        <v>1</v>
      </c>
      <c r="R751" s="696">
        <v>4</v>
      </c>
      <c r="S751" s="701">
        <v>1</v>
      </c>
      <c r="T751" s="700">
        <v>4</v>
      </c>
      <c r="U751" s="702">
        <v>1</v>
      </c>
    </row>
    <row r="752" spans="1:21" ht="14.4" customHeight="1" x14ac:dyDescent="0.3">
      <c r="A752" s="695">
        <v>12</v>
      </c>
      <c r="B752" s="696" t="s">
        <v>530</v>
      </c>
      <c r="C752" s="696">
        <v>89301122</v>
      </c>
      <c r="D752" s="697" t="s">
        <v>2688</v>
      </c>
      <c r="E752" s="698" t="s">
        <v>1448</v>
      </c>
      <c r="F752" s="696" t="s">
        <v>1425</v>
      </c>
      <c r="G752" s="696" t="s">
        <v>1681</v>
      </c>
      <c r="H752" s="696" t="s">
        <v>531</v>
      </c>
      <c r="I752" s="696" t="s">
        <v>2430</v>
      </c>
      <c r="J752" s="696" t="s">
        <v>2431</v>
      </c>
      <c r="K752" s="696" t="s">
        <v>2432</v>
      </c>
      <c r="L752" s="699">
        <v>0</v>
      </c>
      <c r="M752" s="699">
        <v>0</v>
      </c>
      <c r="N752" s="696">
        <v>1</v>
      </c>
      <c r="O752" s="700">
        <v>1</v>
      </c>
      <c r="P752" s="699">
        <v>0</v>
      </c>
      <c r="Q752" s="701"/>
      <c r="R752" s="696">
        <v>1</v>
      </c>
      <c r="S752" s="701">
        <v>1</v>
      </c>
      <c r="T752" s="700">
        <v>1</v>
      </c>
      <c r="U752" s="702">
        <v>1</v>
      </c>
    </row>
    <row r="753" spans="1:21" ht="14.4" customHeight="1" x14ac:dyDescent="0.3">
      <c r="A753" s="695">
        <v>12</v>
      </c>
      <c r="B753" s="696" t="s">
        <v>530</v>
      </c>
      <c r="C753" s="696">
        <v>89301122</v>
      </c>
      <c r="D753" s="697" t="s">
        <v>2688</v>
      </c>
      <c r="E753" s="698" t="s">
        <v>1448</v>
      </c>
      <c r="F753" s="696" t="s">
        <v>1425</v>
      </c>
      <c r="G753" s="696" t="s">
        <v>1681</v>
      </c>
      <c r="H753" s="696" t="s">
        <v>531</v>
      </c>
      <c r="I753" s="696" t="s">
        <v>2433</v>
      </c>
      <c r="J753" s="696" t="s">
        <v>2431</v>
      </c>
      <c r="K753" s="696" t="s">
        <v>2434</v>
      </c>
      <c r="L753" s="699">
        <v>250.07</v>
      </c>
      <c r="M753" s="699">
        <v>500.14</v>
      </c>
      <c r="N753" s="696">
        <v>2</v>
      </c>
      <c r="O753" s="700">
        <v>2</v>
      </c>
      <c r="P753" s="699">
        <v>250.07</v>
      </c>
      <c r="Q753" s="701">
        <v>0.5</v>
      </c>
      <c r="R753" s="696">
        <v>1</v>
      </c>
      <c r="S753" s="701">
        <v>0.5</v>
      </c>
      <c r="T753" s="700">
        <v>1</v>
      </c>
      <c r="U753" s="702">
        <v>0.5</v>
      </c>
    </row>
    <row r="754" spans="1:21" ht="14.4" customHeight="1" x14ac:dyDescent="0.3">
      <c r="A754" s="695">
        <v>12</v>
      </c>
      <c r="B754" s="696" t="s">
        <v>530</v>
      </c>
      <c r="C754" s="696">
        <v>89301122</v>
      </c>
      <c r="D754" s="697" t="s">
        <v>2688</v>
      </c>
      <c r="E754" s="698" t="s">
        <v>1448</v>
      </c>
      <c r="F754" s="696" t="s">
        <v>1425</v>
      </c>
      <c r="G754" s="696" t="s">
        <v>2435</v>
      </c>
      <c r="H754" s="696" t="s">
        <v>531</v>
      </c>
      <c r="I754" s="696" t="s">
        <v>828</v>
      </c>
      <c r="J754" s="696" t="s">
        <v>829</v>
      </c>
      <c r="K754" s="696" t="s">
        <v>760</v>
      </c>
      <c r="L754" s="699">
        <v>60.97</v>
      </c>
      <c r="M754" s="699">
        <v>182.91</v>
      </c>
      <c r="N754" s="696">
        <v>3</v>
      </c>
      <c r="O754" s="700">
        <v>0.5</v>
      </c>
      <c r="P754" s="699">
        <v>182.91</v>
      </c>
      <c r="Q754" s="701">
        <v>1</v>
      </c>
      <c r="R754" s="696">
        <v>3</v>
      </c>
      <c r="S754" s="701">
        <v>1</v>
      </c>
      <c r="T754" s="700">
        <v>0.5</v>
      </c>
      <c r="U754" s="702">
        <v>1</v>
      </c>
    </row>
    <row r="755" spans="1:21" ht="14.4" customHeight="1" x14ac:dyDescent="0.3">
      <c r="A755" s="695">
        <v>12</v>
      </c>
      <c r="B755" s="696" t="s">
        <v>530</v>
      </c>
      <c r="C755" s="696">
        <v>89301122</v>
      </c>
      <c r="D755" s="697" t="s">
        <v>2688</v>
      </c>
      <c r="E755" s="698" t="s">
        <v>1448</v>
      </c>
      <c r="F755" s="696" t="s">
        <v>1425</v>
      </c>
      <c r="G755" s="696" t="s">
        <v>2436</v>
      </c>
      <c r="H755" s="696" t="s">
        <v>974</v>
      </c>
      <c r="I755" s="696" t="s">
        <v>2437</v>
      </c>
      <c r="J755" s="696" t="s">
        <v>2438</v>
      </c>
      <c r="K755" s="696" t="s">
        <v>2042</v>
      </c>
      <c r="L755" s="699">
        <v>0</v>
      </c>
      <c r="M755" s="699">
        <v>0</v>
      </c>
      <c r="N755" s="696">
        <v>2</v>
      </c>
      <c r="O755" s="700">
        <v>0.5</v>
      </c>
      <c r="P755" s="699">
        <v>0</v>
      </c>
      <c r="Q755" s="701"/>
      <c r="R755" s="696">
        <v>2</v>
      </c>
      <c r="S755" s="701">
        <v>1</v>
      </c>
      <c r="T755" s="700">
        <v>0.5</v>
      </c>
      <c r="U755" s="702">
        <v>1</v>
      </c>
    </row>
    <row r="756" spans="1:21" ht="14.4" customHeight="1" x14ac:dyDescent="0.3">
      <c r="A756" s="695">
        <v>12</v>
      </c>
      <c r="B756" s="696" t="s">
        <v>530</v>
      </c>
      <c r="C756" s="696">
        <v>89301122</v>
      </c>
      <c r="D756" s="697" t="s">
        <v>2688</v>
      </c>
      <c r="E756" s="698" t="s">
        <v>1448</v>
      </c>
      <c r="F756" s="696" t="s">
        <v>1425</v>
      </c>
      <c r="G756" s="696" t="s">
        <v>1763</v>
      </c>
      <c r="H756" s="696" t="s">
        <v>531</v>
      </c>
      <c r="I756" s="696" t="s">
        <v>2439</v>
      </c>
      <c r="J756" s="696" t="s">
        <v>2440</v>
      </c>
      <c r="K756" s="696" t="s">
        <v>1668</v>
      </c>
      <c r="L756" s="699">
        <v>0</v>
      </c>
      <c r="M756" s="699">
        <v>0</v>
      </c>
      <c r="N756" s="696">
        <v>1</v>
      </c>
      <c r="O756" s="700">
        <v>0.5</v>
      </c>
      <c r="P756" s="699">
        <v>0</v>
      </c>
      <c r="Q756" s="701"/>
      <c r="R756" s="696">
        <v>1</v>
      </c>
      <c r="S756" s="701">
        <v>1</v>
      </c>
      <c r="T756" s="700">
        <v>0.5</v>
      </c>
      <c r="U756" s="702">
        <v>1</v>
      </c>
    </row>
    <row r="757" spans="1:21" ht="14.4" customHeight="1" x14ac:dyDescent="0.3">
      <c r="A757" s="695">
        <v>12</v>
      </c>
      <c r="B757" s="696" t="s">
        <v>530</v>
      </c>
      <c r="C757" s="696">
        <v>89301122</v>
      </c>
      <c r="D757" s="697" t="s">
        <v>2688</v>
      </c>
      <c r="E757" s="698" t="s">
        <v>1448</v>
      </c>
      <c r="F757" s="696" t="s">
        <v>1427</v>
      </c>
      <c r="G757" s="696" t="s">
        <v>1473</v>
      </c>
      <c r="H757" s="696" t="s">
        <v>531</v>
      </c>
      <c r="I757" s="696" t="s">
        <v>2441</v>
      </c>
      <c r="J757" s="696" t="s">
        <v>1812</v>
      </c>
      <c r="K757" s="696" t="s">
        <v>2442</v>
      </c>
      <c r="L757" s="699">
        <v>700</v>
      </c>
      <c r="M757" s="699">
        <v>2100</v>
      </c>
      <c r="N757" s="696">
        <v>3</v>
      </c>
      <c r="O757" s="700">
        <v>1</v>
      </c>
      <c r="P757" s="699">
        <v>2100</v>
      </c>
      <c r="Q757" s="701">
        <v>1</v>
      </c>
      <c r="R757" s="696">
        <v>3</v>
      </c>
      <c r="S757" s="701">
        <v>1</v>
      </c>
      <c r="T757" s="700">
        <v>1</v>
      </c>
      <c r="U757" s="702">
        <v>1</v>
      </c>
    </row>
    <row r="758" spans="1:21" ht="14.4" customHeight="1" x14ac:dyDescent="0.3">
      <c r="A758" s="695">
        <v>12</v>
      </c>
      <c r="B758" s="696" t="s">
        <v>530</v>
      </c>
      <c r="C758" s="696">
        <v>89301122</v>
      </c>
      <c r="D758" s="697" t="s">
        <v>2688</v>
      </c>
      <c r="E758" s="698" t="s">
        <v>1448</v>
      </c>
      <c r="F758" s="696" t="s">
        <v>1427</v>
      </c>
      <c r="G758" s="696" t="s">
        <v>1473</v>
      </c>
      <c r="H758" s="696" t="s">
        <v>531</v>
      </c>
      <c r="I758" s="696" t="s">
        <v>2443</v>
      </c>
      <c r="J758" s="696" t="s">
        <v>2444</v>
      </c>
      <c r="K758" s="696" t="s">
        <v>2445</v>
      </c>
      <c r="L758" s="699">
        <v>500</v>
      </c>
      <c r="M758" s="699">
        <v>1500</v>
      </c>
      <c r="N758" s="696">
        <v>3</v>
      </c>
      <c r="O758" s="700">
        <v>1</v>
      </c>
      <c r="P758" s="699">
        <v>1500</v>
      </c>
      <c r="Q758" s="701">
        <v>1</v>
      </c>
      <c r="R758" s="696">
        <v>3</v>
      </c>
      <c r="S758" s="701">
        <v>1</v>
      </c>
      <c r="T758" s="700">
        <v>1</v>
      </c>
      <c r="U758" s="702">
        <v>1</v>
      </c>
    </row>
    <row r="759" spans="1:21" ht="14.4" customHeight="1" x14ac:dyDescent="0.3">
      <c r="A759" s="695">
        <v>12</v>
      </c>
      <c r="B759" s="696" t="s">
        <v>530</v>
      </c>
      <c r="C759" s="696">
        <v>89301122</v>
      </c>
      <c r="D759" s="697" t="s">
        <v>2688</v>
      </c>
      <c r="E759" s="698" t="s">
        <v>1448</v>
      </c>
      <c r="F759" s="696" t="s">
        <v>1427</v>
      </c>
      <c r="G759" s="696" t="s">
        <v>1473</v>
      </c>
      <c r="H759" s="696" t="s">
        <v>531</v>
      </c>
      <c r="I759" s="696" t="s">
        <v>1733</v>
      </c>
      <c r="J759" s="696" t="s">
        <v>1734</v>
      </c>
      <c r="K759" s="696" t="s">
        <v>1735</v>
      </c>
      <c r="L759" s="699">
        <v>149.99</v>
      </c>
      <c r="M759" s="699">
        <v>749.95</v>
      </c>
      <c r="N759" s="696">
        <v>5</v>
      </c>
      <c r="O759" s="700">
        <v>1</v>
      </c>
      <c r="P759" s="699">
        <v>749.95</v>
      </c>
      <c r="Q759" s="701">
        <v>1</v>
      </c>
      <c r="R759" s="696">
        <v>5</v>
      </c>
      <c r="S759" s="701">
        <v>1</v>
      </c>
      <c r="T759" s="700">
        <v>1</v>
      </c>
      <c r="U759" s="702">
        <v>1</v>
      </c>
    </row>
    <row r="760" spans="1:21" ht="14.4" customHeight="1" x14ac:dyDescent="0.3">
      <c r="A760" s="695">
        <v>12</v>
      </c>
      <c r="B760" s="696" t="s">
        <v>530</v>
      </c>
      <c r="C760" s="696">
        <v>89301122</v>
      </c>
      <c r="D760" s="697" t="s">
        <v>2688</v>
      </c>
      <c r="E760" s="698" t="s">
        <v>1448</v>
      </c>
      <c r="F760" s="696" t="s">
        <v>1427</v>
      </c>
      <c r="G760" s="696" t="s">
        <v>1473</v>
      </c>
      <c r="H760" s="696" t="s">
        <v>531</v>
      </c>
      <c r="I760" s="696" t="s">
        <v>2446</v>
      </c>
      <c r="J760" s="696" t="s">
        <v>2447</v>
      </c>
      <c r="K760" s="696" t="s">
        <v>2448</v>
      </c>
      <c r="L760" s="699">
        <v>112.01</v>
      </c>
      <c r="M760" s="699">
        <v>1344.1200000000001</v>
      </c>
      <c r="N760" s="696">
        <v>12</v>
      </c>
      <c r="O760" s="700">
        <v>1</v>
      </c>
      <c r="P760" s="699"/>
      <c r="Q760" s="701">
        <v>0</v>
      </c>
      <c r="R760" s="696"/>
      <c r="S760" s="701">
        <v>0</v>
      </c>
      <c r="T760" s="700"/>
      <c r="U760" s="702">
        <v>0</v>
      </c>
    </row>
    <row r="761" spans="1:21" ht="14.4" customHeight="1" x14ac:dyDescent="0.3">
      <c r="A761" s="695">
        <v>12</v>
      </c>
      <c r="B761" s="696" t="s">
        <v>530</v>
      </c>
      <c r="C761" s="696">
        <v>89301122</v>
      </c>
      <c r="D761" s="697" t="s">
        <v>2688</v>
      </c>
      <c r="E761" s="698" t="s">
        <v>1448</v>
      </c>
      <c r="F761" s="696" t="s">
        <v>1427</v>
      </c>
      <c r="G761" s="696" t="s">
        <v>1473</v>
      </c>
      <c r="H761" s="696" t="s">
        <v>531</v>
      </c>
      <c r="I761" s="696" t="s">
        <v>2449</v>
      </c>
      <c r="J761" s="696" t="s">
        <v>2450</v>
      </c>
      <c r="K761" s="696" t="s">
        <v>2451</v>
      </c>
      <c r="L761" s="699">
        <v>339.89</v>
      </c>
      <c r="M761" s="699">
        <v>3398.8999999999996</v>
      </c>
      <c r="N761" s="696">
        <v>10</v>
      </c>
      <c r="O761" s="700">
        <v>1</v>
      </c>
      <c r="P761" s="699">
        <v>3398.8999999999996</v>
      </c>
      <c r="Q761" s="701">
        <v>1</v>
      </c>
      <c r="R761" s="696">
        <v>10</v>
      </c>
      <c r="S761" s="701">
        <v>1</v>
      </c>
      <c r="T761" s="700">
        <v>1</v>
      </c>
      <c r="U761" s="702">
        <v>1</v>
      </c>
    </row>
    <row r="762" spans="1:21" ht="14.4" customHeight="1" x14ac:dyDescent="0.3">
      <c r="A762" s="695">
        <v>12</v>
      </c>
      <c r="B762" s="696" t="s">
        <v>530</v>
      </c>
      <c r="C762" s="696">
        <v>89301122</v>
      </c>
      <c r="D762" s="697" t="s">
        <v>2688</v>
      </c>
      <c r="E762" s="698" t="s">
        <v>1449</v>
      </c>
      <c r="F762" s="696" t="s">
        <v>1425</v>
      </c>
      <c r="G762" s="696" t="s">
        <v>1578</v>
      </c>
      <c r="H762" s="696" t="s">
        <v>531</v>
      </c>
      <c r="I762" s="696" t="s">
        <v>1579</v>
      </c>
      <c r="J762" s="696" t="s">
        <v>1580</v>
      </c>
      <c r="K762" s="696" t="s">
        <v>1581</v>
      </c>
      <c r="L762" s="699">
        <v>0</v>
      </c>
      <c r="M762" s="699">
        <v>0</v>
      </c>
      <c r="N762" s="696">
        <v>1</v>
      </c>
      <c r="O762" s="700">
        <v>1</v>
      </c>
      <c r="P762" s="699">
        <v>0</v>
      </c>
      <c r="Q762" s="701"/>
      <c r="R762" s="696">
        <v>1</v>
      </c>
      <c r="S762" s="701">
        <v>1</v>
      </c>
      <c r="T762" s="700">
        <v>1</v>
      </c>
      <c r="U762" s="702">
        <v>1</v>
      </c>
    </row>
    <row r="763" spans="1:21" ht="14.4" customHeight="1" x14ac:dyDescent="0.3">
      <c r="A763" s="695">
        <v>12</v>
      </c>
      <c r="B763" s="696" t="s">
        <v>530</v>
      </c>
      <c r="C763" s="696">
        <v>89301122</v>
      </c>
      <c r="D763" s="697" t="s">
        <v>2688</v>
      </c>
      <c r="E763" s="698" t="s">
        <v>1449</v>
      </c>
      <c r="F763" s="696" t="s">
        <v>1425</v>
      </c>
      <c r="G763" s="696" t="s">
        <v>1771</v>
      </c>
      <c r="H763" s="696" t="s">
        <v>531</v>
      </c>
      <c r="I763" s="696" t="s">
        <v>833</v>
      </c>
      <c r="J763" s="696" t="s">
        <v>834</v>
      </c>
      <c r="K763" s="696" t="s">
        <v>1772</v>
      </c>
      <c r="L763" s="699">
        <v>35.380000000000003</v>
      </c>
      <c r="M763" s="699">
        <v>212.28000000000003</v>
      </c>
      <c r="N763" s="696">
        <v>6</v>
      </c>
      <c r="O763" s="700">
        <v>1</v>
      </c>
      <c r="P763" s="699">
        <v>212.28000000000003</v>
      </c>
      <c r="Q763" s="701">
        <v>1</v>
      </c>
      <c r="R763" s="696">
        <v>6</v>
      </c>
      <c r="S763" s="701">
        <v>1</v>
      </c>
      <c r="T763" s="700">
        <v>1</v>
      </c>
      <c r="U763" s="702">
        <v>1</v>
      </c>
    </row>
    <row r="764" spans="1:21" ht="14.4" customHeight="1" x14ac:dyDescent="0.3">
      <c r="A764" s="695">
        <v>12</v>
      </c>
      <c r="B764" s="696" t="s">
        <v>530</v>
      </c>
      <c r="C764" s="696">
        <v>89301122</v>
      </c>
      <c r="D764" s="697" t="s">
        <v>2688</v>
      </c>
      <c r="E764" s="698" t="s">
        <v>1449</v>
      </c>
      <c r="F764" s="696" t="s">
        <v>1425</v>
      </c>
      <c r="G764" s="696" t="s">
        <v>1456</v>
      </c>
      <c r="H764" s="696" t="s">
        <v>974</v>
      </c>
      <c r="I764" s="696" t="s">
        <v>1128</v>
      </c>
      <c r="J764" s="696" t="s">
        <v>1381</v>
      </c>
      <c r="K764" s="696" t="s">
        <v>1382</v>
      </c>
      <c r="L764" s="699">
        <v>333.31</v>
      </c>
      <c r="M764" s="699">
        <v>333.31</v>
      </c>
      <c r="N764" s="696">
        <v>1</v>
      </c>
      <c r="O764" s="700">
        <v>1</v>
      </c>
      <c r="P764" s="699">
        <v>333.31</v>
      </c>
      <c r="Q764" s="701">
        <v>1</v>
      </c>
      <c r="R764" s="696">
        <v>1</v>
      </c>
      <c r="S764" s="701">
        <v>1</v>
      </c>
      <c r="T764" s="700">
        <v>1</v>
      </c>
      <c r="U764" s="702">
        <v>1</v>
      </c>
    </row>
    <row r="765" spans="1:21" ht="14.4" customHeight="1" x14ac:dyDescent="0.3">
      <c r="A765" s="695">
        <v>12</v>
      </c>
      <c r="B765" s="696" t="s">
        <v>530</v>
      </c>
      <c r="C765" s="696">
        <v>89301122</v>
      </c>
      <c r="D765" s="697" t="s">
        <v>2688</v>
      </c>
      <c r="E765" s="698" t="s">
        <v>1449</v>
      </c>
      <c r="F765" s="696" t="s">
        <v>1425</v>
      </c>
      <c r="G765" s="696" t="s">
        <v>1566</v>
      </c>
      <c r="H765" s="696" t="s">
        <v>974</v>
      </c>
      <c r="I765" s="696" t="s">
        <v>1567</v>
      </c>
      <c r="J765" s="696" t="s">
        <v>1568</v>
      </c>
      <c r="K765" s="696" t="s">
        <v>1569</v>
      </c>
      <c r="L765" s="699">
        <v>1140.7</v>
      </c>
      <c r="M765" s="699">
        <v>10266.300000000001</v>
      </c>
      <c r="N765" s="696">
        <v>9</v>
      </c>
      <c r="O765" s="700">
        <v>3</v>
      </c>
      <c r="P765" s="699">
        <v>10266.300000000001</v>
      </c>
      <c r="Q765" s="701">
        <v>1</v>
      </c>
      <c r="R765" s="696">
        <v>9</v>
      </c>
      <c r="S765" s="701">
        <v>1</v>
      </c>
      <c r="T765" s="700">
        <v>3</v>
      </c>
      <c r="U765" s="702">
        <v>1</v>
      </c>
    </row>
    <row r="766" spans="1:21" ht="14.4" customHeight="1" x14ac:dyDescent="0.3">
      <c r="A766" s="695">
        <v>12</v>
      </c>
      <c r="B766" s="696" t="s">
        <v>530</v>
      </c>
      <c r="C766" s="696">
        <v>89301122</v>
      </c>
      <c r="D766" s="697" t="s">
        <v>2688</v>
      </c>
      <c r="E766" s="698" t="s">
        <v>1449</v>
      </c>
      <c r="F766" s="696" t="s">
        <v>1425</v>
      </c>
      <c r="G766" s="696" t="s">
        <v>1457</v>
      </c>
      <c r="H766" s="696" t="s">
        <v>974</v>
      </c>
      <c r="I766" s="696" t="s">
        <v>1542</v>
      </c>
      <c r="J766" s="696" t="s">
        <v>1543</v>
      </c>
      <c r="K766" s="696" t="s">
        <v>1544</v>
      </c>
      <c r="L766" s="699">
        <v>138.16</v>
      </c>
      <c r="M766" s="699">
        <v>552.64</v>
      </c>
      <c r="N766" s="696">
        <v>4</v>
      </c>
      <c r="O766" s="700">
        <v>2.5</v>
      </c>
      <c r="P766" s="699"/>
      <c r="Q766" s="701">
        <v>0</v>
      </c>
      <c r="R766" s="696"/>
      <c r="S766" s="701">
        <v>0</v>
      </c>
      <c r="T766" s="700"/>
      <c r="U766" s="702">
        <v>0</v>
      </c>
    </row>
    <row r="767" spans="1:21" ht="14.4" customHeight="1" x14ac:dyDescent="0.3">
      <c r="A767" s="695">
        <v>12</v>
      </c>
      <c r="B767" s="696" t="s">
        <v>530</v>
      </c>
      <c r="C767" s="696">
        <v>89301122</v>
      </c>
      <c r="D767" s="697" t="s">
        <v>2688</v>
      </c>
      <c r="E767" s="698" t="s">
        <v>1449</v>
      </c>
      <c r="F767" s="696" t="s">
        <v>1425</v>
      </c>
      <c r="G767" s="696" t="s">
        <v>1457</v>
      </c>
      <c r="H767" s="696" t="s">
        <v>974</v>
      </c>
      <c r="I767" s="696" t="s">
        <v>1135</v>
      </c>
      <c r="J767" s="696" t="s">
        <v>1136</v>
      </c>
      <c r="K767" s="696" t="s">
        <v>1388</v>
      </c>
      <c r="L767" s="699">
        <v>184.22</v>
      </c>
      <c r="M767" s="699">
        <v>1289.54</v>
      </c>
      <c r="N767" s="696">
        <v>7</v>
      </c>
      <c r="O767" s="700">
        <v>4.5</v>
      </c>
      <c r="P767" s="699">
        <v>184.22</v>
      </c>
      <c r="Q767" s="701">
        <v>0.14285714285714285</v>
      </c>
      <c r="R767" s="696">
        <v>1</v>
      </c>
      <c r="S767" s="701">
        <v>0.14285714285714285</v>
      </c>
      <c r="T767" s="700">
        <v>1</v>
      </c>
      <c r="U767" s="702">
        <v>0.22222222222222221</v>
      </c>
    </row>
    <row r="768" spans="1:21" ht="14.4" customHeight="1" x14ac:dyDescent="0.3">
      <c r="A768" s="695">
        <v>12</v>
      </c>
      <c r="B768" s="696" t="s">
        <v>530</v>
      </c>
      <c r="C768" s="696">
        <v>89301122</v>
      </c>
      <c r="D768" s="697" t="s">
        <v>2688</v>
      </c>
      <c r="E768" s="698" t="s">
        <v>1449</v>
      </c>
      <c r="F768" s="696" t="s">
        <v>1425</v>
      </c>
      <c r="G768" s="696" t="s">
        <v>1493</v>
      </c>
      <c r="H768" s="696" t="s">
        <v>974</v>
      </c>
      <c r="I768" s="696" t="s">
        <v>1139</v>
      </c>
      <c r="J768" s="696" t="s">
        <v>1140</v>
      </c>
      <c r="K768" s="696" t="s">
        <v>1388</v>
      </c>
      <c r="L768" s="699">
        <v>69.86</v>
      </c>
      <c r="M768" s="699">
        <v>69.86</v>
      </c>
      <c r="N768" s="696">
        <v>1</v>
      </c>
      <c r="O768" s="700">
        <v>0.5</v>
      </c>
      <c r="P768" s="699">
        <v>69.86</v>
      </c>
      <c r="Q768" s="701">
        <v>1</v>
      </c>
      <c r="R768" s="696">
        <v>1</v>
      </c>
      <c r="S768" s="701">
        <v>1</v>
      </c>
      <c r="T768" s="700">
        <v>0.5</v>
      </c>
      <c r="U768" s="702">
        <v>1</v>
      </c>
    </row>
    <row r="769" spans="1:21" ht="14.4" customHeight="1" x14ac:dyDescent="0.3">
      <c r="A769" s="695">
        <v>12</v>
      </c>
      <c r="B769" s="696" t="s">
        <v>530</v>
      </c>
      <c r="C769" s="696">
        <v>89301122</v>
      </c>
      <c r="D769" s="697" t="s">
        <v>2688</v>
      </c>
      <c r="E769" s="698" t="s">
        <v>1449</v>
      </c>
      <c r="F769" s="696" t="s">
        <v>1425</v>
      </c>
      <c r="G769" s="696" t="s">
        <v>2452</v>
      </c>
      <c r="H769" s="696" t="s">
        <v>531</v>
      </c>
      <c r="I769" s="696" t="s">
        <v>2453</v>
      </c>
      <c r="J769" s="696" t="s">
        <v>2454</v>
      </c>
      <c r="K769" s="696" t="s">
        <v>1000</v>
      </c>
      <c r="L769" s="699">
        <v>137.74</v>
      </c>
      <c r="M769" s="699">
        <v>275.48</v>
      </c>
      <c r="N769" s="696">
        <v>2</v>
      </c>
      <c r="O769" s="700">
        <v>2</v>
      </c>
      <c r="P769" s="699">
        <v>275.48</v>
      </c>
      <c r="Q769" s="701">
        <v>1</v>
      </c>
      <c r="R769" s="696">
        <v>2</v>
      </c>
      <c r="S769" s="701">
        <v>1</v>
      </c>
      <c r="T769" s="700">
        <v>2</v>
      </c>
      <c r="U769" s="702">
        <v>1</v>
      </c>
    </row>
    <row r="770" spans="1:21" ht="14.4" customHeight="1" x14ac:dyDescent="0.3">
      <c r="A770" s="695">
        <v>12</v>
      </c>
      <c r="B770" s="696" t="s">
        <v>530</v>
      </c>
      <c r="C770" s="696">
        <v>89301122</v>
      </c>
      <c r="D770" s="697" t="s">
        <v>2688</v>
      </c>
      <c r="E770" s="698" t="s">
        <v>1449</v>
      </c>
      <c r="F770" s="696" t="s">
        <v>1425</v>
      </c>
      <c r="G770" s="696" t="s">
        <v>1526</v>
      </c>
      <c r="H770" s="696" t="s">
        <v>531</v>
      </c>
      <c r="I770" s="696" t="s">
        <v>2455</v>
      </c>
      <c r="J770" s="696" t="s">
        <v>2456</v>
      </c>
      <c r="K770" s="696" t="s">
        <v>2457</v>
      </c>
      <c r="L770" s="699">
        <v>84.78</v>
      </c>
      <c r="M770" s="699">
        <v>169.56</v>
      </c>
      <c r="N770" s="696">
        <v>2</v>
      </c>
      <c r="O770" s="700">
        <v>1</v>
      </c>
      <c r="P770" s="699">
        <v>169.56</v>
      </c>
      <c r="Q770" s="701">
        <v>1</v>
      </c>
      <c r="R770" s="696">
        <v>2</v>
      </c>
      <c r="S770" s="701">
        <v>1</v>
      </c>
      <c r="T770" s="700">
        <v>1</v>
      </c>
      <c r="U770" s="702">
        <v>1</v>
      </c>
    </row>
    <row r="771" spans="1:21" ht="14.4" customHeight="1" x14ac:dyDescent="0.3">
      <c r="A771" s="695">
        <v>12</v>
      </c>
      <c r="B771" s="696" t="s">
        <v>530</v>
      </c>
      <c r="C771" s="696">
        <v>89301122</v>
      </c>
      <c r="D771" s="697" t="s">
        <v>2688</v>
      </c>
      <c r="E771" s="698" t="s">
        <v>1449</v>
      </c>
      <c r="F771" s="696" t="s">
        <v>1425</v>
      </c>
      <c r="G771" s="696" t="s">
        <v>1833</v>
      </c>
      <c r="H771" s="696" t="s">
        <v>531</v>
      </c>
      <c r="I771" s="696" t="s">
        <v>2458</v>
      </c>
      <c r="J771" s="696" t="s">
        <v>1948</v>
      </c>
      <c r="K771" s="696" t="s">
        <v>2459</v>
      </c>
      <c r="L771" s="699">
        <v>164.15</v>
      </c>
      <c r="M771" s="699">
        <v>164.15</v>
      </c>
      <c r="N771" s="696">
        <v>1</v>
      </c>
      <c r="O771" s="700">
        <v>0.5</v>
      </c>
      <c r="P771" s="699">
        <v>164.15</v>
      </c>
      <c r="Q771" s="701">
        <v>1</v>
      </c>
      <c r="R771" s="696">
        <v>1</v>
      </c>
      <c r="S771" s="701">
        <v>1</v>
      </c>
      <c r="T771" s="700">
        <v>0.5</v>
      </c>
      <c r="U771" s="702">
        <v>1</v>
      </c>
    </row>
    <row r="772" spans="1:21" ht="14.4" customHeight="1" x14ac:dyDescent="0.3">
      <c r="A772" s="695">
        <v>12</v>
      </c>
      <c r="B772" s="696" t="s">
        <v>530</v>
      </c>
      <c r="C772" s="696">
        <v>89301122</v>
      </c>
      <c r="D772" s="697" t="s">
        <v>2688</v>
      </c>
      <c r="E772" s="698" t="s">
        <v>1449</v>
      </c>
      <c r="F772" s="696" t="s">
        <v>1425</v>
      </c>
      <c r="G772" s="696" t="s">
        <v>1833</v>
      </c>
      <c r="H772" s="696" t="s">
        <v>531</v>
      </c>
      <c r="I772" s="696" t="s">
        <v>2460</v>
      </c>
      <c r="J772" s="696" t="s">
        <v>1948</v>
      </c>
      <c r="K772" s="696" t="s">
        <v>2461</v>
      </c>
      <c r="L772" s="699">
        <v>547.16999999999996</v>
      </c>
      <c r="M772" s="699">
        <v>547.16999999999996</v>
      </c>
      <c r="N772" s="696">
        <v>1</v>
      </c>
      <c r="O772" s="700">
        <v>1</v>
      </c>
      <c r="P772" s="699"/>
      <c r="Q772" s="701">
        <v>0</v>
      </c>
      <c r="R772" s="696"/>
      <c r="S772" s="701">
        <v>0</v>
      </c>
      <c r="T772" s="700"/>
      <c r="U772" s="702">
        <v>0</v>
      </c>
    </row>
    <row r="773" spans="1:21" ht="14.4" customHeight="1" x14ac:dyDescent="0.3">
      <c r="A773" s="695">
        <v>12</v>
      </c>
      <c r="B773" s="696" t="s">
        <v>530</v>
      </c>
      <c r="C773" s="696">
        <v>89301122</v>
      </c>
      <c r="D773" s="697" t="s">
        <v>2688</v>
      </c>
      <c r="E773" s="698" t="s">
        <v>1449</v>
      </c>
      <c r="F773" s="696" t="s">
        <v>1425</v>
      </c>
      <c r="G773" s="696" t="s">
        <v>1833</v>
      </c>
      <c r="H773" s="696" t="s">
        <v>974</v>
      </c>
      <c r="I773" s="696" t="s">
        <v>1834</v>
      </c>
      <c r="J773" s="696" t="s">
        <v>1835</v>
      </c>
      <c r="K773" s="696" t="s">
        <v>1836</v>
      </c>
      <c r="L773" s="699">
        <v>492.45</v>
      </c>
      <c r="M773" s="699">
        <v>492.45</v>
      </c>
      <c r="N773" s="696">
        <v>1</v>
      </c>
      <c r="O773" s="700">
        <v>1</v>
      </c>
      <c r="P773" s="699">
        <v>492.45</v>
      </c>
      <c r="Q773" s="701">
        <v>1</v>
      </c>
      <c r="R773" s="696">
        <v>1</v>
      </c>
      <c r="S773" s="701">
        <v>1</v>
      </c>
      <c r="T773" s="700">
        <v>1</v>
      </c>
      <c r="U773" s="702">
        <v>1</v>
      </c>
    </row>
    <row r="774" spans="1:21" ht="14.4" customHeight="1" x14ac:dyDescent="0.3">
      <c r="A774" s="695">
        <v>12</v>
      </c>
      <c r="B774" s="696" t="s">
        <v>530</v>
      </c>
      <c r="C774" s="696">
        <v>89301122</v>
      </c>
      <c r="D774" s="697" t="s">
        <v>2688</v>
      </c>
      <c r="E774" s="698" t="s">
        <v>1449</v>
      </c>
      <c r="F774" s="696" t="s">
        <v>1425</v>
      </c>
      <c r="G774" s="696" t="s">
        <v>1833</v>
      </c>
      <c r="H774" s="696" t="s">
        <v>531</v>
      </c>
      <c r="I774" s="696" t="s">
        <v>2462</v>
      </c>
      <c r="J774" s="696" t="s">
        <v>2463</v>
      </c>
      <c r="K774" s="696" t="s">
        <v>2123</v>
      </c>
      <c r="L774" s="699">
        <v>164.15</v>
      </c>
      <c r="M774" s="699">
        <v>492.45000000000005</v>
      </c>
      <c r="N774" s="696">
        <v>3</v>
      </c>
      <c r="O774" s="700">
        <v>1</v>
      </c>
      <c r="P774" s="699"/>
      <c r="Q774" s="701">
        <v>0</v>
      </c>
      <c r="R774" s="696"/>
      <c r="S774" s="701">
        <v>0</v>
      </c>
      <c r="T774" s="700"/>
      <c r="U774" s="702">
        <v>0</v>
      </c>
    </row>
    <row r="775" spans="1:21" ht="14.4" customHeight="1" x14ac:dyDescent="0.3">
      <c r="A775" s="695">
        <v>12</v>
      </c>
      <c r="B775" s="696" t="s">
        <v>530</v>
      </c>
      <c r="C775" s="696">
        <v>89301122</v>
      </c>
      <c r="D775" s="697" t="s">
        <v>2688</v>
      </c>
      <c r="E775" s="698" t="s">
        <v>1449</v>
      </c>
      <c r="F775" s="696" t="s">
        <v>1425</v>
      </c>
      <c r="G775" s="696" t="s">
        <v>1833</v>
      </c>
      <c r="H775" s="696" t="s">
        <v>531</v>
      </c>
      <c r="I775" s="696" t="s">
        <v>1947</v>
      </c>
      <c r="J775" s="696" t="s">
        <v>1948</v>
      </c>
      <c r="K775" s="696" t="s">
        <v>1949</v>
      </c>
      <c r="L775" s="699">
        <v>0</v>
      </c>
      <c r="M775" s="699">
        <v>0</v>
      </c>
      <c r="N775" s="696">
        <v>1</v>
      </c>
      <c r="O775" s="700">
        <v>1</v>
      </c>
      <c r="P775" s="699">
        <v>0</v>
      </c>
      <c r="Q775" s="701"/>
      <c r="R775" s="696">
        <v>1</v>
      </c>
      <c r="S775" s="701">
        <v>1</v>
      </c>
      <c r="T775" s="700">
        <v>1</v>
      </c>
      <c r="U775" s="702">
        <v>1</v>
      </c>
    </row>
    <row r="776" spans="1:21" ht="14.4" customHeight="1" x14ac:dyDescent="0.3">
      <c r="A776" s="695">
        <v>12</v>
      </c>
      <c r="B776" s="696" t="s">
        <v>530</v>
      </c>
      <c r="C776" s="696">
        <v>89301122</v>
      </c>
      <c r="D776" s="697" t="s">
        <v>2688</v>
      </c>
      <c r="E776" s="698" t="s">
        <v>1449</v>
      </c>
      <c r="F776" s="696" t="s">
        <v>1425</v>
      </c>
      <c r="G776" s="696" t="s">
        <v>1833</v>
      </c>
      <c r="H776" s="696" t="s">
        <v>531</v>
      </c>
      <c r="I776" s="696" t="s">
        <v>2464</v>
      </c>
      <c r="J776" s="696" t="s">
        <v>2465</v>
      </c>
      <c r="K776" s="696" t="s">
        <v>2466</v>
      </c>
      <c r="L776" s="699">
        <v>0</v>
      </c>
      <c r="M776" s="699">
        <v>0</v>
      </c>
      <c r="N776" s="696">
        <v>1</v>
      </c>
      <c r="O776" s="700">
        <v>0.5</v>
      </c>
      <c r="P776" s="699">
        <v>0</v>
      </c>
      <c r="Q776" s="701"/>
      <c r="R776" s="696">
        <v>1</v>
      </c>
      <c r="S776" s="701">
        <v>1</v>
      </c>
      <c r="T776" s="700">
        <v>0.5</v>
      </c>
      <c r="U776" s="702">
        <v>1</v>
      </c>
    </row>
    <row r="777" spans="1:21" ht="14.4" customHeight="1" x14ac:dyDescent="0.3">
      <c r="A777" s="695">
        <v>12</v>
      </c>
      <c r="B777" s="696" t="s">
        <v>530</v>
      </c>
      <c r="C777" s="696">
        <v>89301122</v>
      </c>
      <c r="D777" s="697" t="s">
        <v>2688</v>
      </c>
      <c r="E777" s="698" t="s">
        <v>1449</v>
      </c>
      <c r="F777" s="696" t="s">
        <v>1425</v>
      </c>
      <c r="G777" s="696" t="s">
        <v>2044</v>
      </c>
      <c r="H777" s="696" t="s">
        <v>531</v>
      </c>
      <c r="I777" s="696" t="s">
        <v>2045</v>
      </c>
      <c r="J777" s="696" t="s">
        <v>2046</v>
      </c>
      <c r="K777" s="696" t="s">
        <v>2047</v>
      </c>
      <c r="L777" s="699">
        <v>83.09</v>
      </c>
      <c r="M777" s="699">
        <v>83.09</v>
      </c>
      <c r="N777" s="696">
        <v>1</v>
      </c>
      <c r="O777" s="700">
        <v>1</v>
      </c>
      <c r="P777" s="699">
        <v>83.09</v>
      </c>
      <c r="Q777" s="701">
        <v>1</v>
      </c>
      <c r="R777" s="696">
        <v>1</v>
      </c>
      <c r="S777" s="701">
        <v>1</v>
      </c>
      <c r="T777" s="700">
        <v>1</v>
      </c>
      <c r="U777" s="702">
        <v>1</v>
      </c>
    </row>
    <row r="778" spans="1:21" ht="14.4" customHeight="1" x14ac:dyDescent="0.3">
      <c r="A778" s="695">
        <v>12</v>
      </c>
      <c r="B778" s="696" t="s">
        <v>530</v>
      </c>
      <c r="C778" s="696">
        <v>89301122</v>
      </c>
      <c r="D778" s="697" t="s">
        <v>2688</v>
      </c>
      <c r="E778" s="698" t="s">
        <v>1449</v>
      </c>
      <c r="F778" s="696" t="s">
        <v>1425</v>
      </c>
      <c r="G778" s="696" t="s">
        <v>2467</v>
      </c>
      <c r="H778" s="696" t="s">
        <v>531</v>
      </c>
      <c r="I778" s="696" t="s">
        <v>2468</v>
      </c>
      <c r="J778" s="696" t="s">
        <v>2469</v>
      </c>
      <c r="K778" s="696" t="s">
        <v>1886</v>
      </c>
      <c r="L778" s="699">
        <v>0</v>
      </c>
      <c r="M778" s="699">
        <v>0</v>
      </c>
      <c r="N778" s="696">
        <v>1</v>
      </c>
      <c r="O778" s="700">
        <v>1</v>
      </c>
      <c r="P778" s="699">
        <v>0</v>
      </c>
      <c r="Q778" s="701"/>
      <c r="R778" s="696">
        <v>1</v>
      </c>
      <c r="S778" s="701">
        <v>1</v>
      </c>
      <c r="T778" s="700">
        <v>1</v>
      </c>
      <c r="U778" s="702">
        <v>1</v>
      </c>
    </row>
    <row r="779" spans="1:21" ht="14.4" customHeight="1" x14ac:dyDescent="0.3">
      <c r="A779" s="695">
        <v>12</v>
      </c>
      <c r="B779" s="696" t="s">
        <v>530</v>
      </c>
      <c r="C779" s="696">
        <v>89301122</v>
      </c>
      <c r="D779" s="697" t="s">
        <v>2688</v>
      </c>
      <c r="E779" s="698" t="s">
        <v>1449</v>
      </c>
      <c r="F779" s="696" t="s">
        <v>1425</v>
      </c>
      <c r="G779" s="696" t="s">
        <v>2201</v>
      </c>
      <c r="H779" s="696" t="s">
        <v>531</v>
      </c>
      <c r="I779" s="696" t="s">
        <v>2202</v>
      </c>
      <c r="J779" s="696" t="s">
        <v>2203</v>
      </c>
      <c r="K779" s="696" t="s">
        <v>2204</v>
      </c>
      <c r="L779" s="699">
        <v>219.03</v>
      </c>
      <c r="M779" s="699">
        <v>219.03</v>
      </c>
      <c r="N779" s="696">
        <v>1</v>
      </c>
      <c r="O779" s="700">
        <v>1</v>
      </c>
      <c r="P779" s="699"/>
      <c r="Q779" s="701">
        <v>0</v>
      </c>
      <c r="R779" s="696"/>
      <c r="S779" s="701">
        <v>0</v>
      </c>
      <c r="T779" s="700"/>
      <c r="U779" s="702">
        <v>0</v>
      </c>
    </row>
    <row r="780" spans="1:21" ht="14.4" customHeight="1" x14ac:dyDescent="0.3">
      <c r="A780" s="695">
        <v>12</v>
      </c>
      <c r="B780" s="696" t="s">
        <v>530</v>
      </c>
      <c r="C780" s="696">
        <v>89301122</v>
      </c>
      <c r="D780" s="697" t="s">
        <v>2688</v>
      </c>
      <c r="E780" s="698" t="s">
        <v>1449</v>
      </c>
      <c r="F780" s="696" t="s">
        <v>1425</v>
      </c>
      <c r="G780" s="696" t="s">
        <v>1598</v>
      </c>
      <c r="H780" s="696" t="s">
        <v>531</v>
      </c>
      <c r="I780" s="696" t="s">
        <v>1599</v>
      </c>
      <c r="J780" s="696" t="s">
        <v>1600</v>
      </c>
      <c r="K780" s="696" t="s">
        <v>1601</v>
      </c>
      <c r="L780" s="699">
        <v>1500.42</v>
      </c>
      <c r="M780" s="699">
        <v>15004.2</v>
      </c>
      <c r="N780" s="696">
        <v>10</v>
      </c>
      <c r="O780" s="700">
        <v>8</v>
      </c>
      <c r="P780" s="699">
        <v>10502.94</v>
      </c>
      <c r="Q780" s="701">
        <v>0.7</v>
      </c>
      <c r="R780" s="696">
        <v>7</v>
      </c>
      <c r="S780" s="701">
        <v>0.7</v>
      </c>
      <c r="T780" s="700">
        <v>5.5</v>
      </c>
      <c r="U780" s="702">
        <v>0.6875</v>
      </c>
    </row>
    <row r="781" spans="1:21" ht="14.4" customHeight="1" x14ac:dyDescent="0.3">
      <c r="A781" s="695">
        <v>12</v>
      </c>
      <c r="B781" s="696" t="s">
        <v>530</v>
      </c>
      <c r="C781" s="696">
        <v>89301122</v>
      </c>
      <c r="D781" s="697" t="s">
        <v>2688</v>
      </c>
      <c r="E781" s="698" t="s">
        <v>1449</v>
      </c>
      <c r="F781" s="696" t="s">
        <v>1425</v>
      </c>
      <c r="G781" s="696" t="s">
        <v>1598</v>
      </c>
      <c r="H781" s="696" t="s">
        <v>531</v>
      </c>
      <c r="I781" s="696" t="s">
        <v>1602</v>
      </c>
      <c r="J781" s="696" t="s">
        <v>1603</v>
      </c>
      <c r="K781" s="696" t="s">
        <v>1604</v>
      </c>
      <c r="L781" s="699">
        <v>750.21</v>
      </c>
      <c r="M781" s="699">
        <v>2250.63</v>
      </c>
      <c r="N781" s="696">
        <v>3</v>
      </c>
      <c r="O781" s="700">
        <v>2</v>
      </c>
      <c r="P781" s="699">
        <v>1500.42</v>
      </c>
      <c r="Q781" s="701">
        <v>0.66666666666666663</v>
      </c>
      <c r="R781" s="696">
        <v>2</v>
      </c>
      <c r="S781" s="701">
        <v>0.66666666666666663</v>
      </c>
      <c r="T781" s="700">
        <v>1.5</v>
      </c>
      <c r="U781" s="702">
        <v>0.75</v>
      </c>
    </row>
    <row r="782" spans="1:21" ht="14.4" customHeight="1" x14ac:dyDescent="0.3">
      <c r="A782" s="695">
        <v>12</v>
      </c>
      <c r="B782" s="696" t="s">
        <v>530</v>
      </c>
      <c r="C782" s="696">
        <v>89301122</v>
      </c>
      <c r="D782" s="697" t="s">
        <v>2688</v>
      </c>
      <c r="E782" s="698" t="s">
        <v>1449</v>
      </c>
      <c r="F782" s="696" t="s">
        <v>1425</v>
      </c>
      <c r="G782" s="696" t="s">
        <v>1598</v>
      </c>
      <c r="H782" s="696" t="s">
        <v>531</v>
      </c>
      <c r="I782" s="696" t="s">
        <v>1742</v>
      </c>
      <c r="J782" s="696" t="s">
        <v>1603</v>
      </c>
      <c r="K782" s="696" t="s">
        <v>1743</v>
      </c>
      <c r="L782" s="699">
        <v>0</v>
      </c>
      <c r="M782" s="699">
        <v>0</v>
      </c>
      <c r="N782" s="696">
        <v>1</v>
      </c>
      <c r="O782" s="700">
        <v>1</v>
      </c>
      <c r="P782" s="699">
        <v>0</v>
      </c>
      <c r="Q782" s="701"/>
      <c r="R782" s="696">
        <v>1</v>
      </c>
      <c r="S782" s="701">
        <v>1</v>
      </c>
      <c r="T782" s="700">
        <v>1</v>
      </c>
      <c r="U782" s="702">
        <v>1</v>
      </c>
    </row>
    <row r="783" spans="1:21" ht="14.4" customHeight="1" x14ac:dyDescent="0.3">
      <c r="A783" s="695">
        <v>12</v>
      </c>
      <c r="B783" s="696" t="s">
        <v>530</v>
      </c>
      <c r="C783" s="696">
        <v>89301122</v>
      </c>
      <c r="D783" s="697" t="s">
        <v>2688</v>
      </c>
      <c r="E783" s="698" t="s">
        <v>1449</v>
      </c>
      <c r="F783" s="696" t="s">
        <v>1425</v>
      </c>
      <c r="G783" s="696" t="s">
        <v>1995</v>
      </c>
      <c r="H783" s="696" t="s">
        <v>974</v>
      </c>
      <c r="I783" s="696" t="s">
        <v>2470</v>
      </c>
      <c r="J783" s="696" t="s">
        <v>1997</v>
      </c>
      <c r="K783" s="696" t="s">
        <v>1000</v>
      </c>
      <c r="L783" s="699">
        <v>273.48</v>
      </c>
      <c r="M783" s="699">
        <v>1640.88</v>
      </c>
      <c r="N783" s="696">
        <v>6</v>
      </c>
      <c r="O783" s="700">
        <v>2</v>
      </c>
      <c r="P783" s="699">
        <v>820.44</v>
      </c>
      <c r="Q783" s="701">
        <v>0.5</v>
      </c>
      <c r="R783" s="696">
        <v>3</v>
      </c>
      <c r="S783" s="701">
        <v>0.5</v>
      </c>
      <c r="T783" s="700">
        <v>1</v>
      </c>
      <c r="U783" s="702">
        <v>0.5</v>
      </c>
    </row>
    <row r="784" spans="1:21" ht="14.4" customHeight="1" x14ac:dyDescent="0.3">
      <c r="A784" s="695">
        <v>12</v>
      </c>
      <c r="B784" s="696" t="s">
        <v>530</v>
      </c>
      <c r="C784" s="696">
        <v>89301122</v>
      </c>
      <c r="D784" s="697" t="s">
        <v>2688</v>
      </c>
      <c r="E784" s="698" t="s">
        <v>1449</v>
      </c>
      <c r="F784" s="696" t="s">
        <v>1425</v>
      </c>
      <c r="G784" s="696" t="s">
        <v>2471</v>
      </c>
      <c r="H784" s="696" t="s">
        <v>531</v>
      </c>
      <c r="I784" s="696" t="s">
        <v>2472</v>
      </c>
      <c r="J784" s="696" t="s">
        <v>2473</v>
      </c>
      <c r="K784" s="696" t="s">
        <v>2474</v>
      </c>
      <c r="L784" s="699">
        <v>166.97</v>
      </c>
      <c r="M784" s="699">
        <v>500.90999999999997</v>
      </c>
      <c r="N784" s="696">
        <v>3</v>
      </c>
      <c r="O784" s="700">
        <v>1</v>
      </c>
      <c r="P784" s="699"/>
      <c r="Q784" s="701">
        <v>0</v>
      </c>
      <c r="R784" s="696"/>
      <c r="S784" s="701">
        <v>0</v>
      </c>
      <c r="T784" s="700"/>
      <c r="U784" s="702">
        <v>0</v>
      </c>
    </row>
    <row r="785" spans="1:21" ht="14.4" customHeight="1" x14ac:dyDescent="0.3">
      <c r="A785" s="695">
        <v>12</v>
      </c>
      <c r="B785" s="696" t="s">
        <v>530</v>
      </c>
      <c r="C785" s="696">
        <v>89301122</v>
      </c>
      <c r="D785" s="697" t="s">
        <v>2688</v>
      </c>
      <c r="E785" s="698" t="s">
        <v>1449</v>
      </c>
      <c r="F785" s="696" t="s">
        <v>1425</v>
      </c>
      <c r="G785" s="696" t="s">
        <v>1500</v>
      </c>
      <c r="H785" s="696" t="s">
        <v>531</v>
      </c>
      <c r="I785" s="696" t="s">
        <v>808</v>
      </c>
      <c r="J785" s="696" t="s">
        <v>809</v>
      </c>
      <c r="K785" s="696" t="s">
        <v>1501</v>
      </c>
      <c r="L785" s="699">
        <v>63.67</v>
      </c>
      <c r="M785" s="699">
        <v>191.01</v>
      </c>
      <c r="N785" s="696">
        <v>3</v>
      </c>
      <c r="O785" s="700">
        <v>3</v>
      </c>
      <c r="P785" s="699">
        <v>127.34</v>
      </c>
      <c r="Q785" s="701">
        <v>0.66666666666666674</v>
      </c>
      <c r="R785" s="696">
        <v>2</v>
      </c>
      <c r="S785" s="701">
        <v>0.66666666666666663</v>
      </c>
      <c r="T785" s="700">
        <v>2</v>
      </c>
      <c r="U785" s="702">
        <v>0.66666666666666663</v>
      </c>
    </row>
    <row r="786" spans="1:21" ht="14.4" customHeight="1" x14ac:dyDescent="0.3">
      <c r="A786" s="695">
        <v>12</v>
      </c>
      <c r="B786" s="696" t="s">
        <v>530</v>
      </c>
      <c r="C786" s="696">
        <v>89301122</v>
      </c>
      <c r="D786" s="697" t="s">
        <v>2688</v>
      </c>
      <c r="E786" s="698" t="s">
        <v>1449</v>
      </c>
      <c r="F786" s="696" t="s">
        <v>1425</v>
      </c>
      <c r="G786" s="696" t="s">
        <v>1621</v>
      </c>
      <c r="H786" s="696" t="s">
        <v>531</v>
      </c>
      <c r="I786" s="696" t="s">
        <v>2157</v>
      </c>
      <c r="J786" s="696" t="s">
        <v>1623</v>
      </c>
      <c r="K786" s="696" t="s">
        <v>2158</v>
      </c>
      <c r="L786" s="699">
        <v>967.58</v>
      </c>
      <c r="M786" s="699">
        <v>1935.16</v>
      </c>
      <c r="N786" s="696">
        <v>2</v>
      </c>
      <c r="O786" s="700">
        <v>1.5</v>
      </c>
      <c r="P786" s="699">
        <v>967.58</v>
      </c>
      <c r="Q786" s="701">
        <v>0.5</v>
      </c>
      <c r="R786" s="696">
        <v>1</v>
      </c>
      <c r="S786" s="701">
        <v>0.5</v>
      </c>
      <c r="T786" s="700">
        <v>0.5</v>
      </c>
      <c r="U786" s="702">
        <v>0.33333333333333331</v>
      </c>
    </row>
    <row r="787" spans="1:21" ht="14.4" customHeight="1" x14ac:dyDescent="0.3">
      <c r="A787" s="695">
        <v>12</v>
      </c>
      <c r="B787" s="696" t="s">
        <v>530</v>
      </c>
      <c r="C787" s="696">
        <v>89301122</v>
      </c>
      <c r="D787" s="697" t="s">
        <v>2688</v>
      </c>
      <c r="E787" s="698" t="s">
        <v>1449</v>
      </c>
      <c r="F787" s="696" t="s">
        <v>1425</v>
      </c>
      <c r="G787" s="696" t="s">
        <v>1845</v>
      </c>
      <c r="H787" s="696" t="s">
        <v>531</v>
      </c>
      <c r="I787" s="696" t="s">
        <v>2475</v>
      </c>
      <c r="J787" s="696" t="s">
        <v>2476</v>
      </c>
      <c r="K787" s="696" t="s">
        <v>2477</v>
      </c>
      <c r="L787" s="699">
        <v>0</v>
      </c>
      <c r="M787" s="699">
        <v>0</v>
      </c>
      <c r="N787" s="696">
        <v>1</v>
      </c>
      <c r="O787" s="700">
        <v>1</v>
      </c>
      <c r="P787" s="699">
        <v>0</v>
      </c>
      <c r="Q787" s="701"/>
      <c r="R787" s="696">
        <v>1</v>
      </c>
      <c r="S787" s="701">
        <v>1</v>
      </c>
      <c r="T787" s="700">
        <v>1</v>
      </c>
      <c r="U787" s="702">
        <v>1</v>
      </c>
    </row>
    <row r="788" spans="1:21" ht="14.4" customHeight="1" x14ac:dyDescent="0.3">
      <c r="A788" s="695">
        <v>12</v>
      </c>
      <c r="B788" s="696" t="s">
        <v>530</v>
      </c>
      <c r="C788" s="696">
        <v>89301122</v>
      </c>
      <c r="D788" s="697" t="s">
        <v>2688</v>
      </c>
      <c r="E788" s="698" t="s">
        <v>1449</v>
      </c>
      <c r="F788" s="696" t="s">
        <v>1425</v>
      </c>
      <c r="G788" s="696" t="s">
        <v>1857</v>
      </c>
      <c r="H788" s="696" t="s">
        <v>531</v>
      </c>
      <c r="I788" s="696" t="s">
        <v>2478</v>
      </c>
      <c r="J788" s="696" t="s">
        <v>2479</v>
      </c>
      <c r="K788" s="696" t="s">
        <v>2480</v>
      </c>
      <c r="L788" s="699">
        <v>137.33000000000001</v>
      </c>
      <c r="M788" s="699">
        <v>274.66000000000003</v>
      </c>
      <c r="N788" s="696">
        <v>2</v>
      </c>
      <c r="O788" s="700">
        <v>0.5</v>
      </c>
      <c r="P788" s="699">
        <v>274.66000000000003</v>
      </c>
      <c r="Q788" s="701">
        <v>1</v>
      </c>
      <c r="R788" s="696">
        <v>2</v>
      </c>
      <c r="S788" s="701">
        <v>1</v>
      </c>
      <c r="T788" s="700">
        <v>0.5</v>
      </c>
      <c r="U788" s="702">
        <v>1</v>
      </c>
    </row>
    <row r="789" spans="1:21" ht="14.4" customHeight="1" x14ac:dyDescent="0.3">
      <c r="A789" s="695">
        <v>12</v>
      </c>
      <c r="B789" s="696" t="s">
        <v>530</v>
      </c>
      <c r="C789" s="696">
        <v>89301122</v>
      </c>
      <c r="D789" s="697" t="s">
        <v>2688</v>
      </c>
      <c r="E789" s="698" t="s">
        <v>1449</v>
      </c>
      <c r="F789" s="696" t="s">
        <v>1425</v>
      </c>
      <c r="G789" s="696" t="s">
        <v>1461</v>
      </c>
      <c r="H789" s="696" t="s">
        <v>531</v>
      </c>
      <c r="I789" s="696" t="s">
        <v>1110</v>
      </c>
      <c r="J789" s="696" t="s">
        <v>1111</v>
      </c>
      <c r="K789" s="696" t="s">
        <v>1112</v>
      </c>
      <c r="L789" s="699">
        <v>153.52000000000001</v>
      </c>
      <c r="M789" s="699">
        <v>6447.84</v>
      </c>
      <c r="N789" s="696">
        <v>42</v>
      </c>
      <c r="O789" s="700">
        <v>26.5</v>
      </c>
      <c r="P789" s="699">
        <v>3223.92</v>
      </c>
      <c r="Q789" s="701">
        <v>0.5</v>
      </c>
      <c r="R789" s="696">
        <v>21</v>
      </c>
      <c r="S789" s="701">
        <v>0.5</v>
      </c>
      <c r="T789" s="700">
        <v>14</v>
      </c>
      <c r="U789" s="702">
        <v>0.52830188679245282</v>
      </c>
    </row>
    <row r="790" spans="1:21" ht="14.4" customHeight="1" x14ac:dyDescent="0.3">
      <c r="A790" s="695">
        <v>12</v>
      </c>
      <c r="B790" s="696" t="s">
        <v>530</v>
      </c>
      <c r="C790" s="696">
        <v>89301122</v>
      </c>
      <c r="D790" s="697" t="s">
        <v>2688</v>
      </c>
      <c r="E790" s="698" t="s">
        <v>1449</v>
      </c>
      <c r="F790" s="696" t="s">
        <v>1425</v>
      </c>
      <c r="G790" s="696" t="s">
        <v>1636</v>
      </c>
      <c r="H790" s="696" t="s">
        <v>531</v>
      </c>
      <c r="I790" s="696" t="s">
        <v>1637</v>
      </c>
      <c r="J790" s="696" t="s">
        <v>1638</v>
      </c>
      <c r="K790" s="696" t="s">
        <v>1639</v>
      </c>
      <c r="L790" s="699">
        <v>121.59</v>
      </c>
      <c r="M790" s="699">
        <v>1337.4900000000002</v>
      </c>
      <c r="N790" s="696">
        <v>11</v>
      </c>
      <c r="O790" s="700">
        <v>2</v>
      </c>
      <c r="P790" s="699">
        <v>729.54000000000008</v>
      </c>
      <c r="Q790" s="701">
        <v>0.54545454545454541</v>
      </c>
      <c r="R790" s="696">
        <v>6</v>
      </c>
      <c r="S790" s="701">
        <v>0.54545454545454541</v>
      </c>
      <c r="T790" s="700">
        <v>1</v>
      </c>
      <c r="U790" s="702">
        <v>0.5</v>
      </c>
    </row>
    <row r="791" spans="1:21" ht="14.4" customHeight="1" x14ac:dyDescent="0.3">
      <c r="A791" s="695">
        <v>12</v>
      </c>
      <c r="B791" s="696" t="s">
        <v>530</v>
      </c>
      <c r="C791" s="696">
        <v>89301122</v>
      </c>
      <c r="D791" s="697" t="s">
        <v>2688</v>
      </c>
      <c r="E791" s="698" t="s">
        <v>1449</v>
      </c>
      <c r="F791" s="696" t="s">
        <v>1425</v>
      </c>
      <c r="G791" s="696" t="s">
        <v>1547</v>
      </c>
      <c r="H791" s="696" t="s">
        <v>974</v>
      </c>
      <c r="I791" s="696" t="s">
        <v>1146</v>
      </c>
      <c r="J791" s="696" t="s">
        <v>1147</v>
      </c>
      <c r="K791" s="696" t="s">
        <v>1396</v>
      </c>
      <c r="L791" s="699">
        <v>69.86</v>
      </c>
      <c r="M791" s="699">
        <v>1047.9000000000001</v>
      </c>
      <c r="N791" s="696">
        <v>15</v>
      </c>
      <c r="O791" s="700">
        <v>8</v>
      </c>
      <c r="P791" s="699">
        <v>558.88</v>
      </c>
      <c r="Q791" s="701">
        <v>0.53333333333333333</v>
      </c>
      <c r="R791" s="696">
        <v>8</v>
      </c>
      <c r="S791" s="701">
        <v>0.53333333333333333</v>
      </c>
      <c r="T791" s="700">
        <v>4</v>
      </c>
      <c r="U791" s="702">
        <v>0.5</v>
      </c>
    </row>
    <row r="792" spans="1:21" ht="14.4" customHeight="1" x14ac:dyDescent="0.3">
      <c r="A792" s="695">
        <v>12</v>
      </c>
      <c r="B792" s="696" t="s">
        <v>530</v>
      </c>
      <c r="C792" s="696">
        <v>89301122</v>
      </c>
      <c r="D792" s="697" t="s">
        <v>2688</v>
      </c>
      <c r="E792" s="698" t="s">
        <v>1449</v>
      </c>
      <c r="F792" s="696" t="s">
        <v>1425</v>
      </c>
      <c r="G792" s="696" t="s">
        <v>2002</v>
      </c>
      <c r="H792" s="696" t="s">
        <v>531</v>
      </c>
      <c r="I792" s="696" t="s">
        <v>2003</v>
      </c>
      <c r="J792" s="696" t="s">
        <v>2004</v>
      </c>
      <c r="K792" s="696" t="s">
        <v>2005</v>
      </c>
      <c r="L792" s="699">
        <v>257.22000000000003</v>
      </c>
      <c r="M792" s="699">
        <v>1028.8800000000001</v>
      </c>
      <c r="N792" s="696">
        <v>4</v>
      </c>
      <c r="O792" s="700">
        <v>1</v>
      </c>
      <c r="P792" s="699">
        <v>514.44000000000005</v>
      </c>
      <c r="Q792" s="701">
        <v>0.5</v>
      </c>
      <c r="R792" s="696">
        <v>2</v>
      </c>
      <c r="S792" s="701">
        <v>0.5</v>
      </c>
      <c r="T792" s="700">
        <v>0.5</v>
      </c>
      <c r="U792" s="702">
        <v>0.5</v>
      </c>
    </row>
    <row r="793" spans="1:21" ht="14.4" customHeight="1" x14ac:dyDescent="0.3">
      <c r="A793" s="695">
        <v>12</v>
      </c>
      <c r="B793" s="696" t="s">
        <v>530</v>
      </c>
      <c r="C793" s="696">
        <v>89301122</v>
      </c>
      <c r="D793" s="697" t="s">
        <v>2688</v>
      </c>
      <c r="E793" s="698" t="s">
        <v>1449</v>
      </c>
      <c r="F793" s="696" t="s">
        <v>1425</v>
      </c>
      <c r="G793" s="696" t="s">
        <v>2002</v>
      </c>
      <c r="H793" s="696" t="s">
        <v>531</v>
      </c>
      <c r="I793" s="696" t="s">
        <v>2248</v>
      </c>
      <c r="J793" s="696" t="s">
        <v>2166</v>
      </c>
      <c r="K793" s="696" t="s">
        <v>1020</v>
      </c>
      <c r="L793" s="699">
        <v>128.61000000000001</v>
      </c>
      <c r="M793" s="699">
        <v>1543.3200000000002</v>
      </c>
      <c r="N793" s="696">
        <v>12</v>
      </c>
      <c r="O793" s="700">
        <v>2.5</v>
      </c>
      <c r="P793" s="699">
        <v>1157.4900000000002</v>
      </c>
      <c r="Q793" s="701">
        <v>0.75000000000000011</v>
      </c>
      <c r="R793" s="696">
        <v>9</v>
      </c>
      <c r="S793" s="701">
        <v>0.75</v>
      </c>
      <c r="T793" s="700">
        <v>1.5</v>
      </c>
      <c r="U793" s="702">
        <v>0.6</v>
      </c>
    </row>
    <row r="794" spans="1:21" ht="14.4" customHeight="1" x14ac:dyDescent="0.3">
      <c r="A794" s="695">
        <v>12</v>
      </c>
      <c r="B794" s="696" t="s">
        <v>530</v>
      </c>
      <c r="C794" s="696">
        <v>89301122</v>
      </c>
      <c r="D794" s="697" t="s">
        <v>2688</v>
      </c>
      <c r="E794" s="698" t="s">
        <v>1449</v>
      </c>
      <c r="F794" s="696" t="s">
        <v>1425</v>
      </c>
      <c r="G794" s="696" t="s">
        <v>1513</v>
      </c>
      <c r="H794" s="696" t="s">
        <v>531</v>
      </c>
      <c r="I794" s="696" t="s">
        <v>642</v>
      </c>
      <c r="J794" s="696" t="s">
        <v>643</v>
      </c>
      <c r="K794" s="696" t="s">
        <v>644</v>
      </c>
      <c r="L794" s="699">
        <v>56.69</v>
      </c>
      <c r="M794" s="699">
        <v>56.69</v>
      </c>
      <c r="N794" s="696">
        <v>1</v>
      </c>
      <c r="O794" s="700">
        <v>1</v>
      </c>
      <c r="P794" s="699"/>
      <c r="Q794" s="701">
        <v>0</v>
      </c>
      <c r="R794" s="696"/>
      <c r="S794" s="701">
        <v>0</v>
      </c>
      <c r="T794" s="700"/>
      <c r="U794" s="702">
        <v>0</v>
      </c>
    </row>
    <row r="795" spans="1:21" ht="14.4" customHeight="1" x14ac:dyDescent="0.3">
      <c r="A795" s="695">
        <v>12</v>
      </c>
      <c r="B795" s="696" t="s">
        <v>530</v>
      </c>
      <c r="C795" s="696">
        <v>89301122</v>
      </c>
      <c r="D795" s="697" t="s">
        <v>2688</v>
      </c>
      <c r="E795" s="698" t="s">
        <v>1449</v>
      </c>
      <c r="F795" s="696" t="s">
        <v>1425</v>
      </c>
      <c r="G795" s="696" t="s">
        <v>1513</v>
      </c>
      <c r="H795" s="696" t="s">
        <v>531</v>
      </c>
      <c r="I795" s="696" t="s">
        <v>2481</v>
      </c>
      <c r="J795" s="696" t="s">
        <v>643</v>
      </c>
      <c r="K795" s="696" t="s">
        <v>1538</v>
      </c>
      <c r="L795" s="699">
        <v>22.68</v>
      </c>
      <c r="M795" s="699">
        <v>45.36</v>
      </c>
      <c r="N795" s="696">
        <v>2</v>
      </c>
      <c r="O795" s="700">
        <v>1</v>
      </c>
      <c r="P795" s="699"/>
      <c r="Q795" s="701">
        <v>0</v>
      </c>
      <c r="R795" s="696"/>
      <c r="S795" s="701">
        <v>0</v>
      </c>
      <c r="T795" s="700"/>
      <c r="U795" s="702">
        <v>0</v>
      </c>
    </row>
    <row r="796" spans="1:21" ht="14.4" customHeight="1" x14ac:dyDescent="0.3">
      <c r="A796" s="695">
        <v>12</v>
      </c>
      <c r="B796" s="696" t="s">
        <v>530</v>
      </c>
      <c r="C796" s="696">
        <v>89301122</v>
      </c>
      <c r="D796" s="697" t="s">
        <v>2688</v>
      </c>
      <c r="E796" s="698" t="s">
        <v>1449</v>
      </c>
      <c r="F796" s="696" t="s">
        <v>1425</v>
      </c>
      <c r="G796" s="696" t="s">
        <v>1788</v>
      </c>
      <c r="H796" s="696" t="s">
        <v>531</v>
      </c>
      <c r="I796" s="696" t="s">
        <v>843</v>
      </c>
      <c r="J796" s="696" t="s">
        <v>2070</v>
      </c>
      <c r="K796" s="696" t="s">
        <v>2071</v>
      </c>
      <c r="L796" s="699">
        <v>91.52</v>
      </c>
      <c r="M796" s="699">
        <v>91.52</v>
      </c>
      <c r="N796" s="696">
        <v>1</v>
      </c>
      <c r="O796" s="700">
        <v>1</v>
      </c>
      <c r="P796" s="699"/>
      <c r="Q796" s="701">
        <v>0</v>
      </c>
      <c r="R796" s="696"/>
      <c r="S796" s="701">
        <v>0</v>
      </c>
      <c r="T796" s="700"/>
      <c r="U796" s="702">
        <v>0</v>
      </c>
    </row>
    <row r="797" spans="1:21" ht="14.4" customHeight="1" x14ac:dyDescent="0.3">
      <c r="A797" s="695">
        <v>12</v>
      </c>
      <c r="B797" s="696" t="s">
        <v>530</v>
      </c>
      <c r="C797" s="696">
        <v>89301122</v>
      </c>
      <c r="D797" s="697" t="s">
        <v>2688</v>
      </c>
      <c r="E797" s="698" t="s">
        <v>1449</v>
      </c>
      <c r="F797" s="696" t="s">
        <v>1425</v>
      </c>
      <c r="G797" s="696" t="s">
        <v>1514</v>
      </c>
      <c r="H797" s="696" t="s">
        <v>531</v>
      </c>
      <c r="I797" s="696" t="s">
        <v>1515</v>
      </c>
      <c r="J797" s="696" t="s">
        <v>1516</v>
      </c>
      <c r="K797" s="696" t="s">
        <v>1517</v>
      </c>
      <c r="L797" s="699">
        <v>181.41</v>
      </c>
      <c r="M797" s="699">
        <v>1088.46</v>
      </c>
      <c r="N797" s="696">
        <v>6</v>
      </c>
      <c r="O797" s="700">
        <v>2</v>
      </c>
      <c r="P797" s="699"/>
      <c r="Q797" s="701">
        <v>0</v>
      </c>
      <c r="R797" s="696"/>
      <c r="S797" s="701">
        <v>0</v>
      </c>
      <c r="T797" s="700"/>
      <c r="U797" s="702">
        <v>0</v>
      </c>
    </row>
    <row r="798" spans="1:21" ht="14.4" customHeight="1" x14ac:dyDescent="0.3">
      <c r="A798" s="695">
        <v>12</v>
      </c>
      <c r="B798" s="696" t="s">
        <v>530</v>
      </c>
      <c r="C798" s="696">
        <v>89301122</v>
      </c>
      <c r="D798" s="697" t="s">
        <v>2688</v>
      </c>
      <c r="E798" s="698" t="s">
        <v>1449</v>
      </c>
      <c r="F798" s="696" t="s">
        <v>1425</v>
      </c>
      <c r="G798" s="696" t="s">
        <v>2167</v>
      </c>
      <c r="H798" s="696" t="s">
        <v>974</v>
      </c>
      <c r="I798" s="696" t="s">
        <v>2263</v>
      </c>
      <c r="J798" s="696" t="s">
        <v>2264</v>
      </c>
      <c r="K798" s="696" t="s">
        <v>2265</v>
      </c>
      <c r="L798" s="699">
        <v>134.83000000000001</v>
      </c>
      <c r="M798" s="699">
        <v>134.83000000000001</v>
      </c>
      <c r="N798" s="696">
        <v>1</v>
      </c>
      <c r="O798" s="700">
        <v>1</v>
      </c>
      <c r="P798" s="699">
        <v>134.83000000000001</v>
      </c>
      <c r="Q798" s="701">
        <v>1</v>
      </c>
      <c r="R798" s="696">
        <v>1</v>
      </c>
      <c r="S798" s="701">
        <v>1</v>
      </c>
      <c r="T798" s="700">
        <v>1</v>
      </c>
      <c r="U798" s="702">
        <v>1</v>
      </c>
    </row>
    <row r="799" spans="1:21" ht="14.4" customHeight="1" x14ac:dyDescent="0.3">
      <c r="A799" s="695">
        <v>12</v>
      </c>
      <c r="B799" s="696" t="s">
        <v>530</v>
      </c>
      <c r="C799" s="696">
        <v>89301122</v>
      </c>
      <c r="D799" s="697" t="s">
        <v>2688</v>
      </c>
      <c r="E799" s="698" t="s">
        <v>1449</v>
      </c>
      <c r="F799" s="696" t="s">
        <v>1425</v>
      </c>
      <c r="G799" s="696" t="s">
        <v>2482</v>
      </c>
      <c r="H799" s="696" t="s">
        <v>531</v>
      </c>
      <c r="I799" s="696" t="s">
        <v>2483</v>
      </c>
      <c r="J799" s="696" t="s">
        <v>2484</v>
      </c>
      <c r="K799" s="696" t="s">
        <v>2485</v>
      </c>
      <c r="L799" s="699">
        <v>32.869999999999997</v>
      </c>
      <c r="M799" s="699">
        <v>65.739999999999995</v>
      </c>
      <c r="N799" s="696">
        <v>2</v>
      </c>
      <c r="O799" s="700">
        <v>0.5</v>
      </c>
      <c r="P799" s="699">
        <v>65.739999999999995</v>
      </c>
      <c r="Q799" s="701">
        <v>1</v>
      </c>
      <c r="R799" s="696">
        <v>2</v>
      </c>
      <c r="S799" s="701">
        <v>1</v>
      </c>
      <c r="T799" s="700">
        <v>0.5</v>
      </c>
      <c r="U799" s="702">
        <v>1</v>
      </c>
    </row>
    <row r="800" spans="1:21" ht="14.4" customHeight="1" x14ac:dyDescent="0.3">
      <c r="A800" s="695">
        <v>12</v>
      </c>
      <c r="B800" s="696" t="s">
        <v>530</v>
      </c>
      <c r="C800" s="696">
        <v>89301122</v>
      </c>
      <c r="D800" s="697" t="s">
        <v>2688</v>
      </c>
      <c r="E800" s="698" t="s">
        <v>1449</v>
      </c>
      <c r="F800" s="696" t="s">
        <v>1425</v>
      </c>
      <c r="G800" s="696" t="s">
        <v>1483</v>
      </c>
      <c r="H800" s="696" t="s">
        <v>531</v>
      </c>
      <c r="I800" s="696" t="s">
        <v>1484</v>
      </c>
      <c r="J800" s="696" t="s">
        <v>1485</v>
      </c>
      <c r="K800" s="696" t="s">
        <v>1486</v>
      </c>
      <c r="L800" s="699">
        <v>326.37</v>
      </c>
      <c r="M800" s="699">
        <v>3916.44</v>
      </c>
      <c r="N800" s="696">
        <v>12</v>
      </c>
      <c r="O800" s="700">
        <v>5</v>
      </c>
      <c r="P800" s="699">
        <v>2937.33</v>
      </c>
      <c r="Q800" s="701">
        <v>0.75</v>
      </c>
      <c r="R800" s="696">
        <v>9</v>
      </c>
      <c r="S800" s="701">
        <v>0.75</v>
      </c>
      <c r="T800" s="700">
        <v>4</v>
      </c>
      <c r="U800" s="702">
        <v>0.8</v>
      </c>
    </row>
    <row r="801" spans="1:21" ht="14.4" customHeight="1" x14ac:dyDescent="0.3">
      <c r="A801" s="695">
        <v>12</v>
      </c>
      <c r="B801" s="696" t="s">
        <v>530</v>
      </c>
      <c r="C801" s="696">
        <v>89301122</v>
      </c>
      <c r="D801" s="697" t="s">
        <v>2688</v>
      </c>
      <c r="E801" s="698" t="s">
        <v>1449</v>
      </c>
      <c r="F801" s="696" t="s">
        <v>1425</v>
      </c>
      <c r="G801" s="696" t="s">
        <v>2270</v>
      </c>
      <c r="H801" s="696" t="s">
        <v>531</v>
      </c>
      <c r="I801" s="696" t="s">
        <v>714</v>
      </c>
      <c r="J801" s="696" t="s">
        <v>2271</v>
      </c>
      <c r="K801" s="696" t="s">
        <v>2272</v>
      </c>
      <c r="L801" s="699">
        <v>0</v>
      </c>
      <c r="M801" s="699">
        <v>0</v>
      </c>
      <c r="N801" s="696">
        <v>1</v>
      </c>
      <c r="O801" s="700">
        <v>1</v>
      </c>
      <c r="P801" s="699">
        <v>0</v>
      </c>
      <c r="Q801" s="701"/>
      <c r="R801" s="696">
        <v>1</v>
      </c>
      <c r="S801" s="701">
        <v>1</v>
      </c>
      <c r="T801" s="700">
        <v>1</v>
      </c>
      <c r="U801" s="702">
        <v>1</v>
      </c>
    </row>
    <row r="802" spans="1:21" ht="14.4" customHeight="1" x14ac:dyDescent="0.3">
      <c r="A802" s="695">
        <v>12</v>
      </c>
      <c r="B802" s="696" t="s">
        <v>530</v>
      </c>
      <c r="C802" s="696">
        <v>89301122</v>
      </c>
      <c r="D802" s="697" t="s">
        <v>2688</v>
      </c>
      <c r="E802" s="698" t="s">
        <v>1449</v>
      </c>
      <c r="F802" s="696" t="s">
        <v>1425</v>
      </c>
      <c r="G802" s="696" t="s">
        <v>1654</v>
      </c>
      <c r="H802" s="696" t="s">
        <v>531</v>
      </c>
      <c r="I802" s="696" t="s">
        <v>2486</v>
      </c>
      <c r="J802" s="696" t="s">
        <v>2487</v>
      </c>
      <c r="K802" s="696" t="s">
        <v>2488</v>
      </c>
      <c r="L802" s="699">
        <v>0</v>
      </c>
      <c r="M802" s="699">
        <v>0</v>
      </c>
      <c r="N802" s="696">
        <v>1</v>
      </c>
      <c r="O802" s="700">
        <v>1</v>
      </c>
      <c r="P802" s="699"/>
      <c r="Q802" s="701"/>
      <c r="R802" s="696"/>
      <c r="S802" s="701">
        <v>0</v>
      </c>
      <c r="T802" s="700"/>
      <c r="U802" s="702">
        <v>0</v>
      </c>
    </row>
    <row r="803" spans="1:21" ht="14.4" customHeight="1" x14ac:dyDescent="0.3">
      <c r="A803" s="695">
        <v>12</v>
      </c>
      <c r="B803" s="696" t="s">
        <v>530</v>
      </c>
      <c r="C803" s="696">
        <v>89301122</v>
      </c>
      <c r="D803" s="697" t="s">
        <v>2688</v>
      </c>
      <c r="E803" s="698" t="s">
        <v>1449</v>
      </c>
      <c r="F803" s="696" t="s">
        <v>1425</v>
      </c>
      <c r="G803" s="696" t="s">
        <v>1654</v>
      </c>
      <c r="H803" s="696" t="s">
        <v>531</v>
      </c>
      <c r="I803" s="696" t="s">
        <v>2489</v>
      </c>
      <c r="J803" s="696" t="s">
        <v>2490</v>
      </c>
      <c r="K803" s="696" t="s">
        <v>1657</v>
      </c>
      <c r="L803" s="699">
        <v>0</v>
      </c>
      <c r="M803" s="699">
        <v>0</v>
      </c>
      <c r="N803" s="696">
        <v>1</v>
      </c>
      <c r="O803" s="700">
        <v>1</v>
      </c>
      <c r="P803" s="699"/>
      <c r="Q803" s="701"/>
      <c r="R803" s="696"/>
      <c r="S803" s="701">
        <v>0</v>
      </c>
      <c r="T803" s="700"/>
      <c r="U803" s="702">
        <v>0</v>
      </c>
    </row>
    <row r="804" spans="1:21" ht="14.4" customHeight="1" x14ac:dyDescent="0.3">
      <c r="A804" s="695">
        <v>12</v>
      </c>
      <c r="B804" s="696" t="s">
        <v>530</v>
      </c>
      <c r="C804" s="696">
        <v>89301122</v>
      </c>
      <c r="D804" s="697" t="s">
        <v>2688</v>
      </c>
      <c r="E804" s="698" t="s">
        <v>1449</v>
      </c>
      <c r="F804" s="696" t="s">
        <v>1425</v>
      </c>
      <c r="G804" s="696" t="s">
        <v>1654</v>
      </c>
      <c r="H804" s="696" t="s">
        <v>531</v>
      </c>
      <c r="I804" s="696" t="s">
        <v>1795</v>
      </c>
      <c r="J804" s="696" t="s">
        <v>1794</v>
      </c>
      <c r="K804" s="696" t="s">
        <v>1796</v>
      </c>
      <c r="L804" s="699">
        <v>0</v>
      </c>
      <c r="M804" s="699">
        <v>0</v>
      </c>
      <c r="N804" s="696">
        <v>6</v>
      </c>
      <c r="O804" s="700">
        <v>4.5</v>
      </c>
      <c r="P804" s="699">
        <v>0</v>
      </c>
      <c r="Q804" s="701"/>
      <c r="R804" s="696">
        <v>5</v>
      </c>
      <c r="S804" s="701">
        <v>0.83333333333333337</v>
      </c>
      <c r="T804" s="700">
        <v>3.5</v>
      </c>
      <c r="U804" s="702">
        <v>0.77777777777777779</v>
      </c>
    </row>
    <row r="805" spans="1:21" ht="14.4" customHeight="1" x14ac:dyDescent="0.3">
      <c r="A805" s="695">
        <v>12</v>
      </c>
      <c r="B805" s="696" t="s">
        <v>530</v>
      </c>
      <c r="C805" s="696">
        <v>89301122</v>
      </c>
      <c r="D805" s="697" t="s">
        <v>2688</v>
      </c>
      <c r="E805" s="698" t="s">
        <v>1449</v>
      </c>
      <c r="F805" s="696" t="s">
        <v>1425</v>
      </c>
      <c r="G805" s="696" t="s">
        <v>1654</v>
      </c>
      <c r="H805" s="696" t="s">
        <v>531</v>
      </c>
      <c r="I805" s="696" t="s">
        <v>1655</v>
      </c>
      <c r="J805" s="696" t="s">
        <v>1656</v>
      </c>
      <c r="K805" s="696" t="s">
        <v>1657</v>
      </c>
      <c r="L805" s="699">
        <v>0</v>
      </c>
      <c r="M805" s="699">
        <v>0</v>
      </c>
      <c r="N805" s="696">
        <v>2</v>
      </c>
      <c r="O805" s="700">
        <v>2</v>
      </c>
      <c r="P805" s="699">
        <v>0</v>
      </c>
      <c r="Q805" s="701"/>
      <c r="R805" s="696">
        <v>1</v>
      </c>
      <c r="S805" s="701">
        <v>0.5</v>
      </c>
      <c r="T805" s="700">
        <v>1</v>
      </c>
      <c r="U805" s="702">
        <v>0.5</v>
      </c>
    </row>
    <row r="806" spans="1:21" ht="14.4" customHeight="1" x14ac:dyDescent="0.3">
      <c r="A806" s="695">
        <v>12</v>
      </c>
      <c r="B806" s="696" t="s">
        <v>530</v>
      </c>
      <c r="C806" s="696">
        <v>89301122</v>
      </c>
      <c r="D806" s="697" t="s">
        <v>2688</v>
      </c>
      <c r="E806" s="698" t="s">
        <v>1449</v>
      </c>
      <c r="F806" s="696" t="s">
        <v>1425</v>
      </c>
      <c r="G806" s="696" t="s">
        <v>1654</v>
      </c>
      <c r="H806" s="696" t="s">
        <v>531</v>
      </c>
      <c r="I806" s="696" t="s">
        <v>2491</v>
      </c>
      <c r="J806" s="696" t="s">
        <v>1656</v>
      </c>
      <c r="K806" s="696" t="s">
        <v>1796</v>
      </c>
      <c r="L806" s="699">
        <v>0</v>
      </c>
      <c r="M806" s="699">
        <v>0</v>
      </c>
      <c r="N806" s="696">
        <v>1</v>
      </c>
      <c r="O806" s="700">
        <v>0.5</v>
      </c>
      <c r="P806" s="699">
        <v>0</v>
      </c>
      <c r="Q806" s="701"/>
      <c r="R806" s="696">
        <v>1</v>
      </c>
      <c r="S806" s="701">
        <v>1</v>
      </c>
      <c r="T806" s="700">
        <v>0.5</v>
      </c>
      <c r="U806" s="702">
        <v>1</v>
      </c>
    </row>
    <row r="807" spans="1:21" ht="14.4" customHeight="1" x14ac:dyDescent="0.3">
      <c r="A807" s="695">
        <v>12</v>
      </c>
      <c r="B807" s="696" t="s">
        <v>530</v>
      </c>
      <c r="C807" s="696">
        <v>89301122</v>
      </c>
      <c r="D807" s="697" t="s">
        <v>2688</v>
      </c>
      <c r="E807" s="698" t="s">
        <v>1449</v>
      </c>
      <c r="F807" s="696" t="s">
        <v>1425</v>
      </c>
      <c r="G807" s="696" t="s">
        <v>1654</v>
      </c>
      <c r="H807" s="696" t="s">
        <v>531</v>
      </c>
      <c r="I807" s="696" t="s">
        <v>1660</v>
      </c>
      <c r="J807" s="696" t="s">
        <v>1656</v>
      </c>
      <c r="K807" s="696" t="s">
        <v>1661</v>
      </c>
      <c r="L807" s="699">
        <v>0</v>
      </c>
      <c r="M807" s="699">
        <v>0</v>
      </c>
      <c r="N807" s="696">
        <v>1</v>
      </c>
      <c r="O807" s="700">
        <v>1</v>
      </c>
      <c r="P807" s="699"/>
      <c r="Q807" s="701"/>
      <c r="R807" s="696"/>
      <c r="S807" s="701">
        <v>0</v>
      </c>
      <c r="T807" s="700"/>
      <c r="U807" s="702">
        <v>0</v>
      </c>
    </row>
    <row r="808" spans="1:21" ht="14.4" customHeight="1" x14ac:dyDescent="0.3">
      <c r="A808" s="695">
        <v>12</v>
      </c>
      <c r="B808" s="696" t="s">
        <v>530</v>
      </c>
      <c r="C808" s="696">
        <v>89301122</v>
      </c>
      <c r="D808" s="697" t="s">
        <v>2688</v>
      </c>
      <c r="E808" s="698" t="s">
        <v>1449</v>
      </c>
      <c r="F808" s="696" t="s">
        <v>1425</v>
      </c>
      <c r="G808" s="696" t="s">
        <v>2492</v>
      </c>
      <c r="H808" s="696" t="s">
        <v>531</v>
      </c>
      <c r="I808" s="696" t="s">
        <v>2493</v>
      </c>
      <c r="J808" s="696" t="s">
        <v>658</v>
      </c>
      <c r="K808" s="696" t="s">
        <v>2494</v>
      </c>
      <c r="L808" s="699">
        <v>0</v>
      </c>
      <c r="M808" s="699">
        <v>0</v>
      </c>
      <c r="N808" s="696">
        <v>1</v>
      </c>
      <c r="O808" s="700"/>
      <c r="P808" s="699"/>
      <c r="Q808" s="701"/>
      <c r="R808" s="696"/>
      <c r="S808" s="701">
        <v>0</v>
      </c>
      <c r="T808" s="700"/>
      <c r="U808" s="702"/>
    </row>
    <row r="809" spans="1:21" ht="14.4" customHeight="1" x14ac:dyDescent="0.3">
      <c r="A809" s="695">
        <v>12</v>
      </c>
      <c r="B809" s="696" t="s">
        <v>530</v>
      </c>
      <c r="C809" s="696">
        <v>89301122</v>
      </c>
      <c r="D809" s="697" t="s">
        <v>2688</v>
      </c>
      <c r="E809" s="698" t="s">
        <v>1449</v>
      </c>
      <c r="F809" s="696" t="s">
        <v>1425</v>
      </c>
      <c r="G809" s="696" t="s">
        <v>2277</v>
      </c>
      <c r="H809" s="696" t="s">
        <v>531</v>
      </c>
      <c r="I809" s="696" t="s">
        <v>2495</v>
      </c>
      <c r="J809" s="696" t="s">
        <v>2282</v>
      </c>
      <c r="K809" s="696" t="s">
        <v>2496</v>
      </c>
      <c r="L809" s="699">
        <v>164.15</v>
      </c>
      <c r="M809" s="699">
        <v>492.45000000000005</v>
      </c>
      <c r="N809" s="696">
        <v>3</v>
      </c>
      <c r="O809" s="700">
        <v>1</v>
      </c>
      <c r="P809" s="699">
        <v>492.45000000000005</v>
      </c>
      <c r="Q809" s="701">
        <v>1</v>
      </c>
      <c r="R809" s="696">
        <v>3</v>
      </c>
      <c r="S809" s="701">
        <v>1</v>
      </c>
      <c r="T809" s="700">
        <v>1</v>
      </c>
      <c r="U809" s="702">
        <v>1</v>
      </c>
    </row>
    <row r="810" spans="1:21" ht="14.4" customHeight="1" x14ac:dyDescent="0.3">
      <c r="A810" s="695">
        <v>12</v>
      </c>
      <c r="B810" s="696" t="s">
        <v>530</v>
      </c>
      <c r="C810" s="696">
        <v>89301122</v>
      </c>
      <c r="D810" s="697" t="s">
        <v>2688</v>
      </c>
      <c r="E810" s="698" t="s">
        <v>1449</v>
      </c>
      <c r="F810" s="696" t="s">
        <v>1425</v>
      </c>
      <c r="G810" s="696" t="s">
        <v>1518</v>
      </c>
      <c r="H810" s="696" t="s">
        <v>531</v>
      </c>
      <c r="I810" s="696" t="s">
        <v>611</v>
      </c>
      <c r="J810" s="696" t="s">
        <v>612</v>
      </c>
      <c r="K810" s="696" t="s">
        <v>1519</v>
      </c>
      <c r="L810" s="699">
        <v>127.5</v>
      </c>
      <c r="M810" s="699">
        <v>1912.5</v>
      </c>
      <c r="N810" s="696">
        <v>15</v>
      </c>
      <c r="O810" s="700">
        <v>7.5</v>
      </c>
      <c r="P810" s="699">
        <v>892.5</v>
      </c>
      <c r="Q810" s="701">
        <v>0.46666666666666667</v>
      </c>
      <c r="R810" s="696">
        <v>7</v>
      </c>
      <c r="S810" s="701">
        <v>0.46666666666666667</v>
      </c>
      <c r="T810" s="700">
        <v>3.5</v>
      </c>
      <c r="U810" s="702">
        <v>0.46666666666666667</v>
      </c>
    </row>
    <row r="811" spans="1:21" ht="14.4" customHeight="1" x14ac:dyDescent="0.3">
      <c r="A811" s="695">
        <v>12</v>
      </c>
      <c r="B811" s="696" t="s">
        <v>530</v>
      </c>
      <c r="C811" s="696">
        <v>89301122</v>
      </c>
      <c r="D811" s="697" t="s">
        <v>2688</v>
      </c>
      <c r="E811" s="698" t="s">
        <v>1449</v>
      </c>
      <c r="F811" s="696" t="s">
        <v>1425</v>
      </c>
      <c r="G811" s="696" t="s">
        <v>1487</v>
      </c>
      <c r="H811" s="696" t="s">
        <v>531</v>
      </c>
      <c r="I811" s="696" t="s">
        <v>646</v>
      </c>
      <c r="J811" s="696" t="s">
        <v>1488</v>
      </c>
      <c r="K811" s="696" t="s">
        <v>1489</v>
      </c>
      <c r="L811" s="699">
        <v>0</v>
      </c>
      <c r="M811" s="699">
        <v>0</v>
      </c>
      <c r="N811" s="696">
        <v>3</v>
      </c>
      <c r="O811" s="700">
        <v>1</v>
      </c>
      <c r="P811" s="699">
        <v>0</v>
      </c>
      <c r="Q811" s="701"/>
      <c r="R811" s="696">
        <v>3</v>
      </c>
      <c r="S811" s="701">
        <v>1</v>
      </c>
      <c r="T811" s="700">
        <v>1</v>
      </c>
      <c r="U811" s="702">
        <v>1</v>
      </c>
    </row>
    <row r="812" spans="1:21" ht="14.4" customHeight="1" x14ac:dyDescent="0.3">
      <c r="A812" s="695">
        <v>12</v>
      </c>
      <c r="B812" s="696" t="s">
        <v>530</v>
      </c>
      <c r="C812" s="696">
        <v>89301122</v>
      </c>
      <c r="D812" s="697" t="s">
        <v>2688</v>
      </c>
      <c r="E812" s="698" t="s">
        <v>1449</v>
      </c>
      <c r="F812" s="696" t="s">
        <v>1425</v>
      </c>
      <c r="G812" s="696" t="s">
        <v>1662</v>
      </c>
      <c r="H812" s="696" t="s">
        <v>531</v>
      </c>
      <c r="I812" s="696" t="s">
        <v>1663</v>
      </c>
      <c r="J812" s="696" t="s">
        <v>1664</v>
      </c>
      <c r="K812" s="696" t="s">
        <v>1665</v>
      </c>
      <c r="L812" s="699">
        <v>893.1</v>
      </c>
      <c r="M812" s="699">
        <v>893.1</v>
      </c>
      <c r="N812" s="696">
        <v>1</v>
      </c>
      <c r="O812" s="700">
        <v>1</v>
      </c>
      <c r="P812" s="699">
        <v>893.1</v>
      </c>
      <c r="Q812" s="701">
        <v>1</v>
      </c>
      <c r="R812" s="696">
        <v>1</v>
      </c>
      <c r="S812" s="701">
        <v>1</v>
      </c>
      <c r="T812" s="700">
        <v>1</v>
      </c>
      <c r="U812" s="702">
        <v>1</v>
      </c>
    </row>
    <row r="813" spans="1:21" ht="14.4" customHeight="1" x14ac:dyDescent="0.3">
      <c r="A813" s="695">
        <v>12</v>
      </c>
      <c r="B813" s="696" t="s">
        <v>530</v>
      </c>
      <c r="C813" s="696">
        <v>89301122</v>
      </c>
      <c r="D813" s="697" t="s">
        <v>2688</v>
      </c>
      <c r="E813" s="698" t="s">
        <v>1449</v>
      </c>
      <c r="F813" s="696" t="s">
        <v>1425</v>
      </c>
      <c r="G813" s="696" t="s">
        <v>1662</v>
      </c>
      <c r="H813" s="696" t="s">
        <v>531</v>
      </c>
      <c r="I813" s="696" t="s">
        <v>1669</v>
      </c>
      <c r="J813" s="696" t="s">
        <v>1664</v>
      </c>
      <c r="K813" s="696" t="s">
        <v>1665</v>
      </c>
      <c r="L813" s="699">
        <v>893.1</v>
      </c>
      <c r="M813" s="699">
        <v>2679.3</v>
      </c>
      <c r="N813" s="696">
        <v>3</v>
      </c>
      <c r="O813" s="700">
        <v>3</v>
      </c>
      <c r="P813" s="699">
        <v>893.1</v>
      </c>
      <c r="Q813" s="701">
        <v>0.33333333333333331</v>
      </c>
      <c r="R813" s="696">
        <v>1</v>
      </c>
      <c r="S813" s="701">
        <v>0.33333333333333331</v>
      </c>
      <c r="T813" s="700">
        <v>1</v>
      </c>
      <c r="U813" s="702">
        <v>0.33333333333333331</v>
      </c>
    </row>
    <row r="814" spans="1:21" ht="14.4" customHeight="1" x14ac:dyDescent="0.3">
      <c r="A814" s="695">
        <v>12</v>
      </c>
      <c r="B814" s="696" t="s">
        <v>530</v>
      </c>
      <c r="C814" s="696">
        <v>89301122</v>
      </c>
      <c r="D814" s="697" t="s">
        <v>2688</v>
      </c>
      <c r="E814" s="698" t="s">
        <v>1449</v>
      </c>
      <c r="F814" s="696" t="s">
        <v>1425</v>
      </c>
      <c r="G814" s="696" t="s">
        <v>1662</v>
      </c>
      <c r="H814" s="696" t="s">
        <v>531</v>
      </c>
      <c r="I814" s="696" t="s">
        <v>1958</v>
      </c>
      <c r="J814" s="696" t="s">
        <v>1667</v>
      </c>
      <c r="K814" s="696" t="s">
        <v>1293</v>
      </c>
      <c r="L814" s="699">
        <v>535.87</v>
      </c>
      <c r="M814" s="699">
        <v>3215.2200000000003</v>
      </c>
      <c r="N814" s="696">
        <v>6</v>
      </c>
      <c r="O814" s="700">
        <v>1.5</v>
      </c>
      <c r="P814" s="699">
        <v>1607.6100000000001</v>
      </c>
      <c r="Q814" s="701">
        <v>0.5</v>
      </c>
      <c r="R814" s="696">
        <v>3</v>
      </c>
      <c r="S814" s="701">
        <v>0.5</v>
      </c>
      <c r="T814" s="700">
        <v>0.5</v>
      </c>
      <c r="U814" s="702">
        <v>0.33333333333333331</v>
      </c>
    </row>
    <row r="815" spans="1:21" ht="14.4" customHeight="1" x14ac:dyDescent="0.3">
      <c r="A815" s="695">
        <v>12</v>
      </c>
      <c r="B815" s="696" t="s">
        <v>530</v>
      </c>
      <c r="C815" s="696">
        <v>89301122</v>
      </c>
      <c r="D815" s="697" t="s">
        <v>2688</v>
      </c>
      <c r="E815" s="698" t="s">
        <v>1449</v>
      </c>
      <c r="F815" s="696" t="s">
        <v>1425</v>
      </c>
      <c r="G815" s="696" t="s">
        <v>1662</v>
      </c>
      <c r="H815" s="696" t="s">
        <v>531</v>
      </c>
      <c r="I815" s="696" t="s">
        <v>2288</v>
      </c>
      <c r="J815" s="696" t="s">
        <v>1667</v>
      </c>
      <c r="K815" s="696" t="s">
        <v>2289</v>
      </c>
      <c r="L815" s="699">
        <v>0</v>
      </c>
      <c r="M815" s="699">
        <v>0</v>
      </c>
      <c r="N815" s="696">
        <v>1</v>
      </c>
      <c r="O815" s="700">
        <v>0.5</v>
      </c>
      <c r="P815" s="699"/>
      <c r="Q815" s="701"/>
      <c r="R815" s="696"/>
      <c r="S815" s="701">
        <v>0</v>
      </c>
      <c r="T815" s="700"/>
      <c r="U815" s="702">
        <v>0</v>
      </c>
    </row>
    <row r="816" spans="1:21" ht="14.4" customHeight="1" x14ac:dyDescent="0.3">
      <c r="A816" s="695">
        <v>12</v>
      </c>
      <c r="B816" s="696" t="s">
        <v>530</v>
      </c>
      <c r="C816" s="696">
        <v>89301122</v>
      </c>
      <c r="D816" s="697" t="s">
        <v>2688</v>
      </c>
      <c r="E816" s="698" t="s">
        <v>1449</v>
      </c>
      <c r="F816" s="696" t="s">
        <v>1425</v>
      </c>
      <c r="G816" s="696" t="s">
        <v>1662</v>
      </c>
      <c r="H816" s="696" t="s">
        <v>531</v>
      </c>
      <c r="I816" s="696" t="s">
        <v>1670</v>
      </c>
      <c r="J816" s="696" t="s">
        <v>1667</v>
      </c>
      <c r="K816" s="696" t="s">
        <v>1668</v>
      </c>
      <c r="L816" s="699">
        <v>1786.21</v>
      </c>
      <c r="M816" s="699">
        <v>3572.42</v>
      </c>
      <c r="N816" s="696">
        <v>2</v>
      </c>
      <c r="O816" s="700">
        <v>1.5</v>
      </c>
      <c r="P816" s="699">
        <v>3572.42</v>
      </c>
      <c r="Q816" s="701">
        <v>1</v>
      </c>
      <c r="R816" s="696">
        <v>2</v>
      </c>
      <c r="S816" s="701">
        <v>1</v>
      </c>
      <c r="T816" s="700">
        <v>1.5</v>
      </c>
      <c r="U816" s="702">
        <v>1</v>
      </c>
    </row>
    <row r="817" spans="1:21" ht="14.4" customHeight="1" x14ac:dyDescent="0.3">
      <c r="A817" s="695">
        <v>12</v>
      </c>
      <c r="B817" s="696" t="s">
        <v>530</v>
      </c>
      <c r="C817" s="696">
        <v>89301122</v>
      </c>
      <c r="D817" s="697" t="s">
        <v>2688</v>
      </c>
      <c r="E817" s="698" t="s">
        <v>1449</v>
      </c>
      <c r="F817" s="696" t="s">
        <v>1425</v>
      </c>
      <c r="G817" s="696" t="s">
        <v>1462</v>
      </c>
      <c r="H817" s="696" t="s">
        <v>531</v>
      </c>
      <c r="I817" s="696" t="s">
        <v>1463</v>
      </c>
      <c r="J817" s="696" t="s">
        <v>1119</v>
      </c>
      <c r="K817" s="696" t="s">
        <v>1464</v>
      </c>
      <c r="L817" s="699">
        <v>23.46</v>
      </c>
      <c r="M817" s="699">
        <v>1477.98</v>
      </c>
      <c r="N817" s="696">
        <v>63</v>
      </c>
      <c r="O817" s="700">
        <v>24.5</v>
      </c>
      <c r="P817" s="699">
        <v>821.10000000000014</v>
      </c>
      <c r="Q817" s="701">
        <v>0.55555555555555569</v>
      </c>
      <c r="R817" s="696">
        <v>35</v>
      </c>
      <c r="S817" s="701">
        <v>0.55555555555555558</v>
      </c>
      <c r="T817" s="700">
        <v>13.5</v>
      </c>
      <c r="U817" s="702">
        <v>0.55102040816326525</v>
      </c>
    </row>
    <row r="818" spans="1:21" ht="14.4" customHeight="1" x14ac:dyDescent="0.3">
      <c r="A818" s="695">
        <v>12</v>
      </c>
      <c r="B818" s="696" t="s">
        <v>530</v>
      </c>
      <c r="C818" s="696">
        <v>89301122</v>
      </c>
      <c r="D818" s="697" t="s">
        <v>2688</v>
      </c>
      <c r="E818" s="698" t="s">
        <v>1449</v>
      </c>
      <c r="F818" s="696" t="s">
        <v>1425</v>
      </c>
      <c r="G818" s="696" t="s">
        <v>1531</v>
      </c>
      <c r="H818" s="696" t="s">
        <v>974</v>
      </c>
      <c r="I818" s="696" t="s">
        <v>1532</v>
      </c>
      <c r="J818" s="696" t="s">
        <v>1533</v>
      </c>
      <c r="K818" s="696" t="s">
        <v>1534</v>
      </c>
      <c r="L818" s="699">
        <v>164.15</v>
      </c>
      <c r="M818" s="699">
        <v>1313.2</v>
      </c>
      <c r="N818" s="696">
        <v>8</v>
      </c>
      <c r="O818" s="700">
        <v>6.5</v>
      </c>
      <c r="P818" s="699">
        <v>984.9</v>
      </c>
      <c r="Q818" s="701">
        <v>0.75</v>
      </c>
      <c r="R818" s="696">
        <v>6</v>
      </c>
      <c r="S818" s="701">
        <v>0.75</v>
      </c>
      <c r="T818" s="700">
        <v>5.5</v>
      </c>
      <c r="U818" s="702">
        <v>0.84615384615384615</v>
      </c>
    </row>
    <row r="819" spans="1:21" ht="14.4" customHeight="1" x14ac:dyDescent="0.3">
      <c r="A819" s="695">
        <v>12</v>
      </c>
      <c r="B819" s="696" t="s">
        <v>530</v>
      </c>
      <c r="C819" s="696">
        <v>89301122</v>
      </c>
      <c r="D819" s="697" t="s">
        <v>2688</v>
      </c>
      <c r="E819" s="698" t="s">
        <v>1449</v>
      </c>
      <c r="F819" s="696" t="s">
        <v>1425</v>
      </c>
      <c r="G819" s="696" t="s">
        <v>1531</v>
      </c>
      <c r="H819" s="696" t="s">
        <v>531</v>
      </c>
      <c r="I819" s="696" t="s">
        <v>1676</v>
      </c>
      <c r="J819" s="696" t="s">
        <v>1677</v>
      </c>
      <c r="K819" s="696" t="s">
        <v>1678</v>
      </c>
      <c r="L819" s="699">
        <v>547.16999999999996</v>
      </c>
      <c r="M819" s="699">
        <v>5471.7</v>
      </c>
      <c r="N819" s="696">
        <v>10</v>
      </c>
      <c r="O819" s="700">
        <v>9.5</v>
      </c>
      <c r="P819" s="699">
        <v>4377.3599999999997</v>
      </c>
      <c r="Q819" s="701">
        <v>0.79999999999999993</v>
      </c>
      <c r="R819" s="696">
        <v>8</v>
      </c>
      <c r="S819" s="701">
        <v>0.8</v>
      </c>
      <c r="T819" s="700">
        <v>7.5</v>
      </c>
      <c r="U819" s="702">
        <v>0.78947368421052633</v>
      </c>
    </row>
    <row r="820" spans="1:21" ht="14.4" customHeight="1" x14ac:dyDescent="0.3">
      <c r="A820" s="695">
        <v>12</v>
      </c>
      <c r="B820" s="696" t="s">
        <v>530</v>
      </c>
      <c r="C820" s="696">
        <v>89301122</v>
      </c>
      <c r="D820" s="697" t="s">
        <v>2688</v>
      </c>
      <c r="E820" s="698" t="s">
        <v>1449</v>
      </c>
      <c r="F820" s="696" t="s">
        <v>1425</v>
      </c>
      <c r="G820" s="696" t="s">
        <v>1531</v>
      </c>
      <c r="H820" s="696" t="s">
        <v>974</v>
      </c>
      <c r="I820" s="696" t="s">
        <v>1679</v>
      </c>
      <c r="J820" s="696" t="s">
        <v>1533</v>
      </c>
      <c r="K820" s="696" t="s">
        <v>1680</v>
      </c>
      <c r="L820" s="699">
        <v>492.45</v>
      </c>
      <c r="M820" s="699">
        <v>23145.150000000005</v>
      </c>
      <c r="N820" s="696">
        <v>47</v>
      </c>
      <c r="O820" s="700">
        <v>42</v>
      </c>
      <c r="P820" s="699">
        <v>15265.950000000008</v>
      </c>
      <c r="Q820" s="701">
        <v>0.65957446808510656</v>
      </c>
      <c r="R820" s="696">
        <v>31</v>
      </c>
      <c r="S820" s="701">
        <v>0.65957446808510634</v>
      </c>
      <c r="T820" s="700">
        <v>26.5</v>
      </c>
      <c r="U820" s="702">
        <v>0.63095238095238093</v>
      </c>
    </row>
    <row r="821" spans="1:21" ht="14.4" customHeight="1" x14ac:dyDescent="0.3">
      <c r="A821" s="695">
        <v>12</v>
      </c>
      <c r="B821" s="696" t="s">
        <v>530</v>
      </c>
      <c r="C821" s="696">
        <v>89301122</v>
      </c>
      <c r="D821" s="697" t="s">
        <v>2688</v>
      </c>
      <c r="E821" s="698" t="s">
        <v>1449</v>
      </c>
      <c r="F821" s="696" t="s">
        <v>1425</v>
      </c>
      <c r="G821" s="696" t="s">
        <v>1465</v>
      </c>
      <c r="H821" s="696" t="s">
        <v>531</v>
      </c>
      <c r="I821" s="696" t="s">
        <v>2170</v>
      </c>
      <c r="J821" s="696" t="s">
        <v>1467</v>
      </c>
      <c r="K821" s="696" t="s">
        <v>2171</v>
      </c>
      <c r="L821" s="699">
        <v>553.4</v>
      </c>
      <c r="M821" s="699">
        <v>553.4</v>
      </c>
      <c r="N821" s="696">
        <v>1</v>
      </c>
      <c r="O821" s="700">
        <v>1</v>
      </c>
      <c r="P821" s="699">
        <v>553.4</v>
      </c>
      <c r="Q821" s="701">
        <v>1</v>
      </c>
      <c r="R821" s="696">
        <v>1</v>
      </c>
      <c r="S821" s="701">
        <v>1</v>
      </c>
      <c r="T821" s="700">
        <v>1</v>
      </c>
      <c r="U821" s="702">
        <v>1</v>
      </c>
    </row>
    <row r="822" spans="1:21" ht="14.4" customHeight="1" x14ac:dyDescent="0.3">
      <c r="A822" s="695">
        <v>12</v>
      </c>
      <c r="B822" s="696" t="s">
        <v>530</v>
      </c>
      <c r="C822" s="696">
        <v>89301122</v>
      </c>
      <c r="D822" s="697" t="s">
        <v>2688</v>
      </c>
      <c r="E822" s="698" t="s">
        <v>1449</v>
      </c>
      <c r="F822" s="696" t="s">
        <v>1425</v>
      </c>
      <c r="G822" s="696" t="s">
        <v>1465</v>
      </c>
      <c r="H822" s="696" t="s">
        <v>531</v>
      </c>
      <c r="I822" s="696" t="s">
        <v>1466</v>
      </c>
      <c r="J822" s="696" t="s">
        <v>1467</v>
      </c>
      <c r="K822" s="696" t="s">
        <v>1468</v>
      </c>
      <c r="L822" s="699">
        <v>1660.2</v>
      </c>
      <c r="M822" s="699">
        <v>49806</v>
      </c>
      <c r="N822" s="696">
        <v>30</v>
      </c>
      <c r="O822" s="700">
        <v>29</v>
      </c>
      <c r="P822" s="699">
        <v>38184.6</v>
      </c>
      <c r="Q822" s="701">
        <v>0.76666666666666661</v>
      </c>
      <c r="R822" s="696">
        <v>23</v>
      </c>
      <c r="S822" s="701">
        <v>0.76666666666666672</v>
      </c>
      <c r="T822" s="700">
        <v>22.5</v>
      </c>
      <c r="U822" s="702">
        <v>0.77586206896551724</v>
      </c>
    </row>
    <row r="823" spans="1:21" ht="14.4" customHeight="1" x14ac:dyDescent="0.3">
      <c r="A823" s="695">
        <v>12</v>
      </c>
      <c r="B823" s="696" t="s">
        <v>530</v>
      </c>
      <c r="C823" s="696">
        <v>89301122</v>
      </c>
      <c r="D823" s="697" t="s">
        <v>2688</v>
      </c>
      <c r="E823" s="698" t="s">
        <v>1449</v>
      </c>
      <c r="F823" s="696" t="s">
        <v>1425</v>
      </c>
      <c r="G823" s="696" t="s">
        <v>1681</v>
      </c>
      <c r="H823" s="696" t="s">
        <v>974</v>
      </c>
      <c r="I823" s="696" t="s">
        <v>1682</v>
      </c>
      <c r="J823" s="696" t="s">
        <v>1683</v>
      </c>
      <c r="K823" s="696" t="s">
        <v>1684</v>
      </c>
      <c r="L823" s="699">
        <v>104.45</v>
      </c>
      <c r="M823" s="699">
        <v>940.05000000000007</v>
      </c>
      <c r="N823" s="696">
        <v>9</v>
      </c>
      <c r="O823" s="700">
        <v>1.5</v>
      </c>
      <c r="P823" s="699">
        <v>940.05000000000007</v>
      </c>
      <c r="Q823" s="701">
        <v>1</v>
      </c>
      <c r="R823" s="696">
        <v>9</v>
      </c>
      <c r="S823" s="701">
        <v>1</v>
      </c>
      <c r="T823" s="700">
        <v>1.5</v>
      </c>
      <c r="U823" s="702">
        <v>1</v>
      </c>
    </row>
    <row r="824" spans="1:21" ht="14.4" customHeight="1" x14ac:dyDescent="0.3">
      <c r="A824" s="695">
        <v>12</v>
      </c>
      <c r="B824" s="696" t="s">
        <v>530</v>
      </c>
      <c r="C824" s="696">
        <v>89301122</v>
      </c>
      <c r="D824" s="697" t="s">
        <v>2688</v>
      </c>
      <c r="E824" s="698" t="s">
        <v>1449</v>
      </c>
      <c r="F824" s="696" t="s">
        <v>1425</v>
      </c>
      <c r="G824" s="696" t="s">
        <v>1681</v>
      </c>
      <c r="H824" s="696" t="s">
        <v>531</v>
      </c>
      <c r="I824" s="696" t="s">
        <v>2433</v>
      </c>
      <c r="J824" s="696" t="s">
        <v>2431</v>
      </c>
      <c r="K824" s="696" t="s">
        <v>2434</v>
      </c>
      <c r="L824" s="699">
        <v>250.07</v>
      </c>
      <c r="M824" s="699">
        <v>750.21</v>
      </c>
      <c r="N824" s="696">
        <v>3</v>
      </c>
      <c r="O824" s="700">
        <v>1</v>
      </c>
      <c r="P824" s="699">
        <v>750.21</v>
      </c>
      <c r="Q824" s="701">
        <v>1</v>
      </c>
      <c r="R824" s="696">
        <v>3</v>
      </c>
      <c r="S824" s="701">
        <v>1</v>
      </c>
      <c r="T824" s="700">
        <v>1</v>
      </c>
      <c r="U824" s="702">
        <v>1</v>
      </c>
    </row>
    <row r="825" spans="1:21" ht="14.4" customHeight="1" x14ac:dyDescent="0.3">
      <c r="A825" s="695">
        <v>12</v>
      </c>
      <c r="B825" s="696" t="s">
        <v>530</v>
      </c>
      <c r="C825" s="696">
        <v>89301122</v>
      </c>
      <c r="D825" s="697" t="s">
        <v>2688</v>
      </c>
      <c r="E825" s="698" t="s">
        <v>1449</v>
      </c>
      <c r="F825" s="696" t="s">
        <v>1425</v>
      </c>
      <c r="G825" s="696" t="s">
        <v>1685</v>
      </c>
      <c r="H825" s="696" t="s">
        <v>531</v>
      </c>
      <c r="I825" s="696" t="s">
        <v>1689</v>
      </c>
      <c r="J825" s="696" t="s">
        <v>1690</v>
      </c>
      <c r="K825" s="696" t="s">
        <v>1691</v>
      </c>
      <c r="L825" s="699">
        <v>146.84</v>
      </c>
      <c r="M825" s="699">
        <v>1908.92</v>
      </c>
      <c r="N825" s="696">
        <v>13</v>
      </c>
      <c r="O825" s="700">
        <v>3.5</v>
      </c>
      <c r="P825" s="699">
        <v>734.2</v>
      </c>
      <c r="Q825" s="701">
        <v>0.38461538461538464</v>
      </c>
      <c r="R825" s="696">
        <v>5</v>
      </c>
      <c r="S825" s="701">
        <v>0.38461538461538464</v>
      </c>
      <c r="T825" s="700">
        <v>2</v>
      </c>
      <c r="U825" s="702">
        <v>0.5714285714285714</v>
      </c>
    </row>
    <row r="826" spans="1:21" ht="14.4" customHeight="1" x14ac:dyDescent="0.3">
      <c r="A826" s="695">
        <v>12</v>
      </c>
      <c r="B826" s="696" t="s">
        <v>530</v>
      </c>
      <c r="C826" s="696">
        <v>89301122</v>
      </c>
      <c r="D826" s="697" t="s">
        <v>2688</v>
      </c>
      <c r="E826" s="698" t="s">
        <v>1449</v>
      </c>
      <c r="F826" s="696" t="s">
        <v>1425</v>
      </c>
      <c r="G826" s="696" t="s">
        <v>1763</v>
      </c>
      <c r="H826" s="696" t="s">
        <v>531</v>
      </c>
      <c r="I826" s="696" t="s">
        <v>2439</v>
      </c>
      <c r="J826" s="696" t="s">
        <v>2440</v>
      </c>
      <c r="K826" s="696" t="s">
        <v>1668</v>
      </c>
      <c r="L826" s="699">
        <v>0</v>
      </c>
      <c r="M826" s="699">
        <v>0</v>
      </c>
      <c r="N826" s="696">
        <v>1</v>
      </c>
      <c r="O826" s="700">
        <v>1</v>
      </c>
      <c r="P826" s="699">
        <v>0</v>
      </c>
      <c r="Q826" s="701"/>
      <c r="R826" s="696">
        <v>1</v>
      </c>
      <c r="S826" s="701">
        <v>1</v>
      </c>
      <c r="T826" s="700">
        <v>1</v>
      </c>
      <c r="U826" s="702">
        <v>1</v>
      </c>
    </row>
    <row r="827" spans="1:21" ht="14.4" customHeight="1" x14ac:dyDescent="0.3">
      <c r="A827" s="695">
        <v>12</v>
      </c>
      <c r="B827" s="696" t="s">
        <v>530</v>
      </c>
      <c r="C827" s="696">
        <v>89301122</v>
      </c>
      <c r="D827" s="697" t="s">
        <v>2688</v>
      </c>
      <c r="E827" s="698" t="s">
        <v>1449</v>
      </c>
      <c r="F827" s="696" t="s">
        <v>1425</v>
      </c>
      <c r="G827" s="696" t="s">
        <v>2497</v>
      </c>
      <c r="H827" s="696" t="s">
        <v>531</v>
      </c>
      <c r="I827" s="696" t="s">
        <v>2498</v>
      </c>
      <c r="J827" s="696" t="s">
        <v>2499</v>
      </c>
      <c r="K827" s="696" t="s">
        <v>2500</v>
      </c>
      <c r="L827" s="699">
        <v>1692.27</v>
      </c>
      <c r="M827" s="699">
        <v>1692.27</v>
      </c>
      <c r="N827" s="696">
        <v>1</v>
      </c>
      <c r="O827" s="700">
        <v>0.5</v>
      </c>
      <c r="P827" s="699">
        <v>1692.27</v>
      </c>
      <c r="Q827" s="701">
        <v>1</v>
      </c>
      <c r="R827" s="696">
        <v>1</v>
      </c>
      <c r="S827" s="701">
        <v>1</v>
      </c>
      <c r="T827" s="700">
        <v>0.5</v>
      </c>
      <c r="U827" s="702">
        <v>1</v>
      </c>
    </row>
    <row r="828" spans="1:21" ht="14.4" customHeight="1" x14ac:dyDescent="0.3">
      <c r="A828" s="695">
        <v>12</v>
      </c>
      <c r="B828" s="696" t="s">
        <v>530</v>
      </c>
      <c r="C828" s="696">
        <v>89301122</v>
      </c>
      <c r="D828" s="697" t="s">
        <v>2688</v>
      </c>
      <c r="E828" s="698" t="s">
        <v>1449</v>
      </c>
      <c r="F828" s="696" t="s">
        <v>1426</v>
      </c>
      <c r="G828" s="696" t="s">
        <v>1887</v>
      </c>
      <c r="H828" s="696" t="s">
        <v>531</v>
      </c>
      <c r="I828" s="696" t="s">
        <v>1888</v>
      </c>
      <c r="J828" s="696" t="s">
        <v>1889</v>
      </c>
      <c r="K828" s="696"/>
      <c r="L828" s="699">
        <v>0</v>
      </c>
      <c r="M828" s="699">
        <v>0</v>
      </c>
      <c r="N828" s="696">
        <v>1</v>
      </c>
      <c r="O828" s="700"/>
      <c r="P828" s="699">
        <v>0</v>
      </c>
      <c r="Q828" s="701"/>
      <c r="R828" s="696">
        <v>1</v>
      </c>
      <c r="S828" s="701">
        <v>1</v>
      </c>
      <c r="T828" s="700"/>
      <c r="U828" s="702"/>
    </row>
    <row r="829" spans="1:21" ht="14.4" customHeight="1" x14ac:dyDescent="0.3">
      <c r="A829" s="695">
        <v>12</v>
      </c>
      <c r="B829" s="696" t="s">
        <v>530</v>
      </c>
      <c r="C829" s="696">
        <v>89301122</v>
      </c>
      <c r="D829" s="697" t="s">
        <v>2688</v>
      </c>
      <c r="E829" s="698" t="s">
        <v>1449</v>
      </c>
      <c r="F829" s="696" t="s">
        <v>1426</v>
      </c>
      <c r="G829" s="696" t="s">
        <v>1887</v>
      </c>
      <c r="H829" s="696" t="s">
        <v>531</v>
      </c>
      <c r="I829" s="696" t="s">
        <v>2501</v>
      </c>
      <c r="J829" s="696" t="s">
        <v>1889</v>
      </c>
      <c r="K829" s="696"/>
      <c r="L829" s="699">
        <v>0</v>
      </c>
      <c r="M829" s="699">
        <v>0</v>
      </c>
      <c r="N829" s="696">
        <v>1</v>
      </c>
      <c r="O829" s="700">
        <v>1</v>
      </c>
      <c r="P829" s="699"/>
      <c r="Q829" s="701"/>
      <c r="R829" s="696"/>
      <c r="S829" s="701">
        <v>0</v>
      </c>
      <c r="T829" s="700"/>
      <c r="U829" s="702">
        <v>0</v>
      </c>
    </row>
    <row r="830" spans="1:21" ht="14.4" customHeight="1" x14ac:dyDescent="0.3">
      <c r="A830" s="695">
        <v>12</v>
      </c>
      <c r="B830" s="696" t="s">
        <v>530</v>
      </c>
      <c r="C830" s="696">
        <v>89301122</v>
      </c>
      <c r="D830" s="697" t="s">
        <v>2688</v>
      </c>
      <c r="E830" s="698" t="s">
        <v>1449</v>
      </c>
      <c r="F830" s="696" t="s">
        <v>1426</v>
      </c>
      <c r="G830" s="696" t="s">
        <v>1887</v>
      </c>
      <c r="H830" s="696" t="s">
        <v>531</v>
      </c>
      <c r="I830" s="696" t="s">
        <v>1965</v>
      </c>
      <c r="J830" s="696" t="s">
        <v>1889</v>
      </c>
      <c r="K830" s="696"/>
      <c r="L830" s="699">
        <v>0</v>
      </c>
      <c r="M830" s="699">
        <v>0</v>
      </c>
      <c r="N830" s="696">
        <v>8</v>
      </c>
      <c r="O830" s="700">
        <v>8</v>
      </c>
      <c r="P830" s="699">
        <v>0</v>
      </c>
      <c r="Q830" s="701"/>
      <c r="R830" s="696">
        <v>4</v>
      </c>
      <c r="S830" s="701">
        <v>0.5</v>
      </c>
      <c r="T830" s="700">
        <v>4</v>
      </c>
      <c r="U830" s="702">
        <v>0.5</v>
      </c>
    </row>
    <row r="831" spans="1:21" ht="14.4" customHeight="1" x14ac:dyDescent="0.3">
      <c r="A831" s="695">
        <v>12</v>
      </c>
      <c r="B831" s="696" t="s">
        <v>530</v>
      </c>
      <c r="C831" s="696">
        <v>89301122</v>
      </c>
      <c r="D831" s="697" t="s">
        <v>2688</v>
      </c>
      <c r="E831" s="698" t="s">
        <v>1449</v>
      </c>
      <c r="F831" s="696" t="s">
        <v>1427</v>
      </c>
      <c r="G831" s="696" t="s">
        <v>1890</v>
      </c>
      <c r="H831" s="696" t="s">
        <v>531</v>
      </c>
      <c r="I831" s="696" t="s">
        <v>1891</v>
      </c>
      <c r="J831" s="696" t="s">
        <v>1892</v>
      </c>
      <c r="K831" s="696" t="s">
        <v>1893</v>
      </c>
      <c r="L831" s="699">
        <v>144.05000000000001</v>
      </c>
      <c r="M831" s="699">
        <v>1728.6000000000001</v>
      </c>
      <c r="N831" s="696">
        <v>12</v>
      </c>
      <c r="O831" s="700">
        <v>3</v>
      </c>
      <c r="P831" s="699">
        <v>1728.6000000000001</v>
      </c>
      <c r="Q831" s="701">
        <v>1</v>
      </c>
      <c r="R831" s="696">
        <v>12</v>
      </c>
      <c r="S831" s="701">
        <v>1</v>
      </c>
      <c r="T831" s="700">
        <v>3</v>
      </c>
      <c r="U831" s="702">
        <v>1</v>
      </c>
    </row>
    <row r="832" spans="1:21" ht="14.4" customHeight="1" x14ac:dyDescent="0.3">
      <c r="A832" s="695">
        <v>12</v>
      </c>
      <c r="B832" s="696" t="s">
        <v>530</v>
      </c>
      <c r="C832" s="696">
        <v>89301122</v>
      </c>
      <c r="D832" s="697" t="s">
        <v>2688</v>
      </c>
      <c r="E832" s="698" t="s">
        <v>1449</v>
      </c>
      <c r="F832" s="696" t="s">
        <v>1427</v>
      </c>
      <c r="G832" s="696" t="s">
        <v>1890</v>
      </c>
      <c r="H832" s="696" t="s">
        <v>531</v>
      </c>
      <c r="I832" s="696" t="s">
        <v>1897</v>
      </c>
      <c r="J832" s="696" t="s">
        <v>1898</v>
      </c>
      <c r="K832" s="696" t="s">
        <v>1899</v>
      </c>
      <c r="L832" s="699">
        <v>50</v>
      </c>
      <c r="M832" s="699">
        <v>200</v>
      </c>
      <c r="N832" s="696">
        <v>4</v>
      </c>
      <c r="O832" s="700">
        <v>2</v>
      </c>
      <c r="P832" s="699">
        <v>200</v>
      </c>
      <c r="Q832" s="701">
        <v>1</v>
      </c>
      <c r="R832" s="696">
        <v>4</v>
      </c>
      <c r="S832" s="701">
        <v>1</v>
      </c>
      <c r="T832" s="700">
        <v>2</v>
      </c>
      <c r="U832" s="702">
        <v>1</v>
      </c>
    </row>
    <row r="833" spans="1:21" ht="14.4" customHeight="1" x14ac:dyDescent="0.3">
      <c r="A833" s="695">
        <v>12</v>
      </c>
      <c r="B833" s="696" t="s">
        <v>530</v>
      </c>
      <c r="C833" s="696">
        <v>89301122</v>
      </c>
      <c r="D833" s="697" t="s">
        <v>2688</v>
      </c>
      <c r="E833" s="698" t="s">
        <v>1449</v>
      </c>
      <c r="F833" s="696" t="s">
        <v>1427</v>
      </c>
      <c r="G833" s="696" t="s">
        <v>1700</v>
      </c>
      <c r="H833" s="696" t="s">
        <v>531</v>
      </c>
      <c r="I833" s="696" t="s">
        <v>2502</v>
      </c>
      <c r="J833" s="696" t="s">
        <v>2503</v>
      </c>
      <c r="K833" s="696" t="s">
        <v>2504</v>
      </c>
      <c r="L833" s="699">
        <v>1250</v>
      </c>
      <c r="M833" s="699">
        <v>22500</v>
      </c>
      <c r="N833" s="696">
        <v>18</v>
      </c>
      <c r="O833" s="700">
        <v>1</v>
      </c>
      <c r="P833" s="699"/>
      <c r="Q833" s="701">
        <v>0</v>
      </c>
      <c r="R833" s="696"/>
      <c r="S833" s="701">
        <v>0</v>
      </c>
      <c r="T833" s="700"/>
      <c r="U833" s="702">
        <v>0</v>
      </c>
    </row>
    <row r="834" spans="1:21" ht="14.4" customHeight="1" x14ac:dyDescent="0.3">
      <c r="A834" s="695">
        <v>12</v>
      </c>
      <c r="B834" s="696" t="s">
        <v>530</v>
      </c>
      <c r="C834" s="696">
        <v>89301122</v>
      </c>
      <c r="D834" s="697" t="s">
        <v>2688</v>
      </c>
      <c r="E834" s="698" t="s">
        <v>1449</v>
      </c>
      <c r="F834" s="696" t="s">
        <v>1427</v>
      </c>
      <c r="G834" s="696" t="s">
        <v>1700</v>
      </c>
      <c r="H834" s="696" t="s">
        <v>531</v>
      </c>
      <c r="I834" s="696" t="s">
        <v>2330</v>
      </c>
      <c r="J834" s="696" t="s">
        <v>2331</v>
      </c>
      <c r="K834" s="696" t="s">
        <v>2332</v>
      </c>
      <c r="L834" s="699">
        <v>9.0399999999999991</v>
      </c>
      <c r="M834" s="699">
        <v>6779.9999999999991</v>
      </c>
      <c r="N834" s="696">
        <v>750</v>
      </c>
      <c r="O834" s="700">
        <v>2</v>
      </c>
      <c r="P834" s="699">
        <v>2711.9999999999995</v>
      </c>
      <c r="Q834" s="701">
        <v>0.39999999999999997</v>
      </c>
      <c r="R834" s="696">
        <v>300</v>
      </c>
      <c r="S834" s="701">
        <v>0.4</v>
      </c>
      <c r="T834" s="700">
        <v>1</v>
      </c>
      <c r="U834" s="702">
        <v>0.5</v>
      </c>
    </row>
    <row r="835" spans="1:21" ht="14.4" customHeight="1" x14ac:dyDescent="0.3">
      <c r="A835" s="695">
        <v>12</v>
      </c>
      <c r="B835" s="696" t="s">
        <v>530</v>
      </c>
      <c r="C835" s="696">
        <v>89301122</v>
      </c>
      <c r="D835" s="697" t="s">
        <v>2688</v>
      </c>
      <c r="E835" s="698" t="s">
        <v>1449</v>
      </c>
      <c r="F835" s="696" t="s">
        <v>1427</v>
      </c>
      <c r="G835" s="696" t="s">
        <v>1700</v>
      </c>
      <c r="H835" s="696" t="s">
        <v>531</v>
      </c>
      <c r="I835" s="696" t="s">
        <v>2505</v>
      </c>
      <c r="J835" s="696" t="s">
        <v>2506</v>
      </c>
      <c r="K835" s="696" t="s">
        <v>2507</v>
      </c>
      <c r="L835" s="699">
        <v>6.69</v>
      </c>
      <c r="M835" s="699">
        <v>4014.0000000000005</v>
      </c>
      <c r="N835" s="696">
        <v>600</v>
      </c>
      <c r="O835" s="700">
        <v>2</v>
      </c>
      <c r="P835" s="699">
        <v>4014.0000000000005</v>
      </c>
      <c r="Q835" s="701">
        <v>1</v>
      </c>
      <c r="R835" s="696">
        <v>600</v>
      </c>
      <c r="S835" s="701">
        <v>1</v>
      </c>
      <c r="T835" s="700">
        <v>2</v>
      </c>
      <c r="U835" s="702">
        <v>1</v>
      </c>
    </row>
    <row r="836" spans="1:21" ht="14.4" customHeight="1" x14ac:dyDescent="0.3">
      <c r="A836" s="695">
        <v>12</v>
      </c>
      <c r="B836" s="696" t="s">
        <v>530</v>
      </c>
      <c r="C836" s="696">
        <v>89301122</v>
      </c>
      <c r="D836" s="697" t="s">
        <v>2688</v>
      </c>
      <c r="E836" s="698" t="s">
        <v>1449</v>
      </c>
      <c r="F836" s="696" t="s">
        <v>1427</v>
      </c>
      <c r="G836" s="696" t="s">
        <v>1700</v>
      </c>
      <c r="H836" s="696" t="s">
        <v>531</v>
      </c>
      <c r="I836" s="696" t="s">
        <v>2124</v>
      </c>
      <c r="J836" s="696" t="s">
        <v>2125</v>
      </c>
      <c r="K836" s="696" t="s">
        <v>2126</v>
      </c>
      <c r="L836" s="699">
        <v>15.33</v>
      </c>
      <c r="M836" s="699">
        <v>4599</v>
      </c>
      <c r="N836" s="696">
        <v>300</v>
      </c>
      <c r="O836" s="700">
        <v>1</v>
      </c>
      <c r="P836" s="699"/>
      <c r="Q836" s="701">
        <v>0</v>
      </c>
      <c r="R836" s="696"/>
      <c r="S836" s="701">
        <v>0</v>
      </c>
      <c r="T836" s="700"/>
      <c r="U836" s="702">
        <v>0</v>
      </c>
    </row>
    <row r="837" spans="1:21" ht="14.4" customHeight="1" x14ac:dyDescent="0.3">
      <c r="A837" s="695">
        <v>12</v>
      </c>
      <c r="B837" s="696" t="s">
        <v>530</v>
      </c>
      <c r="C837" s="696">
        <v>89301122</v>
      </c>
      <c r="D837" s="697" t="s">
        <v>2688</v>
      </c>
      <c r="E837" s="698" t="s">
        <v>1449</v>
      </c>
      <c r="F837" s="696" t="s">
        <v>1427</v>
      </c>
      <c r="G837" s="696" t="s">
        <v>1700</v>
      </c>
      <c r="H837" s="696" t="s">
        <v>531</v>
      </c>
      <c r="I837" s="696" t="s">
        <v>1707</v>
      </c>
      <c r="J837" s="696" t="s">
        <v>1708</v>
      </c>
      <c r="K837" s="696" t="s">
        <v>1709</v>
      </c>
      <c r="L837" s="699">
        <v>1500</v>
      </c>
      <c r="M837" s="699">
        <v>15000</v>
      </c>
      <c r="N837" s="696">
        <v>10</v>
      </c>
      <c r="O837" s="700">
        <v>1</v>
      </c>
      <c r="P837" s="699"/>
      <c r="Q837" s="701">
        <v>0</v>
      </c>
      <c r="R837" s="696"/>
      <c r="S837" s="701">
        <v>0</v>
      </c>
      <c r="T837" s="700"/>
      <c r="U837" s="702">
        <v>0</v>
      </c>
    </row>
    <row r="838" spans="1:21" ht="14.4" customHeight="1" x14ac:dyDescent="0.3">
      <c r="A838" s="695">
        <v>12</v>
      </c>
      <c r="B838" s="696" t="s">
        <v>530</v>
      </c>
      <c r="C838" s="696">
        <v>89301122</v>
      </c>
      <c r="D838" s="697" t="s">
        <v>2688</v>
      </c>
      <c r="E838" s="698" t="s">
        <v>1449</v>
      </c>
      <c r="F838" s="696" t="s">
        <v>1427</v>
      </c>
      <c r="G838" s="696" t="s">
        <v>1700</v>
      </c>
      <c r="H838" s="696" t="s">
        <v>531</v>
      </c>
      <c r="I838" s="696" t="s">
        <v>2333</v>
      </c>
      <c r="J838" s="696" t="s">
        <v>1716</v>
      </c>
      <c r="K838" s="696" t="s">
        <v>2334</v>
      </c>
      <c r="L838" s="699">
        <v>1500</v>
      </c>
      <c r="M838" s="699">
        <v>1284000</v>
      </c>
      <c r="N838" s="696">
        <v>856</v>
      </c>
      <c r="O838" s="700">
        <v>3</v>
      </c>
      <c r="P838" s="699">
        <v>1284000</v>
      </c>
      <c r="Q838" s="701">
        <v>1</v>
      </c>
      <c r="R838" s="696">
        <v>856</v>
      </c>
      <c r="S838" s="701">
        <v>1</v>
      </c>
      <c r="T838" s="700">
        <v>3</v>
      </c>
      <c r="U838" s="702">
        <v>1</v>
      </c>
    </row>
    <row r="839" spans="1:21" ht="14.4" customHeight="1" x14ac:dyDescent="0.3">
      <c r="A839" s="695">
        <v>12</v>
      </c>
      <c r="B839" s="696" t="s">
        <v>530</v>
      </c>
      <c r="C839" s="696">
        <v>89301122</v>
      </c>
      <c r="D839" s="697" t="s">
        <v>2688</v>
      </c>
      <c r="E839" s="698" t="s">
        <v>1449</v>
      </c>
      <c r="F839" s="696" t="s">
        <v>1427</v>
      </c>
      <c r="G839" s="696" t="s">
        <v>1700</v>
      </c>
      <c r="H839" s="696" t="s">
        <v>531</v>
      </c>
      <c r="I839" s="696" t="s">
        <v>2508</v>
      </c>
      <c r="J839" s="696" t="s">
        <v>2509</v>
      </c>
      <c r="K839" s="696" t="s">
        <v>2510</v>
      </c>
      <c r="L839" s="699">
        <v>1500</v>
      </c>
      <c r="M839" s="699">
        <v>1500</v>
      </c>
      <c r="N839" s="696">
        <v>1</v>
      </c>
      <c r="O839" s="700">
        <v>1</v>
      </c>
      <c r="P839" s="699"/>
      <c r="Q839" s="701">
        <v>0</v>
      </c>
      <c r="R839" s="696"/>
      <c r="S839" s="701">
        <v>0</v>
      </c>
      <c r="T839" s="700"/>
      <c r="U839" s="702">
        <v>0</v>
      </c>
    </row>
    <row r="840" spans="1:21" ht="14.4" customHeight="1" x14ac:dyDescent="0.3">
      <c r="A840" s="695">
        <v>12</v>
      </c>
      <c r="B840" s="696" t="s">
        <v>530</v>
      </c>
      <c r="C840" s="696">
        <v>89301122</v>
      </c>
      <c r="D840" s="697" t="s">
        <v>2688</v>
      </c>
      <c r="E840" s="698" t="s">
        <v>1449</v>
      </c>
      <c r="F840" s="696" t="s">
        <v>1427</v>
      </c>
      <c r="G840" s="696" t="s">
        <v>1767</v>
      </c>
      <c r="H840" s="696" t="s">
        <v>531</v>
      </c>
      <c r="I840" s="696" t="s">
        <v>1966</v>
      </c>
      <c r="J840" s="696" t="s">
        <v>1967</v>
      </c>
      <c r="K840" s="696" t="s">
        <v>1968</v>
      </c>
      <c r="L840" s="699">
        <v>124</v>
      </c>
      <c r="M840" s="699">
        <v>372</v>
      </c>
      <c r="N840" s="696">
        <v>3</v>
      </c>
      <c r="O840" s="700">
        <v>3</v>
      </c>
      <c r="P840" s="699">
        <v>372</v>
      </c>
      <c r="Q840" s="701">
        <v>1</v>
      </c>
      <c r="R840" s="696">
        <v>3</v>
      </c>
      <c r="S840" s="701">
        <v>1</v>
      </c>
      <c r="T840" s="700">
        <v>3</v>
      </c>
      <c r="U840" s="702">
        <v>1</v>
      </c>
    </row>
    <row r="841" spans="1:21" ht="14.4" customHeight="1" x14ac:dyDescent="0.3">
      <c r="A841" s="695">
        <v>12</v>
      </c>
      <c r="B841" s="696" t="s">
        <v>530</v>
      </c>
      <c r="C841" s="696">
        <v>89301122</v>
      </c>
      <c r="D841" s="697" t="s">
        <v>2688</v>
      </c>
      <c r="E841" s="698" t="s">
        <v>1449</v>
      </c>
      <c r="F841" s="696" t="s">
        <v>1427</v>
      </c>
      <c r="G841" s="696" t="s">
        <v>1767</v>
      </c>
      <c r="H841" s="696" t="s">
        <v>531</v>
      </c>
      <c r="I841" s="696" t="s">
        <v>2511</v>
      </c>
      <c r="J841" s="696" t="s">
        <v>2512</v>
      </c>
      <c r="K841" s="696" t="s">
        <v>2513</v>
      </c>
      <c r="L841" s="699">
        <v>609.38</v>
      </c>
      <c r="M841" s="699">
        <v>3656.2799999999997</v>
      </c>
      <c r="N841" s="696">
        <v>6</v>
      </c>
      <c r="O841" s="700">
        <v>1</v>
      </c>
      <c r="P841" s="699">
        <v>3656.2799999999997</v>
      </c>
      <c r="Q841" s="701">
        <v>1</v>
      </c>
      <c r="R841" s="696">
        <v>6</v>
      </c>
      <c r="S841" s="701">
        <v>1</v>
      </c>
      <c r="T841" s="700">
        <v>1</v>
      </c>
      <c r="U841" s="702">
        <v>1</v>
      </c>
    </row>
    <row r="842" spans="1:21" ht="14.4" customHeight="1" x14ac:dyDescent="0.3">
      <c r="A842" s="695">
        <v>12</v>
      </c>
      <c r="B842" s="696" t="s">
        <v>530</v>
      </c>
      <c r="C842" s="696">
        <v>89301122</v>
      </c>
      <c r="D842" s="697" t="s">
        <v>2688</v>
      </c>
      <c r="E842" s="698" t="s">
        <v>1449</v>
      </c>
      <c r="F842" s="696" t="s">
        <v>1427</v>
      </c>
      <c r="G842" s="696" t="s">
        <v>1767</v>
      </c>
      <c r="H842" s="696" t="s">
        <v>531</v>
      </c>
      <c r="I842" s="696" t="s">
        <v>1900</v>
      </c>
      <c r="J842" s="696" t="s">
        <v>1901</v>
      </c>
      <c r="K842" s="696" t="s">
        <v>1902</v>
      </c>
      <c r="L842" s="699">
        <v>484.6</v>
      </c>
      <c r="M842" s="699">
        <v>1938.4</v>
      </c>
      <c r="N842" s="696">
        <v>4</v>
      </c>
      <c r="O842" s="700">
        <v>2</v>
      </c>
      <c r="P842" s="699">
        <v>1938.4</v>
      </c>
      <c r="Q842" s="701">
        <v>1</v>
      </c>
      <c r="R842" s="696">
        <v>4</v>
      </c>
      <c r="S842" s="701">
        <v>1</v>
      </c>
      <c r="T842" s="700">
        <v>2</v>
      </c>
      <c r="U842" s="702">
        <v>1</v>
      </c>
    </row>
    <row r="843" spans="1:21" ht="14.4" customHeight="1" x14ac:dyDescent="0.3">
      <c r="A843" s="695">
        <v>12</v>
      </c>
      <c r="B843" s="696" t="s">
        <v>530</v>
      </c>
      <c r="C843" s="696">
        <v>89301122</v>
      </c>
      <c r="D843" s="697" t="s">
        <v>2688</v>
      </c>
      <c r="E843" s="698" t="s">
        <v>1449</v>
      </c>
      <c r="F843" s="696" t="s">
        <v>1427</v>
      </c>
      <c r="G843" s="696" t="s">
        <v>1767</v>
      </c>
      <c r="H843" s="696" t="s">
        <v>531</v>
      </c>
      <c r="I843" s="696" t="s">
        <v>1903</v>
      </c>
      <c r="J843" s="696" t="s">
        <v>2514</v>
      </c>
      <c r="K843" s="696" t="s">
        <v>1902</v>
      </c>
      <c r="L843" s="699">
        <v>291.2</v>
      </c>
      <c r="M843" s="699">
        <v>582.4</v>
      </c>
      <c r="N843" s="696">
        <v>2</v>
      </c>
      <c r="O843" s="700">
        <v>1</v>
      </c>
      <c r="P843" s="699">
        <v>582.4</v>
      </c>
      <c r="Q843" s="701">
        <v>1</v>
      </c>
      <c r="R843" s="696">
        <v>2</v>
      </c>
      <c r="S843" s="701">
        <v>1</v>
      </c>
      <c r="T843" s="700">
        <v>1</v>
      </c>
      <c r="U843" s="702">
        <v>1</v>
      </c>
    </row>
    <row r="844" spans="1:21" ht="14.4" customHeight="1" x14ac:dyDescent="0.3">
      <c r="A844" s="695">
        <v>12</v>
      </c>
      <c r="B844" s="696" t="s">
        <v>530</v>
      </c>
      <c r="C844" s="696">
        <v>89301122</v>
      </c>
      <c r="D844" s="697" t="s">
        <v>2688</v>
      </c>
      <c r="E844" s="698" t="s">
        <v>1449</v>
      </c>
      <c r="F844" s="696" t="s">
        <v>1427</v>
      </c>
      <c r="G844" s="696" t="s">
        <v>1767</v>
      </c>
      <c r="H844" s="696" t="s">
        <v>531</v>
      </c>
      <c r="I844" s="696" t="s">
        <v>1903</v>
      </c>
      <c r="J844" s="696" t="s">
        <v>1904</v>
      </c>
      <c r="K844" s="696" t="s">
        <v>1905</v>
      </c>
      <c r="L844" s="699">
        <v>291.2</v>
      </c>
      <c r="M844" s="699">
        <v>291.2</v>
      </c>
      <c r="N844" s="696">
        <v>1</v>
      </c>
      <c r="O844" s="700">
        <v>1</v>
      </c>
      <c r="P844" s="699">
        <v>291.2</v>
      </c>
      <c r="Q844" s="701">
        <v>1</v>
      </c>
      <c r="R844" s="696">
        <v>1</v>
      </c>
      <c r="S844" s="701">
        <v>1</v>
      </c>
      <c r="T844" s="700">
        <v>1</v>
      </c>
      <c r="U844" s="702">
        <v>1</v>
      </c>
    </row>
    <row r="845" spans="1:21" ht="14.4" customHeight="1" x14ac:dyDescent="0.3">
      <c r="A845" s="695">
        <v>12</v>
      </c>
      <c r="B845" s="696" t="s">
        <v>530</v>
      </c>
      <c r="C845" s="696">
        <v>89301122</v>
      </c>
      <c r="D845" s="697" t="s">
        <v>2688</v>
      </c>
      <c r="E845" s="698" t="s">
        <v>1449</v>
      </c>
      <c r="F845" s="696" t="s">
        <v>1427</v>
      </c>
      <c r="G845" s="696" t="s">
        <v>1767</v>
      </c>
      <c r="H845" s="696" t="s">
        <v>531</v>
      </c>
      <c r="I845" s="696" t="s">
        <v>1969</v>
      </c>
      <c r="J845" s="696" t="s">
        <v>1970</v>
      </c>
      <c r="K845" s="696" t="s">
        <v>1908</v>
      </c>
      <c r="L845" s="699">
        <v>161</v>
      </c>
      <c r="M845" s="699">
        <v>1288</v>
      </c>
      <c r="N845" s="696">
        <v>8</v>
      </c>
      <c r="O845" s="700">
        <v>4</v>
      </c>
      <c r="P845" s="699">
        <v>322</v>
      </c>
      <c r="Q845" s="701">
        <v>0.25</v>
      </c>
      <c r="R845" s="696">
        <v>2</v>
      </c>
      <c r="S845" s="701">
        <v>0.25</v>
      </c>
      <c r="T845" s="700">
        <v>1</v>
      </c>
      <c r="U845" s="702">
        <v>0.25</v>
      </c>
    </row>
    <row r="846" spans="1:21" ht="14.4" customHeight="1" x14ac:dyDescent="0.3">
      <c r="A846" s="695">
        <v>12</v>
      </c>
      <c r="B846" s="696" t="s">
        <v>530</v>
      </c>
      <c r="C846" s="696">
        <v>89301122</v>
      </c>
      <c r="D846" s="697" t="s">
        <v>2688</v>
      </c>
      <c r="E846" s="698" t="s">
        <v>1449</v>
      </c>
      <c r="F846" s="696" t="s">
        <v>1427</v>
      </c>
      <c r="G846" s="696" t="s">
        <v>1767</v>
      </c>
      <c r="H846" s="696" t="s">
        <v>531</v>
      </c>
      <c r="I846" s="696" t="s">
        <v>1971</v>
      </c>
      <c r="J846" s="696" t="s">
        <v>1972</v>
      </c>
      <c r="K846" s="696" t="s">
        <v>1944</v>
      </c>
      <c r="L846" s="699">
        <v>500</v>
      </c>
      <c r="M846" s="699">
        <v>1000</v>
      </c>
      <c r="N846" s="696">
        <v>2</v>
      </c>
      <c r="O846" s="700">
        <v>2</v>
      </c>
      <c r="P846" s="699">
        <v>1000</v>
      </c>
      <c r="Q846" s="701">
        <v>1</v>
      </c>
      <c r="R846" s="696">
        <v>2</v>
      </c>
      <c r="S846" s="701">
        <v>1</v>
      </c>
      <c r="T846" s="700">
        <v>2</v>
      </c>
      <c r="U846" s="702">
        <v>1</v>
      </c>
    </row>
    <row r="847" spans="1:21" ht="14.4" customHeight="1" x14ac:dyDescent="0.3">
      <c r="A847" s="695">
        <v>12</v>
      </c>
      <c r="B847" s="696" t="s">
        <v>530</v>
      </c>
      <c r="C847" s="696">
        <v>89301122</v>
      </c>
      <c r="D847" s="697" t="s">
        <v>2688</v>
      </c>
      <c r="E847" s="698" t="s">
        <v>1449</v>
      </c>
      <c r="F847" s="696" t="s">
        <v>1427</v>
      </c>
      <c r="G847" s="696" t="s">
        <v>1767</v>
      </c>
      <c r="H847" s="696" t="s">
        <v>531</v>
      </c>
      <c r="I847" s="696" t="s">
        <v>1973</v>
      </c>
      <c r="J847" s="696" t="s">
        <v>1974</v>
      </c>
      <c r="K847" s="696" t="s">
        <v>1975</v>
      </c>
      <c r="L847" s="699">
        <v>579</v>
      </c>
      <c r="M847" s="699">
        <v>2316</v>
      </c>
      <c r="N847" s="696">
        <v>4</v>
      </c>
      <c r="O847" s="700">
        <v>3</v>
      </c>
      <c r="P847" s="699">
        <v>2316</v>
      </c>
      <c r="Q847" s="701">
        <v>1</v>
      </c>
      <c r="R847" s="696">
        <v>4</v>
      </c>
      <c r="S847" s="701">
        <v>1</v>
      </c>
      <c r="T847" s="700">
        <v>3</v>
      </c>
      <c r="U847" s="702">
        <v>1</v>
      </c>
    </row>
    <row r="848" spans="1:21" ht="14.4" customHeight="1" x14ac:dyDescent="0.3">
      <c r="A848" s="695">
        <v>12</v>
      </c>
      <c r="B848" s="696" t="s">
        <v>530</v>
      </c>
      <c r="C848" s="696">
        <v>89301122</v>
      </c>
      <c r="D848" s="697" t="s">
        <v>2688</v>
      </c>
      <c r="E848" s="698" t="s">
        <v>1449</v>
      </c>
      <c r="F848" s="696" t="s">
        <v>1427</v>
      </c>
      <c r="G848" s="696" t="s">
        <v>1767</v>
      </c>
      <c r="H848" s="696" t="s">
        <v>531</v>
      </c>
      <c r="I848" s="696" t="s">
        <v>1976</v>
      </c>
      <c r="J848" s="696" t="s">
        <v>1977</v>
      </c>
      <c r="K848" s="696" t="s">
        <v>1978</v>
      </c>
      <c r="L848" s="699">
        <v>513.75</v>
      </c>
      <c r="M848" s="699">
        <v>11302.5</v>
      </c>
      <c r="N848" s="696">
        <v>22</v>
      </c>
      <c r="O848" s="700">
        <v>6</v>
      </c>
      <c r="P848" s="699">
        <v>11302.5</v>
      </c>
      <c r="Q848" s="701">
        <v>1</v>
      </c>
      <c r="R848" s="696">
        <v>22</v>
      </c>
      <c r="S848" s="701">
        <v>1</v>
      </c>
      <c r="T848" s="700">
        <v>6</v>
      </c>
      <c r="U848" s="702">
        <v>1</v>
      </c>
    </row>
    <row r="849" spans="1:21" ht="14.4" customHeight="1" x14ac:dyDescent="0.3">
      <c r="A849" s="695">
        <v>12</v>
      </c>
      <c r="B849" s="696" t="s">
        <v>530</v>
      </c>
      <c r="C849" s="696">
        <v>89301122</v>
      </c>
      <c r="D849" s="697" t="s">
        <v>2688</v>
      </c>
      <c r="E849" s="698" t="s">
        <v>1449</v>
      </c>
      <c r="F849" s="696" t="s">
        <v>1427</v>
      </c>
      <c r="G849" s="696" t="s">
        <v>1767</v>
      </c>
      <c r="H849" s="696" t="s">
        <v>531</v>
      </c>
      <c r="I849" s="696" t="s">
        <v>1906</v>
      </c>
      <c r="J849" s="696" t="s">
        <v>1907</v>
      </c>
      <c r="K849" s="696" t="s">
        <v>1908</v>
      </c>
      <c r="L849" s="699">
        <v>173.85</v>
      </c>
      <c r="M849" s="699">
        <v>347.7</v>
      </c>
      <c r="N849" s="696">
        <v>2</v>
      </c>
      <c r="O849" s="700">
        <v>1</v>
      </c>
      <c r="P849" s="699"/>
      <c r="Q849" s="701">
        <v>0</v>
      </c>
      <c r="R849" s="696"/>
      <c r="S849" s="701">
        <v>0</v>
      </c>
      <c r="T849" s="700"/>
      <c r="U849" s="702">
        <v>0</v>
      </c>
    </row>
    <row r="850" spans="1:21" ht="14.4" customHeight="1" x14ac:dyDescent="0.3">
      <c r="A850" s="695">
        <v>12</v>
      </c>
      <c r="B850" s="696" t="s">
        <v>530</v>
      </c>
      <c r="C850" s="696">
        <v>89301122</v>
      </c>
      <c r="D850" s="697" t="s">
        <v>2688</v>
      </c>
      <c r="E850" s="698" t="s">
        <v>1449</v>
      </c>
      <c r="F850" s="696" t="s">
        <v>1427</v>
      </c>
      <c r="G850" s="696" t="s">
        <v>1767</v>
      </c>
      <c r="H850" s="696" t="s">
        <v>531</v>
      </c>
      <c r="I850" s="696" t="s">
        <v>1909</v>
      </c>
      <c r="J850" s="696" t="s">
        <v>1910</v>
      </c>
      <c r="K850" s="696" t="s">
        <v>1908</v>
      </c>
      <c r="L850" s="699">
        <v>220.68</v>
      </c>
      <c r="M850" s="699">
        <v>662.04</v>
      </c>
      <c r="N850" s="696">
        <v>3</v>
      </c>
      <c r="O850" s="700">
        <v>1</v>
      </c>
      <c r="P850" s="699">
        <v>662.04</v>
      </c>
      <c r="Q850" s="701">
        <v>1</v>
      </c>
      <c r="R850" s="696">
        <v>3</v>
      </c>
      <c r="S850" s="701">
        <v>1</v>
      </c>
      <c r="T850" s="700">
        <v>1</v>
      </c>
      <c r="U850" s="702">
        <v>1</v>
      </c>
    </row>
    <row r="851" spans="1:21" ht="14.4" customHeight="1" x14ac:dyDescent="0.3">
      <c r="A851" s="695">
        <v>12</v>
      </c>
      <c r="B851" s="696" t="s">
        <v>530</v>
      </c>
      <c r="C851" s="696">
        <v>89301122</v>
      </c>
      <c r="D851" s="697" t="s">
        <v>2688</v>
      </c>
      <c r="E851" s="698" t="s">
        <v>1449</v>
      </c>
      <c r="F851" s="696" t="s">
        <v>1427</v>
      </c>
      <c r="G851" s="696" t="s">
        <v>1767</v>
      </c>
      <c r="H851" s="696" t="s">
        <v>531</v>
      </c>
      <c r="I851" s="696" t="s">
        <v>2082</v>
      </c>
      <c r="J851" s="696" t="s">
        <v>2083</v>
      </c>
      <c r="K851" s="696" t="s">
        <v>2084</v>
      </c>
      <c r="L851" s="699">
        <v>1000</v>
      </c>
      <c r="M851" s="699">
        <v>4000</v>
      </c>
      <c r="N851" s="696">
        <v>4</v>
      </c>
      <c r="O851" s="700">
        <v>3</v>
      </c>
      <c r="P851" s="699">
        <v>4000</v>
      </c>
      <c r="Q851" s="701">
        <v>1</v>
      </c>
      <c r="R851" s="696">
        <v>4</v>
      </c>
      <c r="S851" s="701">
        <v>1</v>
      </c>
      <c r="T851" s="700">
        <v>3</v>
      </c>
      <c r="U851" s="702">
        <v>1</v>
      </c>
    </row>
    <row r="852" spans="1:21" ht="14.4" customHeight="1" x14ac:dyDescent="0.3">
      <c r="A852" s="695">
        <v>12</v>
      </c>
      <c r="B852" s="696" t="s">
        <v>530</v>
      </c>
      <c r="C852" s="696">
        <v>89301122</v>
      </c>
      <c r="D852" s="697" t="s">
        <v>2688</v>
      </c>
      <c r="E852" s="698" t="s">
        <v>1449</v>
      </c>
      <c r="F852" s="696" t="s">
        <v>1427</v>
      </c>
      <c r="G852" s="696" t="s">
        <v>1767</v>
      </c>
      <c r="H852" s="696" t="s">
        <v>531</v>
      </c>
      <c r="I852" s="696" t="s">
        <v>1911</v>
      </c>
      <c r="J852" s="696" t="s">
        <v>1912</v>
      </c>
      <c r="K852" s="696" t="s">
        <v>1913</v>
      </c>
      <c r="L852" s="699">
        <v>180.25</v>
      </c>
      <c r="M852" s="699">
        <v>1081.5</v>
      </c>
      <c r="N852" s="696">
        <v>6</v>
      </c>
      <c r="O852" s="700">
        <v>2</v>
      </c>
      <c r="P852" s="699">
        <v>1081.5</v>
      </c>
      <c r="Q852" s="701">
        <v>1</v>
      </c>
      <c r="R852" s="696">
        <v>6</v>
      </c>
      <c r="S852" s="701">
        <v>1</v>
      </c>
      <c r="T852" s="700">
        <v>2</v>
      </c>
      <c r="U852" s="702">
        <v>1</v>
      </c>
    </row>
    <row r="853" spans="1:21" ht="14.4" customHeight="1" x14ac:dyDescent="0.3">
      <c r="A853" s="695">
        <v>12</v>
      </c>
      <c r="B853" s="696" t="s">
        <v>530</v>
      </c>
      <c r="C853" s="696">
        <v>89301122</v>
      </c>
      <c r="D853" s="697" t="s">
        <v>2688</v>
      </c>
      <c r="E853" s="698" t="s">
        <v>1449</v>
      </c>
      <c r="F853" s="696" t="s">
        <v>1427</v>
      </c>
      <c r="G853" s="696" t="s">
        <v>1767</v>
      </c>
      <c r="H853" s="696" t="s">
        <v>531</v>
      </c>
      <c r="I853" s="696" t="s">
        <v>2515</v>
      </c>
      <c r="J853" s="696" t="s">
        <v>2516</v>
      </c>
      <c r="K853" s="696" t="s">
        <v>2517</v>
      </c>
      <c r="L853" s="699">
        <v>1832.09</v>
      </c>
      <c r="M853" s="699">
        <v>16488.809999999998</v>
      </c>
      <c r="N853" s="696">
        <v>9</v>
      </c>
      <c r="O853" s="700">
        <v>2</v>
      </c>
      <c r="P853" s="699">
        <v>16488.809999999998</v>
      </c>
      <c r="Q853" s="701">
        <v>1</v>
      </c>
      <c r="R853" s="696">
        <v>9</v>
      </c>
      <c r="S853" s="701">
        <v>1</v>
      </c>
      <c r="T853" s="700">
        <v>2</v>
      </c>
      <c r="U853" s="702">
        <v>1</v>
      </c>
    </row>
    <row r="854" spans="1:21" ht="14.4" customHeight="1" x14ac:dyDescent="0.3">
      <c r="A854" s="695">
        <v>12</v>
      </c>
      <c r="B854" s="696" t="s">
        <v>530</v>
      </c>
      <c r="C854" s="696">
        <v>89301122</v>
      </c>
      <c r="D854" s="697" t="s">
        <v>2688</v>
      </c>
      <c r="E854" s="698" t="s">
        <v>1449</v>
      </c>
      <c r="F854" s="696" t="s">
        <v>1427</v>
      </c>
      <c r="G854" s="696" t="s">
        <v>1767</v>
      </c>
      <c r="H854" s="696" t="s">
        <v>531</v>
      </c>
      <c r="I854" s="696" t="s">
        <v>1914</v>
      </c>
      <c r="J854" s="696" t="s">
        <v>1915</v>
      </c>
      <c r="K854" s="696" t="s">
        <v>1916</v>
      </c>
      <c r="L854" s="699">
        <v>320</v>
      </c>
      <c r="M854" s="699">
        <v>640</v>
      </c>
      <c r="N854" s="696">
        <v>2</v>
      </c>
      <c r="O854" s="700">
        <v>1</v>
      </c>
      <c r="P854" s="699">
        <v>640</v>
      </c>
      <c r="Q854" s="701">
        <v>1</v>
      </c>
      <c r="R854" s="696">
        <v>2</v>
      </c>
      <c r="S854" s="701">
        <v>1</v>
      </c>
      <c r="T854" s="700">
        <v>1</v>
      </c>
      <c r="U854" s="702">
        <v>1</v>
      </c>
    </row>
    <row r="855" spans="1:21" ht="14.4" customHeight="1" x14ac:dyDescent="0.3">
      <c r="A855" s="695">
        <v>12</v>
      </c>
      <c r="B855" s="696" t="s">
        <v>530</v>
      </c>
      <c r="C855" s="696">
        <v>89301122</v>
      </c>
      <c r="D855" s="697" t="s">
        <v>2688</v>
      </c>
      <c r="E855" s="698" t="s">
        <v>1449</v>
      </c>
      <c r="F855" s="696" t="s">
        <v>1427</v>
      </c>
      <c r="G855" s="696" t="s">
        <v>1767</v>
      </c>
      <c r="H855" s="696" t="s">
        <v>531</v>
      </c>
      <c r="I855" s="696" t="s">
        <v>1917</v>
      </c>
      <c r="J855" s="696" t="s">
        <v>1918</v>
      </c>
      <c r="K855" s="696" t="s">
        <v>1919</v>
      </c>
      <c r="L855" s="699">
        <v>498</v>
      </c>
      <c r="M855" s="699">
        <v>2490</v>
      </c>
      <c r="N855" s="696">
        <v>5</v>
      </c>
      <c r="O855" s="700">
        <v>3</v>
      </c>
      <c r="P855" s="699">
        <v>1992</v>
      </c>
      <c r="Q855" s="701">
        <v>0.8</v>
      </c>
      <c r="R855" s="696">
        <v>4</v>
      </c>
      <c r="S855" s="701">
        <v>0.8</v>
      </c>
      <c r="T855" s="700">
        <v>2</v>
      </c>
      <c r="U855" s="702">
        <v>0.66666666666666663</v>
      </c>
    </row>
    <row r="856" spans="1:21" ht="14.4" customHeight="1" x14ac:dyDescent="0.3">
      <c r="A856" s="695">
        <v>12</v>
      </c>
      <c r="B856" s="696" t="s">
        <v>530</v>
      </c>
      <c r="C856" s="696">
        <v>89301122</v>
      </c>
      <c r="D856" s="697" t="s">
        <v>2688</v>
      </c>
      <c r="E856" s="698" t="s">
        <v>1449</v>
      </c>
      <c r="F856" s="696" t="s">
        <v>1427</v>
      </c>
      <c r="G856" s="696" t="s">
        <v>1767</v>
      </c>
      <c r="H856" s="696" t="s">
        <v>531</v>
      </c>
      <c r="I856" s="696" t="s">
        <v>2518</v>
      </c>
      <c r="J856" s="696" t="s">
        <v>2519</v>
      </c>
      <c r="K856" s="696" t="s">
        <v>2520</v>
      </c>
      <c r="L856" s="699">
        <v>369.69</v>
      </c>
      <c r="M856" s="699">
        <v>369.69</v>
      </c>
      <c r="N856" s="696">
        <v>1</v>
      </c>
      <c r="O856" s="700">
        <v>1</v>
      </c>
      <c r="P856" s="699">
        <v>369.69</v>
      </c>
      <c r="Q856" s="701">
        <v>1</v>
      </c>
      <c r="R856" s="696">
        <v>1</v>
      </c>
      <c r="S856" s="701">
        <v>1</v>
      </c>
      <c r="T856" s="700">
        <v>1</v>
      </c>
      <c r="U856" s="702">
        <v>1</v>
      </c>
    </row>
    <row r="857" spans="1:21" ht="14.4" customHeight="1" x14ac:dyDescent="0.3">
      <c r="A857" s="695">
        <v>12</v>
      </c>
      <c r="B857" s="696" t="s">
        <v>530</v>
      </c>
      <c r="C857" s="696">
        <v>89301122</v>
      </c>
      <c r="D857" s="697" t="s">
        <v>2688</v>
      </c>
      <c r="E857" s="698" t="s">
        <v>1449</v>
      </c>
      <c r="F857" s="696" t="s">
        <v>1427</v>
      </c>
      <c r="G857" s="696" t="s">
        <v>1767</v>
      </c>
      <c r="H857" s="696" t="s">
        <v>531</v>
      </c>
      <c r="I857" s="696" t="s">
        <v>2085</v>
      </c>
      <c r="J857" s="696" t="s">
        <v>2086</v>
      </c>
      <c r="K857" s="696" t="s">
        <v>2087</v>
      </c>
      <c r="L857" s="699">
        <v>500</v>
      </c>
      <c r="M857" s="699">
        <v>2000</v>
      </c>
      <c r="N857" s="696">
        <v>4</v>
      </c>
      <c r="O857" s="700">
        <v>2</v>
      </c>
      <c r="P857" s="699">
        <v>2000</v>
      </c>
      <c r="Q857" s="701">
        <v>1</v>
      </c>
      <c r="R857" s="696">
        <v>4</v>
      </c>
      <c r="S857" s="701">
        <v>1</v>
      </c>
      <c r="T857" s="700">
        <v>2</v>
      </c>
      <c r="U857" s="702">
        <v>1</v>
      </c>
    </row>
    <row r="858" spans="1:21" ht="14.4" customHeight="1" x14ac:dyDescent="0.3">
      <c r="A858" s="695">
        <v>12</v>
      </c>
      <c r="B858" s="696" t="s">
        <v>530</v>
      </c>
      <c r="C858" s="696">
        <v>89301122</v>
      </c>
      <c r="D858" s="697" t="s">
        <v>2688</v>
      </c>
      <c r="E858" s="698" t="s">
        <v>1449</v>
      </c>
      <c r="F858" s="696" t="s">
        <v>1427</v>
      </c>
      <c r="G858" s="696" t="s">
        <v>1767</v>
      </c>
      <c r="H858" s="696" t="s">
        <v>531</v>
      </c>
      <c r="I858" s="696" t="s">
        <v>2130</v>
      </c>
      <c r="J858" s="696" t="s">
        <v>2131</v>
      </c>
      <c r="K858" s="696" t="s">
        <v>1981</v>
      </c>
      <c r="L858" s="699">
        <v>600</v>
      </c>
      <c r="M858" s="699">
        <v>600</v>
      </c>
      <c r="N858" s="696">
        <v>1</v>
      </c>
      <c r="O858" s="700">
        <v>1</v>
      </c>
      <c r="P858" s="699">
        <v>600</v>
      </c>
      <c r="Q858" s="701">
        <v>1</v>
      </c>
      <c r="R858" s="696">
        <v>1</v>
      </c>
      <c r="S858" s="701">
        <v>1</v>
      </c>
      <c r="T858" s="700">
        <v>1</v>
      </c>
      <c r="U858" s="702">
        <v>1</v>
      </c>
    </row>
    <row r="859" spans="1:21" ht="14.4" customHeight="1" x14ac:dyDescent="0.3">
      <c r="A859" s="695">
        <v>12</v>
      </c>
      <c r="B859" s="696" t="s">
        <v>530</v>
      </c>
      <c r="C859" s="696">
        <v>89301122</v>
      </c>
      <c r="D859" s="697" t="s">
        <v>2688</v>
      </c>
      <c r="E859" s="698" t="s">
        <v>1449</v>
      </c>
      <c r="F859" s="696" t="s">
        <v>1427</v>
      </c>
      <c r="G859" s="696" t="s">
        <v>1767</v>
      </c>
      <c r="H859" s="696" t="s">
        <v>531</v>
      </c>
      <c r="I859" s="696" t="s">
        <v>1979</v>
      </c>
      <c r="J859" s="696" t="s">
        <v>1980</v>
      </c>
      <c r="K859" s="696" t="s">
        <v>1981</v>
      </c>
      <c r="L859" s="699">
        <v>1000</v>
      </c>
      <c r="M859" s="699">
        <v>2000</v>
      </c>
      <c r="N859" s="696">
        <v>2</v>
      </c>
      <c r="O859" s="700">
        <v>2</v>
      </c>
      <c r="P859" s="699">
        <v>2000</v>
      </c>
      <c r="Q859" s="701">
        <v>1</v>
      </c>
      <c r="R859" s="696">
        <v>2</v>
      </c>
      <c r="S859" s="701">
        <v>1</v>
      </c>
      <c r="T859" s="700">
        <v>2</v>
      </c>
      <c r="U859" s="702">
        <v>1</v>
      </c>
    </row>
    <row r="860" spans="1:21" ht="14.4" customHeight="1" x14ac:dyDescent="0.3">
      <c r="A860" s="695">
        <v>12</v>
      </c>
      <c r="B860" s="696" t="s">
        <v>530</v>
      </c>
      <c r="C860" s="696">
        <v>89301122</v>
      </c>
      <c r="D860" s="697" t="s">
        <v>2688</v>
      </c>
      <c r="E860" s="698" t="s">
        <v>1449</v>
      </c>
      <c r="F860" s="696" t="s">
        <v>1427</v>
      </c>
      <c r="G860" s="696" t="s">
        <v>1767</v>
      </c>
      <c r="H860" s="696" t="s">
        <v>531</v>
      </c>
      <c r="I860" s="696" t="s">
        <v>2346</v>
      </c>
      <c r="J860" s="696" t="s">
        <v>1983</v>
      </c>
      <c r="K860" s="696" t="s">
        <v>2347</v>
      </c>
      <c r="L860" s="699">
        <v>3000</v>
      </c>
      <c r="M860" s="699">
        <v>51000</v>
      </c>
      <c r="N860" s="696">
        <v>17</v>
      </c>
      <c r="O860" s="700">
        <v>6</v>
      </c>
      <c r="P860" s="699">
        <v>51000</v>
      </c>
      <c r="Q860" s="701">
        <v>1</v>
      </c>
      <c r="R860" s="696">
        <v>17</v>
      </c>
      <c r="S860" s="701">
        <v>1</v>
      </c>
      <c r="T860" s="700">
        <v>6</v>
      </c>
      <c r="U860" s="702">
        <v>1</v>
      </c>
    </row>
    <row r="861" spans="1:21" ht="14.4" customHeight="1" x14ac:dyDescent="0.3">
      <c r="A861" s="695">
        <v>12</v>
      </c>
      <c r="B861" s="696" t="s">
        <v>530</v>
      </c>
      <c r="C861" s="696">
        <v>89301122</v>
      </c>
      <c r="D861" s="697" t="s">
        <v>2688</v>
      </c>
      <c r="E861" s="698" t="s">
        <v>1449</v>
      </c>
      <c r="F861" s="696" t="s">
        <v>1427</v>
      </c>
      <c r="G861" s="696" t="s">
        <v>1767</v>
      </c>
      <c r="H861" s="696" t="s">
        <v>531</v>
      </c>
      <c r="I861" s="696" t="s">
        <v>1922</v>
      </c>
      <c r="J861" s="696" t="s">
        <v>1923</v>
      </c>
      <c r="K861" s="696" t="s">
        <v>1924</v>
      </c>
      <c r="L861" s="699">
        <v>3082.5</v>
      </c>
      <c r="M861" s="699">
        <v>40072.5</v>
      </c>
      <c r="N861" s="696">
        <v>13</v>
      </c>
      <c r="O861" s="700">
        <v>5</v>
      </c>
      <c r="P861" s="699">
        <v>40072.5</v>
      </c>
      <c r="Q861" s="701">
        <v>1</v>
      </c>
      <c r="R861" s="696">
        <v>13</v>
      </c>
      <c r="S861" s="701">
        <v>1</v>
      </c>
      <c r="T861" s="700">
        <v>5</v>
      </c>
      <c r="U861" s="702">
        <v>1</v>
      </c>
    </row>
    <row r="862" spans="1:21" ht="14.4" customHeight="1" x14ac:dyDescent="0.3">
      <c r="A862" s="695">
        <v>12</v>
      </c>
      <c r="B862" s="696" t="s">
        <v>530</v>
      </c>
      <c r="C862" s="696">
        <v>89301122</v>
      </c>
      <c r="D862" s="697" t="s">
        <v>2688</v>
      </c>
      <c r="E862" s="698" t="s">
        <v>1449</v>
      </c>
      <c r="F862" s="696" t="s">
        <v>1427</v>
      </c>
      <c r="G862" s="696" t="s">
        <v>1767</v>
      </c>
      <c r="H862" s="696" t="s">
        <v>531</v>
      </c>
      <c r="I862" s="696" t="s">
        <v>1925</v>
      </c>
      <c r="J862" s="696" t="s">
        <v>1926</v>
      </c>
      <c r="K862" s="696" t="s">
        <v>1927</v>
      </c>
      <c r="L862" s="699">
        <v>1101.95</v>
      </c>
      <c r="M862" s="699">
        <v>26446.800000000003</v>
      </c>
      <c r="N862" s="696">
        <v>24</v>
      </c>
      <c r="O862" s="700">
        <v>3</v>
      </c>
      <c r="P862" s="699">
        <v>26446.800000000003</v>
      </c>
      <c r="Q862" s="701">
        <v>1</v>
      </c>
      <c r="R862" s="696">
        <v>24</v>
      </c>
      <c r="S862" s="701">
        <v>1</v>
      </c>
      <c r="T862" s="700">
        <v>3</v>
      </c>
      <c r="U862" s="702">
        <v>1</v>
      </c>
    </row>
    <row r="863" spans="1:21" ht="14.4" customHeight="1" x14ac:dyDescent="0.3">
      <c r="A863" s="695">
        <v>12</v>
      </c>
      <c r="B863" s="696" t="s">
        <v>530</v>
      </c>
      <c r="C863" s="696">
        <v>89301122</v>
      </c>
      <c r="D863" s="697" t="s">
        <v>2688</v>
      </c>
      <c r="E863" s="698" t="s">
        <v>1449</v>
      </c>
      <c r="F863" s="696" t="s">
        <v>1427</v>
      </c>
      <c r="G863" s="696" t="s">
        <v>1767</v>
      </c>
      <c r="H863" s="696" t="s">
        <v>531</v>
      </c>
      <c r="I863" s="696" t="s">
        <v>2521</v>
      </c>
      <c r="J863" s="696" t="s">
        <v>1926</v>
      </c>
      <c r="K863" s="696" t="s">
        <v>2522</v>
      </c>
      <c r="L863" s="699">
        <v>1101.95</v>
      </c>
      <c r="M863" s="699">
        <v>3305.8500000000004</v>
      </c>
      <c r="N863" s="696">
        <v>3</v>
      </c>
      <c r="O863" s="700">
        <v>1</v>
      </c>
      <c r="P863" s="699">
        <v>3305.8500000000004</v>
      </c>
      <c r="Q863" s="701">
        <v>1</v>
      </c>
      <c r="R863" s="696">
        <v>3</v>
      </c>
      <c r="S863" s="701">
        <v>1</v>
      </c>
      <c r="T863" s="700">
        <v>1</v>
      </c>
      <c r="U863" s="702">
        <v>1</v>
      </c>
    </row>
    <row r="864" spans="1:21" ht="14.4" customHeight="1" x14ac:dyDescent="0.3">
      <c r="A864" s="695">
        <v>12</v>
      </c>
      <c r="B864" s="696" t="s">
        <v>530</v>
      </c>
      <c r="C864" s="696">
        <v>89301122</v>
      </c>
      <c r="D864" s="697" t="s">
        <v>2688</v>
      </c>
      <c r="E864" s="698" t="s">
        <v>1449</v>
      </c>
      <c r="F864" s="696" t="s">
        <v>1427</v>
      </c>
      <c r="G864" s="696" t="s">
        <v>1767</v>
      </c>
      <c r="H864" s="696" t="s">
        <v>531</v>
      </c>
      <c r="I864" s="696" t="s">
        <v>2354</v>
      </c>
      <c r="J864" s="696" t="s">
        <v>2355</v>
      </c>
      <c r="K864" s="696" t="s">
        <v>2356</v>
      </c>
      <c r="L864" s="699">
        <v>1027.5</v>
      </c>
      <c r="M864" s="699">
        <v>3082.5</v>
      </c>
      <c r="N864" s="696">
        <v>3</v>
      </c>
      <c r="O864" s="700">
        <v>1</v>
      </c>
      <c r="P864" s="699">
        <v>3082.5</v>
      </c>
      <c r="Q864" s="701">
        <v>1</v>
      </c>
      <c r="R864" s="696">
        <v>3</v>
      </c>
      <c r="S864" s="701">
        <v>1</v>
      </c>
      <c r="T864" s="700">
        <v>1</v>
      </c>
      <c r="U864" s="702">
        <v>1</v>
      </c>
    </row>
    <row r="865" spans="1:21" ht="14.4" customHeight="1" x14ac:dyDescent="0.3">
      <c r="A865" s="695">
        <v>12</v>
      </c>
      <c r="B865" s="696" t="s">
        <v>530</v>
      </c>
      <c r="C865" s="696">
        <v>89301122</v>
      </c>
      <c r="D865" s="697" t="s">
        <v>2688</v>
      </c>
      <c r="E865" s="698" t="s">
        <v>1449</v>
      </c>
      <c r="F865" s="696" t="s">
        <v>1427</v>
      </c>
      <c r="G865" s="696" t="s">
        <v>1767</v>
      </c>
      <c r="H865" s="696" t="s">
        <v>531</v>
      </c>
      <c r="I865" s="696" t="s">
        <v>1985</v>
      </c>
      <c r="J865" s="696" t="s">
        <v>1986</v>
      </c>
      <c r="K865" s="696" t="s">
        <v>1905</v>
      </c>
      <c r="L865" s="699">
        <v>300</v>
      </c>
      <c r="M865" s="699">
        <v>4800</v>
      </c>
      <c r="N865" s="696">
        <v>16</v>
      </c>
      <c r="O865" s="700">
        <v>8</v>
      </c>
      <c r="P865" s="699">
        <v>4800</v>
      </c>
      <c r="Q865" s="701">
        <v>1</v>
      </c>
      <c r="R865" s="696">
        <v>16</v>
      </c>
      <c r="S865" s="701">
        <v>1</v>
      </c>
      <c r="T865" s="700">
        <v>8</v>
      </c>
      <c r="U865" s="702">
        <v>1</v>
      </c>
    </row>
    <row r="866" spans="1:21" ht="14.4" customHeight="1" x14ac:dyDescent="0.3">
      <c r="A866" s="695">
        <v>12</v>
      </c>
      <c r="B866" s="696" t="s">
        <v>530</v>
      </c>
      <c r="C866" s="696">
        <v>89301122</v>
      </c>
      <c r="D866" s="697" t="s">
        <v>2688</v>
      </c>
      <c r="E866" s="698" t="s">
        <v>1449</v>
      </c>
      <c r="F866" s="696" t="s">
        <v>1427</v>
      </c>
      <c r="G866" s="696" t="s">
        <v>1767</v>
      </c>
      <c r="H866" s="696" t="s">
        <v>531</v>
      </c>
      <c r="I866" s="696" t="s">
        <v>2523</v>
      </c>
      <c r="J866" s="696" t="s">
        <v>2524</v>
      </c>
      <c r="K866" s="696" t="s">
        <v>1905</v>
      </c>
      <c r="L866" s="699">
        <v>300</v>
      </c>
      <c r="M866" s="699">
        <v>600</v>
      </c>
      <c r="N866" s="696">
        <v>2</v>
      </c>
      <c r="O866" s="700">
        <v>1</v>
      </c>
      <c r="P866" s="699">
        <v>600</v>
      </c>
      <c r="Q866" s="701">
        <v>1</v>
      </c>
      <c r="R866" s="696">
        <v>2</v>
      </c>
      <c r="S866" s="701">
        <v>1</v>
      </c>
      <c r="T866" s="700">
        <v>1</v>
      </c>
      <c r="U866" s="702">
        <v>1</v>
      </c>
    </row>
    <row r="867" spans="1:21" ht="14.4" customHeight="1" x14ac:dyDescent="0.3">
      <c r="A867" s="695">
        <v>12</v>
      </c>
      <c r="B867" s="696" t="s">
        <v>530</v>
      </c>
      <c r="C867" s="696">
        <v>89301122</v>
      </c>
      <c r="D867" s="697" t="s">
        <v>2688</v>
      </c>
      <c r="E867" s="698" t="s">
        <v>1449</v>
      </c>
      <c r="F867" s="696" t="s">
        <v>1427</v>
      </c>
      <c r="G867" s="696" t="s">
        <v>1767</v>
      </c>
      <c r="H867" s="696" t="s">
        <v>531</v>
      </c>
      <c r="I867" s="696" t="s">
        <v>1928</v>
      </c>
      <c r="J867" s="696" t="s">
        <v>1929</v>
      </c>
      <c r="K867" s="696"/>
      <c r="L867" s="699">
        <v>525.23</v>
      </c>
      <c r="M867" s="699">
        <v>525.23</v>
      </c>
      <c r="N867" s="696">
        <v>1</v>
      </c>
      <c r="O867" s="700">
        <v>1</v>
      </c>
      <c r="P867" s="699">
        <v>525.23</v>
      </c>
      <c r="Q867" s="701">
        <v>1</v>
      </c>
      <c r="R867" s="696">
        <v>1</v>
      </c>
      <c r="S867" s="701">
        <v>1</v>
      </c>
      <c r="T867" s="700">
        <v>1</v>
      </c>
      <c r="U867" s="702">
        <v>1</v>
      </c>
    </row>
    <row r="868" spans="1:21" ht="14.4" customHeight="1" x14ac:dyDescent="0.3">
      <c r="A868" s="695">
        <v>12</v>
      </c>
      <c r="B868" s="696" t="s">
        <v>530</v>
      </c>
      <c r="C868" s="696">
        <v>89301122</v>
      </c>
      <c r="D868" s="697" t="s">
        <v>2688</v>
      </c>
      <c r="E868" s="698" t="s">
        <v>1449</v>
      </c>
      <c r="F868" s="696" t="s">
        <v>1427</v>
      </c>
      <c r="G868" s="696" t="s">
        <v>1767</v>
      </c>
      <c r="H868" s="696" t="s">
        <v>531</v>
      </c>
      <c r="I868" s="696" t="s">
        <v>2525</v>
      </c>
      <c r="J868" s="696" t="s">
        <v>2526</v>
      </c>
      <c r="K868" s="696" t="s">
        <v>2527</v>
      </c>
      <c r="L868" s="699">
        <v>295.88</v>
      </c>
      <c r="M868" s="699">
        <v>591.76</v>
      </c>
      <c r="N868" s="696">
        <v>2</v>
      </c>
      <c r="O868" s="700">
        <v>1</v>
      </c>
      <c r="P868" s="699">
        <v>591.76</v>
      </c>
      <c r="Q868" s="701">
        <v>1</v>
      </c>
      <c r="R868" s="696">
        <v>2</v>
      </c>
      <c r="S868" s="701">
        <v>1</v>
      </c>
      <c r="T868" s="700">
        <v>1</v>
      </c>
      <c r="U868" s="702">
        <v>1</v>
      </c>
    </row>
    <row r="869" spans="1:21" ht="14.4" customHeight="1" x14ac:dyDescent="0.3">
      <c r="A869" s="695">
        <v>12</v>
      </c>
      <c r="B869" s="696" t="s">
        <v>530</v>
      </c>
      <c r="C869" s="696">
        <v>89301122</v>
      </c>
      <c r="D869" s="697" t="s">
        <v>2688</v>
      </c>
      <c r="E869" s="698" t="s">
        <v>1449</v>
      </c>
      <c r="F869" s="696" t="s">
        <v>1427</v>
      </c>
      <c r="G869" s="696" t="s">
        <v>1767</v>
      </c>
      <c r="H869" s="696" t="s">
        <v>531</v>
      </c>
      <c r="I869" s="696" t="s">
        <v>2135</v>
      </c>
      <c r="J869" s="696" t="s">
        <v>2136</v>
      </c>
      <c r="K869" s="696" t="s">
        <v>1932</v>
      </c>
      <c r="L869" s="699">
        <v>3082.5</v>
      </c>
      <c r="M869" s="699">
        <v>33907.5</v>
      </c>
      <c r="N869" s="696">
        <v>11</v>
      </c>
      <c r="O869" s="700">
        <v>5</v>
      </c>
      <c r="P869" s="699">
        <v>33907.5</v>
      </c>
      <c r="Q869" s="701">
        <v>1</v>
      </c>
      <c r="R869" s="696">
        <v>11</v>
      </c>
      <c r="S869" s="701">
        <v>1</v>
      </c>
      <c r="T869" s="700">
        <v>5</v>
      </c>
      <c r="U869" s="702">
        <v>1</v>
      </c>
    </row>
    <row r="870" spans="1:21" ht="14.4" customHeight="1" x14ac:dyDescent="0.3">
      <c r="A870" s="695">
        <v>12</v>
      </c>
      <c r="B870" s="696" t="s">
        <v>530</v>
      </c>
      <c r="C870" s="696">
        <v>89301122</v>
      </c>
      <c r="D870" s="697" t="s">
        <v>2688</v>
      </c>
      <c r="E870" s="698" t="s">
        <v>1449</v>
      </c>
      <c r="F870" s="696" t="s">
        <v>1427</v>
      </c>
      <c r="G870" s="696" t="s">
        <v>1767</v>
      </c>
      <c r="H870" s="696" t="s">
        <v>531</v>
      </c>
      <c r="I870" s="696" t="s">
        <v>2528</v>
      </c>
      <c r="J870" s="696" t="s">
        <v>2529</v>
      </c>
      <c r="K870" s="696" t="s">
        <v>2530</v>
      </c>
      <c r="L870" s="699">
        <v>1499.98</v>
      </c>
      <c r="M870" s="699">
        <v>22499.7</v>
      </c>
      <c r="N870" s="696">
        <v>15</v>
      </c>
      <c r="O870" s="700">
        <v>2</v>
      </c>
      <c r="P870" s="699">
        <v>22499.7</v>
      </c>
      <c r="Q870" s="701">
        <v>1</v>
      </c>
      <c r="R870" s="696">
        <v>15</v>
      </c>
      <c r="S870" s="701">
        <v>1</v>
      </c>
      <c r="T870" s="700">
        <v>2</v>
      </c>
      <c r="U870" s="702">
        <v>1</v>
      </c>
    </row>
    <row r="871" spans="1:21" ht="14.4" customHeight="1" x14ac:dyDescent="0.3">
      <c r="A871" s="695">
        <v>12</v>
      </c>
      <c r="B871" s="696" t="s">
        <v>530</v>
      </c>
      <c r="C871" s="696">
        <v>89301122</v>
      </c>
      <c r="D871" s="697" t="s">
        <v>2688</v>
      </c>
      <c r="E871" s="698" t="s">
        <v>1449</v>
      </c>
      <c r="F871" s="696" t="s">
        <v>1427</v>
      </c>
      <c r="G871" s="696" t="s">
        <v>1767</v>
      </c>
      <c r="H871" s="696" t="s">
        <v>531</v>
      </c>
      <c r="I871" s="696" t="s">
        <v>2137</v>
      </c>
      <c r="J871" s="696" t="s">
        <v>2138</v>
      </c>
      <c r="K871" s="696" t="s">
        <v>2139</v>
      </c>
      <c r="L871" s="699">
        <v>3000</v>
      </c>
      <c r="M871" s="699">
        <v>18000</v>
      </c>
      <c r="N871" s="696">
        <v>6</v>
      </c>
      <c r="O871" s="700">
        <v>2</v>
      </c>
      <c r="P871" s="699">
        <v>18000</v>
      </c>
      <c r="Q871" s="701">
        <v>1</v>
      </c>
      <c r="R871" s="696">
        <v>6</v>
      </c>
      <c r="S871" s="701">
        <v>1</v>
      </c>
      <c r="T871" s="700">
        <v>2</v>
      </c>
      <c r="U871" s="702">
        <v>1</v>
      </c>
    </row>
    <row r="872" spans="1:21" ht="14.4" customHeight="1" x14ac:dyDescent="0.3">
      <c r="A872" s="695">
        <v>12</v>
      </c>
      <c r="B872" s="696" t="s">
        <v>530</v>
      </c>
      <c r="C872" s="696">
        <v>89301122</v>
      </c>
      <c r="D872" s="697" t="s">
        <v>2688</v>
      </c>
      <c r="E872" s="698" t="s">
        <v>1449</v>
      </c>
      <c r="F872" s="696" t="s">
        <v>1427</v>
      </c>
      <c r="G872" s="696" t="s">
        <v>1767</v>
      </c>
      <c r="H872" s="696" t="s">
        <v>531</v>
      </c>
      <c r="I872" s="696" t="s">
        <v>2362</v>
      </c>
      <c r="J872" s="696" t="s">
        <v>2363</v>
      </c>
      <c r="K872" s="696" t="s">
        <v>2364</v>
      </c>
      <c r="L872" s="699">
        <v>1743</v>
      </c>
      <c r="M872" s="699">
        <v>15687</v>
      </c>
      <c r="N872" s="696">
        <v>9</v>
      </c>
      <c r="O872" s="700">
        <v>3</v>
      </c>
      <c r="P872" s="699">
        <v>15687</v>
      </c>
      <c r="Q872" s="701">
        <v>1</v>
      </c>
      <c r="R872" s="696">
        <v>9</v>
      </c>
      <c r="S872" s="701">
        <v>1</v>
      </c>
      <c r="T872" s="700">
        <v>3</v>
      </c>
      <c r="U872" s="702">
        <v>1</v>
      </c>
    </row>
    <row r="873" spans="1:21" ht="14.4" customHeight="1" x14ac:dyDescent="0.3">
      <c r="A873" s="695">
        <v>12</v>
      </c>
      <c r="B873" s="696" t="s">
        <v>530</v>
      </c>
      <c r="C873" s="696">
        <v>89301122</v>
      </c>
      <c r="D873" s="697" t="s">
        <v>2688</v>
      </c>
      <c r="E873" s="698" t="s">
        <v>1449</v>
      </c>
      <c r="F873" s="696" t="s">
        <v>1427</v>
      </c>
      <c r="G873" s="696" t="s">
        <v>1767</v>
      </c>
      <c r="H873" s="696" t="s">
        <v>531</v>
      </c>
      <c r="I873" s="696" t="s">
        <v>2365</v>
      </c>
      <c r="J873" s="696" t="s">
        <v>1988</v>
      </c>
      <c r="K873" s="696" t="s">
        <v>2366</v>
      </c>
      <c r="L873" s="699">
        <v>1027.5</v>
      </c>
      <c r="M873" s="699">
        <v>55485</v>
      </c>
      <c r="N873" s="696">
        <v>54</v>
      </c>
      <c r="O873" s="700">
        <v>9</v>
      </c>
      <c r="P873" s="699">
        <v>55485</v>
      </c>
      <c r="Q873" s="701">
        <v>1</v>
      </c>
      <c r="R873" s="696">
        <v>54</v>
      </c>
      <c r="S873" s="701">
        <v>1</v>
      </c>
      <c r="T873" s="700">
        <v>9</v>
      </c>
      <c r="U873" s="702">
        <v>1</v>
      </c>
    </row>
    <row r="874" spans="1:21" ht="14.4" customHeight="1" x14ac:dyDescent="0.3">
      <c r="A874" s="695">
        <v>12</v>
      </c>
      <c r="B874" s="696" t="s">
        <v>530</v>
      </c>
      <c r="C874" s="696">
        <v>89301122</v>
      </c>
      <c r="D874" s="697" t="s">
        <v>2688</v>
      </c>
      <c r="E874" s="698" t="s">
        <v>1449</v>
      </c>
      <c r="F874" s="696" t="s">
        <v>1427</v>
      </c>
      <c r="G874" s="696" t="s">
        <v>1767</v>
      </c>
      <c r="H874" s="696" t="s">
        <v>531</v>
      </c>
      <c r="I874" s="696" t="s">
        <v>1933</v>
      </c>
      <c r="J874" s="696" t="s">
        <v>1934</v>
      </c>
      <c r="K874" s="696" t="s">
        <v>1935</v>
      </c>
      <c r="L874" s="699">
        <v>198.08</v>
      </c>
      <c r="M874" s="699">
        <v>6932.7999999999993</v>
      </c>
      <c r="N874" s="696">
        <v>35</v>
      </c>
      <c r="O874" s="700">
        <v>11</v>
      </c>
      <c r="P874" s="699">
        <v>6932.7999999999993</v>
      </c>
      <c r="Q874" s="701">
        <v>1</v>
      </c>
      <c r="R874" s="696">
        <v>35</v>
      </c>
      <c r="S874" s="701">
        <v>1</v>
      </c>
      <c r="T874" s="700">
        <v>11</v>
      </c>
      <c r="U874" s="702">
        <v>1</v>
      </c>
    </row>
    <row r="875" spans="1:21" ht="14.4" customHeight="1" x14ac:dyDescent="0.3">
      <c r="A875" s="695">
        <v>12</v>
      </c>
      <c r="B875" s="696" t="s">
        <v>530</v>
      </c>
      <c r="C875" s="696">
        <v>89301122</v>
      </c>
      <c r="D875" s="697" t="s">
        <v>2688</v>
      </c>
      <c r="E875" s="698" t="s">
        <v>1449</v>
      </c>
      <c r="F875" s="696" t="s">
        <v>1427</v>
      </c>
      <c r="G875" s="696" t="s">
        <v>1767</v>
      </c>
      <c r="H875" s="696" t="s">
        <v>531</v>
      </c>
      <c r="I875" s="696" t="s">
        <v>1936</v>
      </c>
      <c r="J875" s="696" t="s">
        <v>1937</v>
      </c>
      <c r="K875" s="696" t="s">
        <v>1938</v>
      </c>
      <c r="L875" s="699">
        <v>159.5</v>
      </c>
      <c r="M875" s="699">
        <v>478.5</v>
      </c>
      <c r="N875" s="696">
        <v>3</v>
      </c>
      <c r="O875" s="700">
        <v>1</v>
      </c>
      <c r="P875" s="699"/>
      <c r="Q875" s="701">
        <v>0</v>
      </c>
      <c r="R875" s="696"/>
      <c r="S875" s="701">
        <v>0</v>
      </c>
      <c r="T875" s="700"/>
      <c r="U875" s="702">
        <v>0</v>
      </c>
    </row>
    <row r="876" spans="1:21" ht="14.4" customHeight="1" x14ac:dyDescent="0.3">
      <c r="A876" s="695">
        <v>12</v>
      </c>
      <c r="B876" s="696" t="s">
        <v>530</v>
      </c>
      <c r="C876" s="696">
        <v>89301122</v>
      </c>
      <c r="D876" s="697" t="s">
        <v>2688</v>
      </c>
      <c r="E876" s="698" t="s">
        <v>1449</v>
      </c>
      <c r="F876" s="696" t="s">
        <v>1427</v>
      </c>
      <c r="G876" s="696" t="s">
        <v>1767</v>
      </c>
      <c r="H876" s="696" t="s">
        <v>531</v>
      </c>
      <c r="I876" s="696" t="s">
        <v>2531</v>
      </c>
      <c r="J876" s="696" t="s">
        <v>2532</v>
      </c>
      <c r="K876" s="696" t="s">
        <v>2533</v>
      </c>
      <c r="L876" s="699">
        <v>153.5</v>
      </c>
      <c r="M876" s="699">
        <v>1381.5</v>
      </c>
      <c r="N876" s="696">
        <v>9</v>
      </c>
      <c r="O876" s="700">
        <v>3</v>
      </c>
      <c r="P876" s="699">
        <v>1381.5</v>
      </c>
      <c r="Q876" s="701">
        <v>1</v>
      </c>
      <c r="R876" s="696">
        <v>9</v>
      </c>
      <c r="S876" s="701">
        <v>1</v>
      </c>
      <c r="T876" s="700">
        <v>3</v>
      </c>
      <c r="U876" s="702">
        <v>1</v>
      </c>
    </row>
    <row r="877" spans="1:21" ht="14.4" customHeight="1" x14ac:dyDescent="0.3">
      <c r="A877" s="695">
        <v>12</v>
      </c>
      <c r="B877" s="696" t="s">
        <v>530</v>
      </c>
      <c r="C877" s="696">
        <v>89301122</v>
      </c>
      <c r="D877" s="697" t="s">
        <v>2688</v>
      </c>
      <c r="E877" s="698" t="s">
        <v>1449</v>
      </c>
      <c r="F877" s="696" t="s">
        <v>1427</v>
      </c>
      <c r="G877" s="696" t="s">
        <v>1767</v>
      </c>
      <c r="H877" s="696" t="s">
        <v>531</v>
      </c>
      <c r="I877" s="696" t="s">
        <v>2534</v>
      </c>
      <c r="J877" s="696" t="s">
        <v>1926</v>
      </c>
      <c r="K877" s="696" t="s">
        <v>2535</v>
      </c>
      <c r="L877" s="699">
        <v>1263.48</v>
      </c>
      <c r="M877" s="699">
        <v>3790.44</v>
      </c>
      <c r="N877" s="696">
        <v>3</v>
      </c>
      <c r="O877" s="700">
        <v>1</v>
      </c>
      <c r="P877" s="699">
        <v>3790.44</v>
      </c>
      <c r="Q877" s="701">
        <v>1</v>
      </c>
      <c r="R877" s="696">
        <v>3</v>
      </c>
      <c r="S877" s="701">
        <v>1</v>
      </c>
      <c r="T877" s="700">
        <v>1</v>
      </c>
      <c r="U877" s="702">
        <v>1</v>
      </c>
    </row>
    <row r="878" spans="1:21" ht="14.4" customHeight="1" x14ac:dyDescent="0.3">
      <c r="A878" s="695">
        <v>12</v>
      </c>
      <c r="B878" s="696" t="s">
        <v>530</v>
      </c>
      <c r="C878" s="696">
        <v>89301122</v>
      </c>
      <c r="D878" s="697" t="s">
        <v>2688</v>
      </c>
      <c r="E878" s="698" t="s">
        <v>1449</v>
      </c>
      <c r="F878" s="696" t="s">
        <v>1427</v>
      </c>
      <c r="G878" s="696" t="s">
        <v>1767</v>
      </c>
      <c r="H878" s="696" t="s">
        <v>531</v>
      </c>
      <c r="I878" s="696" t="s">
        <v>2369</v>
      </c>
      <c r="J878" s="696" t="s">
        <v>2370</v>
      </c>
      <c r="K878" s="696" t="s">
        <v>2371</v>
      </c>
      <c r="L878" s="699">
        <v>479.84</v>
      </c>
      <c r="M878" s="699">
        <v>959.68</v>
      </c>
      <c r="N878" s="696">
        <v>2</v>
      </c>
      <c r="O878" s="700">
        <v>1</v>
      </c>
      <c r="P878" s="699">
        <v>959.68</v>
      </c>
      <c r="Q878" s="701">
        <v>1</v>
      </c>
      <c r="R878" s="696">
        <v>2</v>
      </c>
      <c r="S878" s="701">
        <v>1</v>
      </c>
      <c r="T878" s="700">
        <v>1</v>
      </c>
      <c r="U878" s="702">
        <v>1</v>
      </c>
    </row>
    <row r="879" spans="1:21" ht="14.4" customHeight="1" x14ac:dyDescent="0.3">
      <c r="A879" s="695">
        <v>12</v>
      </c>
      <c r="B879" s="696" t="s">
        <v>530</v>
      </c>
      <c r="C879" s="696">
        <v>89301122</v>
      </c>
      <c r="D879" s="697" t="s">
        <v>2688</v>
      </c>
      <c r="E879" s="698" t="s">
        <v>1449</v>
      </c>
      <c r="F879" s="696" t="s">
        <v>1427</v>
      </c>
      <c r="G879" s="696" t="s">
        <v>1767</v>
      </c>
      <c r="H879" s="696" t="s">
        <v>531</v>
      </c>
      <c r="I879" s="696" t="s">
        <v>2375</v>
      </c>
      <c r="J879" s="696" t="s">
        <v>2376</v>
      </c>
      <c r="K879" s="696" t="s">
        <v>2377</v>
      </c>
      <c r="L879" s="699">
        <v>2055</v>
      </c>
      <c r="M879" s="699">
        <v>6165</v>
      </c>
      <c r="N879" s="696">
        <v>3</v>
      </c>
      <c r="O879" s="700">
        <v>1</v>
      </c>
      <c r="P879" s="699">
        <v>6165</v>
      </c>
      <c r="Q879" s="701">
        <v>1</v>
      </c>
      <c r="R879" s="696">
        <v>3</v>
      </c>
      <c r="S879" s="701">
        <v>1</v>
      </c>
      <c r="T879" s="700">
        <v>1</v>
      </c>
      <c r="U879" s="702">
        <v>1</v>
      </c>
    </row>
    <row r="880" spans="1:21" ht="14.4" customHeight="1" x14ac:dyDescent="0.3">
      <c r="A880" s="695">
        <v>12</v>
      </c>
      <c r="B880" s="696" t="s">
        <v>530</v>
      </c>
      <c r="C880" s="696">
        <v>89301122</v>
      </c>
      <c r="D880" s="697" t="s">
        <v>2688</v>
      </c>
      <c r="E880" s="698" t="s">
        <v>1449</v>
      </c>
      <c r="F880" s="696" t="s">
        <v>1427</v>
      </c>
      <c r="G880" s="696" t="s">
        <v>1473</v>
      </c>
      <c r="H880" s="696" t="s">
        <v>531</v>
      </c>
      <c r="I880" s="696" t="s">
        <v>1721</v>
      </c>
      <c r="J880" s="696" t="s">
        <v>1722</v>
      </c>
      <c r="K880" s="696" t="s">
        <v>1723</v>
      </c>
      <c r="L880" s="699">
        <v>112.5</v>
      </c>
      <c r="M880" s="699">
        <v>1350</v>
      </c>
      <c r="N880" s="696">
        <v>12</v>
      </c>
      <c r="O880" s="700">
        <v>1</v>
      </c>
      <c r="P880" s="699">
        <v>1350</v>
      </c>
      <c r="Q880" s="701">
        <v>1</v>
      </c>
      <c r="R880" s="696">
        <v>12</v>
      </c>
      <c r="S880" s="701">
        <v>1</v>
      </c>
      <c r="T880" s="700">
        <v>1</v>
      </c>
      <c r="U880" s="702">
        <v>1</v>
      </c>
    </row>
    <row r="881" spans="1:21" ht="14.4" customHeight="1" x14ac:dyDescent="0.3">
      <c r="A881" s="695">
        <v>12</v>
      </c>
      <c r="B881" s="696" t="s">
        <v>530</v>
      </c>
      <c r="C881" s="696">
        <v>89301122</v>
      </c>
      <c r="D881" s="697" t="s">
        <v>2688</v>
      </c>
      <c r="E881" s="698" t="s">
        <v>1449</v>
      </c>
      <c r="F881" s="696" t="s">
        <v>1427</v>
      </c>
      <c r="G881" s="696" t="s">
        <v>1473</v>
      </c>
      <c r="H881" s="696" t="s">
        <v>531</v>
      </c>
      <c r="I881" s="696" t="s">
        <v>1474</v>
      </c>
      <c r="J881" s="696" t="s">
        <v>1475</v>
      </c>
      <c r="K881" s="696" t="s">
        <v>1476</v>
      </c>
      <c r="L881" s="699">
        <v>500</v>
      </c>
      <c r="M881" s="699">
        <v>5500</v>
      </c>
      <c r="N881" s="696">
        <v>11</v>
      </c>
      <c r="O881" s="700">
        <v>5</v>
      </c>
      <c r="P881" s="699">
        <v>5500</v>
      </c>
      <c r="Q881" s="701">
        <v>1</v>
      </c>
      <c r="R881" s="696">
        <v>11</v>
      </c>
      <c r="S881" s="701">
        <v>1</v>
      </c>
      <c r="T881" s="700">
        <v>5</v>
      </c>
      <c r="U881" s="702">
        <v>1</v>
      </c>
    </row>
    <row r="882" spans="1:21" ht="14.4" customHeight="1" x14ac:dyDescent="0.3">
      <c r="A882" s="695">
        <v>12</v>
      </c>
      <c r="B882" s="696" t="s">
        <v>530</v>
      </c>
      <c r="C882" s="696">
        <v>89301122</v>
      </c>
      <c r="D882" s="697" t="s">
        <v>2688</v>
      </c>
      <c r="E882" s="698" t="s">
        <v>1449</v>
      </c>
      <c r="F882" s="696" t="s">
        <v>1427</v>
      </c>
      <c r="G882" s="696" t="s">
        <v>1473</v>
      </c>
      <c r="H882" s="696" t="s">
        <v>531</v>
      </c>
      <c r="I882" s="696" t="s">
        <v>1945</v>
      </c>
      <c r="J882" s="696" t="s">
        <v>1946</v>
      </c>
      <c r="K882" s="696" t="s">
        <v>1908</v>
      </c>
      <c r="L882" s="699">
        <v>124.72</v>
      </c>
      <c r="M882" s="699">
        <v>249.44</v>
      </c>
      <c r="N882" s="696">
        <v>2</v>
      </c>
      <c r="O882" s="700">
        <v>2</v>
      </c>
      <c r="P882" s="699">
        <v>249.44</v>
      </c>
      <c r="Q882" s="701">
        <v>1</v>
      </c>
      <c r="R882" s="696">
        <v>2</v>
      </c>
      <c r="S882" s="701">
        <v>1</v>
      </c>
      <c r="T882" s="700">
        <v>2</v>
      </c>
      <c r="U882" s="702">
        <v>1</v>
      </c>
    </row>
    <row r="883" spans="1:21" ht="14.4" customHeight="1" x14ac:dyDescent="0.3">
      <c r="A883" s="695">
        <v>12</v>
      </c>
      <c r="B883" s="696" t="s">
        <v>530</v>
      </c>
      <c r="C883" s="696">
        <v>89301122</v>
      </c>
      <c r="D883" s="697" t="s">
        <v>2688</v>
      </c>
      <c r="E883" s="698" t="s">
        <v>1449</v>
      </c>
      <c r="F883" s="696" t="s">
        <v>1427</v>
      </c>
      <c r="G883" s="696" t="s">
        <v>1473</v>
      </c>
      <c r="H883" s="696" t="s">
        <v>531</v>
      </c>
      <c r="I883" s="696" t="s">
        <v>1480</v>
      </c>
      <c r="J883" s="696" t="s">
        <v>1481</v>
      </c>
      <c r="K883" s="696" t="s">
        <v>1482</v>
      </c>
      <c r="L883" s="699">
        <v>190</v>
      </c>
      <c r="M883" s="699">
        <v>380</v>
      </c>
      <c r="N883" s="696">
        <v>2</v>
      </c>
      <c r="O883" s="700">
        <v>1</v>
      </c>
      <c r="P883" s="699">
        <v>380</v>
      </c>
      <c r="Q883" s="701">
        <v>1</v>
      </c>
      <c r="R883" s="696">
        <v>2</v>
      </c>
      <c r="S883" s="701">
        <v>1</v>
      </c>
      <c r="T883" s="700">
        <v>1</v>
      </c>
      <c r="U883" s="702">
        <v>1</v>
      </c>
    </row>
    <row r="884" spans="1:21" ht="14.4" customHeight="1" x14ac:dyDescent="0.3">
      <c r="A884" s="695">
        <v>12</v>
      </c>
      <c r="B884" s="696" t="s">
        <v>530</v>
      </c>
      <c r="C884" s="696">
        <v>89301122</v>
      </c>
      <c r="D884" s="697" t="s">
        <v>2688</v>
      </c>
      <c r="E884" s="698" t="s">
        <v>1450</v>
      </c>
      <c r="F884" s="696" t="s">
        <v>1425</v>
      </c>
      <c r="G884" s="696" t="s">
        <v>1520</v>
      </c>
      <c r="H884" s="696" t="s">
        <v>974</v>
      </c>
      <c r="I884" s="696" t="s">
        <v>1048</v>
      </c>
      <c r="J884" s="696" t="s">
        <v>1405</v>
      </c>
      <c r="K884" s="696" t="s">
        <v>1406</v>
      </c>
      <c r="L884" s="699">
        <v>10.73</v>
      </c>
      <c r="M884" s="699">
        <v>10.73</v>
      </c>
      <c r="N884" s="696">
        <v>1</v>
      </c>
      <c r="O884" s="700">
        <v>0.5</v>
      </c>
      <c r="P884" s="699">
        <v>10.73</v>
      </c>
      <c r="Q884" s="701">
        <v>1</v>
      </c>
      <c r="R884" s="696">
        <v>1</v>
      </c>
      <c r="S884" s="701">
        <v>1</v>
      </c>
      <c r="T884" s="700">
        <v>0.5</v>
      </c>
      <c r="U884" s="702">
        <v>1</v>
      </c>
    </row>
    <row r="885" spans="1:21" ht="14.4" customHeight="1" x14ac:dyDescent="0.3">
      <c r="A885" s="695">
        <v>12</v>
      </c>
      <c r="B885" s="696" t="s">
        <v>530</v>
      </c>
      <c r="C885" s="696">
        <v>89301122</v>
      </c>
      <c r="D885" s="697" t="s">
        <v>2688</v>
      </c>
      <c r="E885" s="698" t="s">
        <v>1450</v>
      </c>
      <c r="F885" s="696" t="s">
        <v>1425</v>
      </c>
      <c r="G885" s="696" t="s">
        <v>1456</v>
      </c>
      <c r="H885" s="696" t="s">
        <v>974</v>
      </c>
      <c r="I885" s="696" t="s">
        <v>1128</v>
      </c>
      <c r="J885" s="696" t="s">
        <v>1381</v>
      </c>
      <c r="K885" s="696" t="s">
        <v>1382</v>
      </c>
      <c r="L885" s="699">
        <v>333.31</v>
      </c>
      <c r="M885" s="699">
        <v>333.31</v>
      </c>
      <c r="N885" s="696">
        <v>1</v>
      </c>
      <c r="O885" s="700">
        <v>1</v>
      </c>
      <c r="P885" s="699">
        <v>333.31</v>
      </c>
      <c r="Q885" s="701">
        <v>1</v>
      </c>
      <c r="R885" s="696">
        <v>1</v>
      </c>
      <c r="S885" s="701">
        <v>1</v>
      </c>
      <c r="T885" s="700">
        <v>1</v>
      </c>
      <c r="U885" s="702">
        <v>1</v>
      </c>
    </row>
    <row r="886" spans="1:21" ht="14.4" customHeight="1" x14ac:dyDescent="0.3">
      <c r="A886" s="695">
        <v>12</v>
      </c>
      <c r="B886" s="696" t="s">
        <v>530</v>
      </c>
      <c r="C886" s="696">
        <v>89301122</v>
      </c>
      <c r="D886" s="697" t="s">
        <v>2688</v>
      </c>
      <c r="E886" s="698" t="s">
        <v>1450</v>
      </c>
      <c r="F886" s="696" t="s">
        <v>1425</v>
      </c>
      <c r="G886" s="696" t="s">
        <v>2452</v>
      </c>
      <c r="H886" s="696" t="s">
        <v>531</v>
      </c>
      <c r="I886" s="696" t="s">
        <v>2536</v>
      </c>
      <c r="J886" s="696" t="s">
        <v>2454</v>
      </c>
      <c r="K886" s="696" t="s">
        <v>1783</v>
      </c>
      <c r="L886" s="699">
        <v>413.22</v>
      </c>
      <c r="M886" s="699">
        <v>413.22</v>
      </c>
      <c r="N886" s="696">
        <v>1</v>
      </c>
      <c r="O886" s="700">
        <v>0.5</v>
      </c>
      <c r="P886" s="699"/>
      <c r="Q886" s="701">
        <v>0</v>
      </c>
      <c r="R886" s="696"/>
      <c r="S886" s="701">
        <v>0</v>
      </c>
      <c r="T886" s="700"/>
      <c r="U886" s="702">
        <v>0</v>
      </c>
    </row>
    <row r="887" spans="1:21" ht="14.4" customHeight="1" x14ac:dyDescent="0.3">
      <c r="A887" s="695">
        <v>12</v>
      </c>
      <c r="B887" s="696" t="s">
        <v>530</v>
      </c>
      <c r="C887" s="696">
        <v>89301122</v>
      </c>
      <c r="D887" s="697" t="s">
        <v>2688</v>
      </c>
      <c r="E887" s="698" t="s">
        <v>1450</v>
      </c>
      <c r="F887" s="696" t="s">
        <v>1425</v>
      </c>
      <c r="G887" s="696" t="s">
        <v>2044</v>
      </c>
      <c r="H887" s="696" t="s">
        <v>531</v>
      </c>
      <c r="I887" s="696" t="s">
        <v>2045</v>
      </c>
      <c r="J887" s="696" t="s">
        <v>2046</v>
      </c>
      <c r="K887" s="696" t="s">
        <v>2047</v>
      </c>
      <c r="L887" s="699">
        <v>83.09</v>
      </c>
      <c r="M887" s="699">
        <v>83.09</v>
      </c>
      <c r="N887" s="696">
        <v>1</v>
      </c>
      <c r="O887" s="700">
        <v>1</v>
      </c>
      <c r="P887" s="699"/>
      <c r="Q887" s="701">
        <v>0</v>
      </c>
      <c r="R887" s="696"/>
      <c r="S887" s="701">
        <v>0</v>
      </c>
      <c r="T887" s="700"/>
      <c r="U887" s="702">
        <v>0</v>
      </c>
    </row>
    <row r="888" spans="1:21" ht="14.4" customHeight="1" x14ac:dyDescent="0.3">
      <c r="A888" s="695">
        <v>12</v>
      </c>
      <c r="B888" s="696" t="s">
        <v>530</v>
      </c>
      <c r="C888" s="696">
        <v>89301122</v>
      </c>
      <c r="D888" s="697" t="s">
        <v>2688</v>
      </c>
      <c r="E888" s="698" t="s">
        <v>1450</v>
      </c>
      <c r="F888" s="696" t="s">
        <v>1425</v>
      </c>
      <c r="G888" s="696" t="s">
        <v>2467</v>
      </c>
      <c r="H888" s="696" t="s">
        <v>531</v>
      </c>
      <c r="I888" s="696" t="s">
        <v>2537</v>
      </c>
      <c r="J888" s="696" t="s">
        <v>2538</v>
      </c>
      <c r="K888" s="696" t="s">
        <v>2069</v>
      </c>
      <c r="L888" s="699">
        <v>0</v>
      </c>
      <c r="M888" s="699">
        <v>0</v>
      </c>
      <c r="N888" s="696">
        <v>1</v>
      </c>
      <c r="O888" s="700">
        <v>0.5</v>
      </c>
      <c r="P888" s="699">
        <v>0</v>
      </c>
      <c r="Q888" s="701"/>
      <c r="R888" s="696">
        <v>1</v>
      </c>
      <c r="S888" s="701">
        <v>1</v>
      </c>
      <c r="T888" s="700">
        <v>0.5</v>
      </c>
      <c r="U888" s="702">
        <v>1</v>
      </c>
    </row>
    <row r="889" spans="1:21" ht="14.4" customHeight="1" x14ac:dyDescent="0.3">
      <c r="A889" s="695">
        <v>12</v>
      </c>
      <c r="B889" s="696" t="s">
        <v>530</v>
      </c>
      <c r="C889" s="696">
        <v>89301122</v>
      </c>
      <c r="D889" s="697" t="s">
        <v>2688</v>
      </c>
      <c r="E889" s="698" t="s">
        <v>1450</v>
      </c>
      <c r="F889" s="696" t="s">
        <v>1425</v>
      </c>
      <c r="G889" s="696" t="s">
        <v>2539</v>
      </c>
      <c r="H889" s="696" t="s">
        <v>974</v>
      </c>
      <c r="I889" s="696" t="s">
        <v>1142</v>
      </c>
      <c r="J889" s="696" t="s">
        <v>1143</v>
      </c>
      <c r="K889" s="696" t="s">
        <v>1394</v>
      </c>
      <c r="L889" s="699">
        <v>116.8</v>
      </c>
      <c r="M889" s="699">
        <v>116.8</v>
      </c>
      <c r="N889" s="696">
        <v>1</v>
      </c>
      <c r="O889" s="700">
        <v>1</v>
      </c>
      <c r="P889" s="699">
        <v>116.8</v>
      </c>
      <c r="Q889" s="701">
        <v>1</v>
      </c>
      <c r="R889" s="696">
        <v>1</v>
      </c>
      <c r="S889" s="701">
        <v>1</v>
      </c>
      <c r="T889" s="700">
        <v>1</v>
      </c>
      <c r="U889" s="702">
        <v>1</v>
      </c>
    </row>
    <row r="890" spans="1:21" ht="14.4" customHeight="1" x14ac:dyDescent="0.3">
      <c r="A890" s="695">
        <v>12</v>
      </c>
      <c r="B890" s="696" t="s">
        <v>530</v>
      </c>
      <c r="C890" s="696">
        <v>89301122</v>
      </c>
      <c r="D890" s="697" t="s">
        <v>2688</v>
      </c>
      <c r="E890" s="698" t="s">
        <v>1450</v>
      </c>
      <c r="F890" s="696" t="s">
        <v>1425</v>
      </c>
      <c r="G890" s="696" t="s">
        <v>1461</v>
      </c>
      <c r="H890" s="696" t="s">
        <v>531</v>
      </c>
      <c r="I890" s="696" t="s">
        <v>1110</v>
      </c>
      <c r="J890" s="696" t="s">
        <v>1111</v>
      </c>
      <c r="K890" s="696" t="s">
        <v>1112</v>
      </c>
      <c r="L890" s="699">
        <v>153.52000000000001</v>
      </c>
      <c r="M890" s="699">
        <v>153.52000000000001</v>
      </c>
      <c r="N890" s="696">
        <v>1</v>
      </c>
      <c r="O890" s="700">
        <v>1</v>
      </c>
      <c r="P890" s="699">
        <v>153.52000000000001</v>
      </c>
      <c r="Q890" s="701">
        <v>1</v>
      </c>
      <c r="R890" s="696">
        <v>1</v>
      </c>
      <c r="S890" s="701">
        <v>1</v>
      </c>
      <c r="T890" s="700">
        <v>1</v>
      </c>
      <c r="U890" s="702">
        <v>1</v>
      </c>
    </row>
    <row r="891" spans="1:21" ht="14.4" customHeight="1" x14ac:dyDescent="0.3">
      <c r="A891" s="695">
        <v>12</v>
      </c>
      <c r="B891" s="696" t="s">
        <v>530</v>
      </c>
      <c r="C891" s="696">
        <v>89301122</v>
      </c>
      <c r="D891" s="697" t="s">
        <v>2688</v>
      </c>
      <c r="E891" s="698" t="s">
        <v>1450</v>
      </c>
      <c r="F891" s="696" t="s">
        <v>1425</v>
      </c>
      <c r="G891" s="696" t="s">
        <v>1462</v>
      </c>
      <c r="H891" s="696" t="s">
        <v>531</v>
      </c>
      <c r="I891" s="696" t="s">
        <v>1463</v>
      </c>
      <c r="J891" s="696" t="s">
        <v>1119</v>
      </c>
      <c r="K891" s="696" t="s">
        <v>1464</v>
      </c>
      <c r="L891" s="699">
        <v>23.46</v>
      </c>
      <c r="M891" s="699">
        <v>23.46</v>
      </c>
      <c r="N891" s="696">
        <v>1</v>
      </c>
      <c r="O891" s="700">
        <v>1</v>
      </c>
      <c r="P891" s="699"/>
      <c r="Q891" s="701">
        <v>0</v>
      </c>
      <c r="R891" s="696"/>
      <c r="S891" s="701">
        <v>0</v>
      </c>
      <c r="T891" s="700"/>
      <c r="U891" s="702">
        <v>0</v>
      </c>
    </row>
    <row r="892" spans="1:21" ht="14.4" customHeight="1" x14ac:dyDescent="0.3">
      <c r="A892" s="695">
        <v>12</v>
      </c>
      <c r="B892" s="696" t="s">
        <v>530</v>
      </c>
      <c r="C892" s="696">
        <v>89301122</v>
      </c>
      <c r="D892" s="697" t="s">
        <v>2688</v>
      </c>
      <c r="E892" s="698" t="s">
        <v>1450</v>
      </c>
      <c r="F892" s="696" t="s">
        <v>1425</v>
      </c>
      <c r="G892" s="696" t="s">
        <v>1807</v>
      </c>
      <c r="H892" s="696" t="s">
        <v>531</v>
      </c>
      <c r="I892" s="696" t="s">
        <v>1808</v>
      </c>
      <c r="J892" s="696" t="s">
        <v>1809</v>
      </c>
      <c r="K892" s="696" t="s">
        <v>1810</v>
      </c>
      <c r="L892" s="699">
        <v>26.26</v>
      </c>
      <c r="M892" s="699">
        <v>26.26</v>
      </c>
      <c r="N892" s="696">
        <v>1</v>
      </c>
      <c r="O892" s="700">
        <v>1</v>
      </c>
      <c r="P892" s="699">
        <v>26.26</v>
      </c>
      <c r="Q892" s="701">
        <v>1</v>
      </c>
      <c r="R892" s="696">
        <v>1</v>
      </c>
      <c r="S892" s="701">
        <v>1</v>
      </c>
      <c r="T892" s="700">
        <v>1</v>
      </c>
      <c r="U892" s="702">
        <v>1</v>
      </c>
    </row>
    <row r="893" spans="1:21" ht="14.4" customHeight="1" x14ac:dyDescent="0.3">
      <c r="A893" s="695">
        <v>12</v>
      </c>
      <c r="B893" s="696" t="s">
        <v>530</v>
      </c>
      <c r="C893" s="696">
        <v>89301122</v>
      </c>
      <c r="D893" s="697" t="s">
        <v>2688</v>
      </c>
      <c r="E893" s="698" t="s">
        <v>1450</v>
      </c>
      <c r="F893" s="696" t="s">
        <v>1425</v>
      </c>
      <c r="G893" s="696" t="s">
        <v>2540</v>
      </c>
      <c r="H893" s="696" t="s">
        <v>531</v>
      </c>
      <c r="I893" s="696" t="s">
        <v>2541</v>
      </c>
      <c r="J893" s="696" t="s">
        <v>2542</v>
      </c>
      <c r="K893" s="696" t="s">
        <v>2543</v>
      </c>
      <c r="L893" s="699">
        <v>238.94</v>
      </c>
      <c r="M893" s="699">
        <v>238.94</v>
      </c>
      <c r="N893" s="696">
        <v>1</v>
      </c>
      <c r="O893" s="700">
        <v>0.5</v>
      </c>
      <c r="P893" s="699"/>
      <c r="Q893" s="701">
        <v>0</v>
      </c>
      <c r="R893" s="696"/>
      <c r="S893" s="701">
        <v>0</v>
      </c>
      <c r="T893" s="700"/>
      <c r="U893" s="702">
        <v>0</v>
      </c>
    </row>
    <row r="894" spans="1:21" ht="14.4" customHeight="1" x14ac:dyDescent="0.3">
      <c r="A894" s="695">
        <v>12</v>
      </c>
      <c r="B894" s="696" t="s">
        <v>530</v>
      </c>
      <c r="C894" s="696">
        <v>89301122</v>
      </c>
      <c r="D894" s="697" t="s">
        <v>2688</v>
      </c>
      <c r="E894" s="698" t="s">
        <v>1451</v>
      </c>
      <c r="F894" s="696" t="s">
        <v>1425</v>
      </c>
      <c r="G894" s="696" t="s">
        <v>2544</v>
      </c>
      <c r="H894" s="696" t="s">
        <v>531</v>
      </c>
      <c r="I894" s="696" t="s">
        <v>2545</v>
      </c>
      <c r="J894" s="696" t="s">
        <v>2546</v>
      </c>
      <c r="K894" s="696" t="s">
        <v>2547</v>
      </c>
      <c r="L894" s="699">
        <v>386.72</v>
      </c>
      <c r="M894" s="699">
        <v>386.72</v>
      </c>
      <c r="N894" s="696">
        <v>1</v>
      </c>
      <c r="O894" s="700">
        <v>0.5</v>
      </c>
      <c r="P894" s="699">
        <v>386.72</v>
      </c>
      <c r="Q894" s="701">
        <v>1</v>
      </c>
      <c r="R894" s="696">
        <v>1</v>
      </c>
      <c r="S894" s="701">
        <v>1</v>
      </c>
      <c r="T894" s="700">
        <v>0.5</v>
      </c>
      <c r="U894" s="702">
        <v>1</v>
      </c>
    </row>
    <row r="895" spans="1:21" ht="14.4" customHeight="1" x14ac:dyDescent="0.3">
      <c r="A895" s="695">
        <v>12</v>
      </c>
      <c r="B895" s="696" t="s">
        <v>530</v>
      </c>
      <c r="C895" s="696">
        <v>89301122</v>
      </c>
      <c r="D895" s="697" t="s">
        <v>2688</v>
      </c>
      <c r="E895" s="698" t="s">
        <v>1451</v>
      </c>
      <c r="F895" s="696" t="s">
        <v>1425</v>
      </c>
      <c r="G895" s="696" t="s">
        <v>1995</v>
      </c>
      <c r="H895" s="696" t="s">
        <v>974</v>
      </c>
      <c r="I895" s="696" t="s">
        <v>1996</v>
      </c>
      <c r="J895" s="696" t="s">
        <v>1997</v>
      </c>
      <c r="K895" s="696" t="s">
        <v>1998</v>
      </c>
      <c r="L895" s="699">
        <v>820.43</v>
      </c>
      <c r="M895" s="699">
        <v>820.43</v>
      </c>
      <c r="N895" s="696">
        <v>1</v>
      </c>
      <c r="O895" s="700">
        <v>0.5</v>
      </c>
      <c r="P895" s="699">
        <v>820.43</v>
      </c>
      <c r="Q895" s="701">
        <v>1</v>
      </c>
      <c r="R895" s="696">
        <v>1</v>
      </c>
      <c r="S895" s="701">
        <v>1</v>
      </c>
      <c r="T895" s="700">
        <v>0.5</v>
      </c>
      <c r="U895" s="702">
        <v>1</v>
      </c>
    </row>
    <row r="896" spans="1:21" ht="14.4" customHeight="1" x14ac:dyDescent="0.3">
      <c r="A896" s="695">
        <v>12</v>
      </c>
      <c r="B896" s="696" t="s">
        <v>530</v>
      </c>
      <c r="C896" s="696">
        <v>89301122</v>
      </c>
      <c r="D896" s="697" t="s">
        <v>2688</v>
      </c>
      <c r="E896" s="698" t="s">
        <v>1451</v>
      </c>
      <c r="F896" s="696" t="s">
        <v>1425</v>
      </c>
      <c r="G896" s="696" t="s">
        <v>1458</v>
      </c>
      <c r="H896" s="696" t="s">
        <v>531</v>
      </c>
      <c r="I896" s="696" t="s">
        <v>1086</v>
      </c>
      <c r="J896" s="696" t="s">
        <v>1087</v>
      </c>
      <c r="K896" s="696" t="s">
        <v>1459</v>
      </c>
      <c r="L896" s="699">
        <v>50.27</v>
      </c>
      <c r="M896" s="699">
        <v>50.27</v>
      </c>
      <c r="N896" s="696">
        <v>1</v>
      </c>
      <c r="O896" s="700">
        <v>0.5</v>
      </c>
      <c r="P896" s="699">
        <v>50.27</v>
      </c>
      <c r="Q896" s="701">
        <v>1</v>
      </c>
      <c r="R896" s="696">
        <v>1</v>
      </c>
      <c r="S896" s="701">
        <v>1</v>
      </c>
      <c r="T896" s="700">
        <v>0.5</v>
      </c>
      <c r="U896" s="702">
        <v>1</v>
      </c>
    </row>
    <row r="897" spans="1:21" ht="14.4" customHeight="1" x14ac:dyDescent="0.3">
      <c r="A897" s="695">
        <v>12</v>
      </c>
      <c r="B897" s="696" t="s">
        <v>530</v>
      </c>
      <c r="C897" s="696">
        <v>89301122</v>
      </c>
      <c r="D897" s="697" t="s">
        <v>2688</v>
      </c>
      <c r="E897" s="698" t="s">
        <v>1451</v>
      </c>
      <c r="F897" s="696" t="s">
        <v>1425</v>
      </c>
      <c r="G897" s="696" t="s">
        <v>2539</v>
      </c>
      <c r="H897" s="696" t="s">
        <v>531</v>
      </c>
      <c r="I897" s="696" t="s">
        <v>2548</v>
      </c>
      <c r="J897" s="696" t="s">
        <v>1143</v>
      </c>
      <c r="K897" s="696" t="s">
        <v>1489</v>
      </c>
      <c r="L897" s="699">
        <v>0</v>
      </c>
      <c r="M897" s="699">
        <v>0</v>
      </c>
      <c r="N897" s="696">
        <v>1</v>
      </c>
      <c r="O897" s="700">
        <v>0.5</v>
      </c>
      <c r="P897" s="699">
        <v>0</v>
      </c>
      <c r="Q897" s="701"/>
      <c r="R897" s="696">
        <v>1</v>
      </c>
      <c r="S897" s="701">
        <v>1</v>
      </c>
      <c r="T897" s="700">
        <v>0.5</v>
      </c>
      <c r="U897" s="702">
        <v>1</v>
      </c>
    </row>
    <row r="898" spans="1:21" ht="14.4" customHeight="1" x14ac:dyDescent="0.3">
      <c r="A898" s="695">
        <v>12</v>
      </c>
      <c r="B898" s="696" t="s">
        <v>530</v>
      </c>
      <c r="C898" s="696">
        <v>89301122</v>
      </c>
      <c r="D898" s="697" t="s">
        <v>2688</v>
      </c>
      <c r="E898" s="698" t="s">
        <v>1451</v>
      </c>
      <c r="F898" s="696" t="s">
        <v>1425</v>
      </c>
      <c r="G898" s="696" t="s">
        <v>1461</v>
      </c>
      <c r="H898" s="696" t="s">
        <v>531</v>
      </c>
      <c r="I898" s="696" t="s">
        <v>1110</v>
      </c>
      <c r="J898" s="696" t="s">
        <v>1111</v>
      </c>
      <c r="K898" s="696" t="s">
        <v>1112</v>
      </c>
      <c r="L898" s="699">
        <v>153.52000000000001</v>
      </c>
      <c r="M898" s="699">
        <v>921.12000000000012</v>
      </c>
      <c r="N898" s="696">
        <v>6</v>
      </c>
      <c r="O898" s="700">
        <v>2</v>
      </c>
      <c r="P898" s="699">
        <v>307.04000000000002</v>
      </c>
      <c r="Q898" s="701">
        <v>0.33333333333333331</v>
      </c>
      <c r="R898" s="696">
        <v>2</v>
      </c>
      <c r="S898" s="701">
        <v>0.33333333333333331</v>
      </c>
      <c r="T898" s="700">
        <v>1</v>
      </c>
      <c r="U898" s="702">
        <v>0.5</v>
      </c>
    </row>
    <row r="899" spans="1:21" ht="14.4" customHeight="1" x14ac:dyDescent="0.3">
      <c r="A899" s="695">
        <v>12</v>
      </c>
      <c r="B899" s="696" t="s">
        <v>530</v>
      </c>
      <c r="C899" s="696">
        <v>89301122</v>
      </c>
      <c r="D899" s="697" t="s">
        <v>2688</v>
      </c>
      <c r="E899" s="698" t="s">
        <v>1451</v>
      </c>
      <c r="F899" s="696" t="s">
        <v>1425</v>
      </c>
      <c r="G899" s="696" t="s">
        <v>1662</v>
      </c>
      <c r="H899" s="696" t="s">
        <v>531</v>
      </c>
      <c r="I899" s="696" t="s">
        <v>2428</v>
      </c>
      <c r="J899" s="696" t="s">
        <v>1664</v>
      </c>
      <c r="K899" s="696" t="s">
        <v>2429</v>
      </c>
      <c r="L899" s="699">
        <v>0</v>
      </c>
      <c r="M899" s="699">
        <v>0</v>
      </c>
      <c r="N899" s="696">
        <v>1</v>
      </c>
      <c r="O899" s="700">
        <v>1</v>
      </c>
      <c r="P899" s="699">
        <v>0</v>
      </c>
      <c r="Q899" s="701"/>
      <c r="R899" s="696">
        <v>1</v>
      </c>
      <c r="S899" s="701">
        <v>1</v>
      </c>
      <c r="T899" s="700">
        <v>1</v>
      </c>
      <c r="U899" s="702">
        <v>1</v>
      </c>
    </row>
    <row r="900" spans="1:21" ht="14.4" customHeight="1" x14ac:dyDescent="0.3">
      <c r="A900" s="695">
        <v>12</v>
      </c>
      <c r="B900" s="696" t="s">
        <v>530</v>
      </c>
      <c r="C900" s="696">
        <v>89301122</v>
      </c>
      <c r="D900" s="697" t="s">
        <v>2688</v>
      </c>
      <c r="E900" s="698" t="s">
        <v>1451</v>
      </c>
      <c r="F900" s="696" t="s">
        <v>1425</v>
      </c>
      <c r="G900" s="696" t="s">
        <v>1672</v>
      </c>
      <c r="H900" s="696" t="s">
        <v>531</v>
      </c>
      <c r="I900" s="696" t="s">
        <v>1799</v>
      </c>
      <c r="J900" s="696" t="s">
        <v>1800</v>
      </c>
      <c r="K900" s="696" t="s">
        <v>1801</v>
      </c>
      <c r="L900" s="699">
        <v>0</v>
      </c>
      <c r="M900" s="699">
        <v>0</v>
      </c>
      <c r="N900" s="696">
        <v>1</v>
      </c>
      <c r="O900" s="700">
        <v>0.5</v>
      </c>
      <c r="P900" s="699">
        <v>0</v>
      </c>
      <c r="Q900" s="701"/>
      <c r="R900" s="696">
        <v>1</v>
      </c>
      <c r="S900" s="701">
        <v>1</v>
      </c>
      <c r="T900" s="700">
        <v>0.5</v>
      </c>
      <c r="U900" s="702">
        <v>1</v>
      </c>
    </row>
    <row r="901" spans="1:21" ht="14.4" customHeight="1" x14ac:dyDescent="0.3">
      <c r="A901" s="695">
        <v>12</v>
      </c>
      <c r="B901" s="696" t="s">
        <v>530</v>
      </c>
      <c r="C901" s="696">
        <v>89301122</v>
      </c>
      <c r="D901" s="697" t="s">
        <v>2688</v>
      </c>
      <c r="E901" s="698" t="s">
        <v>1451</v>
      </c>
      <c r="F901" s="696" t="s">
        <v>1425</v>
      </c>
      <c r="G901" s="696" t="s">
        <v>1531</v>
      </c>
      <c r="H901" s="696" t="s">
        <v>974</v>
      </c>
      <c r="I901" s="696" t="s">
        <v>1679</v>
      </c>
      <c r="J901" s="696" t="s">
        <v>1533</v>
      </c>
      <c r="K901" s="696" t="s">
        <v>1680</v>
      </c>
      <c r="L901" s="699">
        <v>492.45</v>
      </c>
      <c r="M901" s="699">
        <v>1477.35</v>
      </c>
      <c r="N901" s="696">
        <v>3</v>
      </c>
      <c r="O901" s="700">
        <v>2.5</v>
      </c>
      <c r="P901" s="699">
        <v>1477.35</v>
      </c>
      <c r="Q901" s="701">
        <v>1</v>
      </c>
      <c r="R901" s="696">
        <v>3</v>
      </c>
      <c r="S901" s="701">
        <v>1</v>
      </c>
      <c r="T901" s="700">
        <v>2.5</v>
      </c>
      <c r="U901" s="702">
        <v>1</v>
      </c>
    </row>
    <row r="902" spans="1:21" ht="14.4" customHeight="1" x14ac:dyDescent="0.3">
      <c r="A902" s="695">
        <v>12</v>
      </c>
      <c r="B902" s="696" t="s">
        <v>530</v>
      </c>
      <c r="C902" s="696">
        <v>89301122</v>
      </c>
      <c r="D902" s="697" t="s">
        <v>2688</v>
      </c>
      <c r="E902" s="698" t="s">
        <v>1451</v>
      </c>
      <c r="F902" s="696" t="s">
        <v>1425</v>
      </c>
      <c r="G902" s="696" t="s">
        <v>1531</v>
      </c>
      <c r="H902" s="696" t="s">
        <v>974</v>
      </c>
      <c r="I902" s="696" t="s">
        <v>1761</v>
      </c>
      <c r="J902" s="696" t="s">
        <v>1533</v>
      </c>
      <c r="K902" s="696" t="s">
        <v>1762</v>
      </c>
      <c r="L902" s="699">
        <v>547.16999999999996</v>
      </c>
      <c r="M902" s="699">
        <v>2735.85</v>
      </c>
      <c r="N902" s="696">
        <v>5</v>
      </c>
      <c r="O902" s="700">
        <v>4</v>
      </c>
      <c r="P902" s="699">
        <v>2735.85</v>
      </c>
      <c r="Q902" s="701">
        <v>1</v>
      </c>
      <c r="R902" s="696">
        <v>5</v>
      </c>
      <c r="S902" s="701">
        <v>1</v>
      </c>
      <c r="T902" s="700">
        <v>4</v>
      </c>
      <c r="U902" s="702">
        <v>1</v>
      </c>
    </row>
    <row r="903" spans="1:21" ht="14.4" customHeight="1" x14ac:dyDescent="0.3">
      <c r="A903" s="695">
        <v>12</v>
      </c>
      <c r="B903" s="696" t="s">
        <v>530</v>
      </c>
      <c r="C903" s="696">
        <v>89301122</v>
      </c>
      <c r="D903" s="697" t="s">
        <v>2688</v>
      </c>
      <c r="E903" s="698" t="s">
        <v>1451</v>
      </c>
      <c r="F903" s="696" t="s">
        <v>1425</v>
      </c>
      <c r="G903" s="696" t="s">
        <v>1465</v>
      </c>
      <c r="H903" s="696" t="s">
        <v>531</v>
      </c>
      <c r="I903" s="696" t="s">
        <v>1466</v>
      </c>
      <c r="J903" s="696" t="s">
        <v>1467</v>
      </c>
      <c r="K903" s="696" t="s">
        <v>1468</v>
      </c>
      <c r="L903" s="699">
        <v>1660.2</v>
      </c>
      <c r="M903" s="699">
        <v>1660.2</v>
      </c>
      <c r="N903" s="696">
        <v>1</v>
      </c>
      <c r="O903" s="700">
        <v>1</v>
      </c>
      <c r="P903" s="699">
        <v>1660.2</v>
      </c>
      <c r="Q903" s="701">
        <v>1</v>
      </c>
      <c r="R903" s="696">
        <v>1</v>
      </c>
      <c r="S903" s="701">
        <v>1</v>
      </c>
      <c r="T903" s="700">
        <v>1</v>
      </c>
      <c r="U903" s="702">
        <v>1</v>
      </c>
    </row>
    <row r="904" spans="1:21" ht="14.4" customHeight="1" x14ac:dyDescent="0.3">
      <c r="A904" s="695">
        <v>12</v>
      </c>
      <c r="B904" s="696" t="s">
        <v>530</v>
      </c>
      <c r="C904" s="696">
        <v>89301122</v>
      </c>
      <c r="D904" s="697" t="s">
        <v>2688</v>
      </c>
      <c r="E904" s="698" t="s">
        <v>1451</v>
      </c>
      <c r="F904" s="696" t="s">
        <v>1425</v>
      </c>
      <c r="G904" s="696" t="s">
        <v>1802</v>
      </c>
      <c r="H904" s="696" t="s">
        <v>531</v>
      </c>
      <c r="I904" s="696" t="s">
        <v>2549</v>
      </c>
      <c r="J904" s="696" t="s">
        <v>2550</v>
      </c>
      <c r="K904" s="696" t="s">
        <v>2551</v>
      </c>
      <c r="L904" s="699">
        <v>331.34</v>
      </c>
      <c r="M904" s="699">
        <v>662.68</v>
      </c>
      <c r="N904" s="696">
        <v>2</v>
      </c>
      <c r="O904" s="700">
        <v>1</v>
      </c>
      <c r="P904" s="699">
        <v>662.68</v>
      </c>
      <c r="Q904" s="701">
        <v>1</v>
      </c>
      <c r="R904" s="696">
        <v>2</v>
      </c>
      <c r="S904" s="701">
        <v>1</v>
      </c>
      <c r="T904" s="700">
        <v>1</v>
      </c>
      <c r="U904" s="702">
        <v>1</v>
      </c>
    </row>
    <row r="905" spans="1:21" ht="14.4" customHeight="1" x14ac:dyDescent="0.3">
      <c r="A905" s="695">
        <v>12</v>
      </c>
      <c r="B905" s="696" t="s">
        <v>530</v>
      </c>
      <c r="C905" s="696">
        <v>89301122</v>
      </c>
      <c r="D905" s="697" t="s">
        <v>2688</v>
      </c>
      <c r="E905" s="698" t="s">
        <v>1451</v>
      </c>
      <c r="F905" s="696" t="s">
        <v>1425</v>
      </c>
      <c r="G905" s="696" t="s">
        <v>2552</v>
      </c>
      <c r="H905" s="696" t="s">
        <v>531</v>
      </c>
      <c r="I905" s="696" t="s">
        <v>2553</v>
      </c>
      <c r="J905" s="696" t="s">
        <v>2554</v>
      </c>
      <c r="K905" s="696" t="s">
        <v>2555</v>
      </c>
      <c r="L905" s="699">
        <v>78.569999999999993</v>
      </c>
      <c r="M905" s="699">
        <v>78.569999999999993</v>
      </c>
      <c r="N905" s="696">
        <v>1</v>
      </c>
      <c r="O905" s="700">
        <v>1</v>
      </c>
      <c r="P905" s="699">
        <v>78.569999999999993</v>
      </c>
      <c r="Q905" s="701">
        <v>1</v>
      </c>
      <c r="R905" s="696">
        <v>1</v>
      </c>
      <c r="S905" s="701">
        <v>1</v>
      </c>
      <c r="T905" s="700">
        <v>1</v>
      </c>
      <c r="U905" s="702">
        <v>1</v>
      </c>
    </row>
    <row r="906" spans="1:21" ht="14.4" customHeight="1" x14ac:dyDescent="0.3">
      <c r="A906" s="695">
        <v>12</v>
      </c>
      <c r="B906" s="696" t="s">
        <v>530</v>
      </c>
      <c r="C906" s="696">
        <v>89301122</v>
      </c>
      <c r="D906" s="697" t="s">
        <v>2688</v>
      </c>
      <c r="E906" s="698" t="s">
        <v>1451</v>
      </c>
      <c r="F906" s="696" t="s">
        <v>1425</v>
      </c>
      <c r="G906" s="696" t="s">
        <v>1807</v>
      </c>
      <c r="H906" s="696" t="s">
        <v>531</v>
      </c>
      <c r="I906" s="696" t="s">
        <v>1963</v>
      </c>
      <c r="J906" s="696" t="s">
        <v>1964</v>
      </c>
      <c r="K906" s="696" t="s">
        <v>1459</v>
      </c>
      <c r="L906" s="699">
        <v>26.26</v>
      </c>
      <c r="M906" s="699">
        <v>26.26</v>
      </c>
      <c r="N906" s="696">
        <v>1</v>
      </c>
      <c r="O906" s="700">
        <v>0.5</v>
      </c>
      <c r="P906" s="699">
        <v>26.26</v>
      </c>
      <c r="Q906" s="701">
        <v>1</v>
      </c>
      <c r="R906" s="696">
        <v>1</v>
      </c>
      <c r="S906" s="701">
        <v>1</v>
      </c>
      <c r="T906" s="700">
        <v>0.5</v>
      </c>
      <c r="U906" s="702">
        <v>1</v>
      </c>
    </row>
    <row r="907" spans="1:21" ht="14.4" customHeight="1" x14ac:dyDescent="0.3">
      <c r="A907" s="695">
        <v>12</v>
      </c>
      <c r="B907" s="696" t="s">
        <v>530</v>
      </c>
      <c r="C907" s="696">
        <v>89301122</v>
      </c>
      <c r="D907" s="697" t="s">
        <v>2688</v>
      </c>
      <c r="E907" s="698" t="s">
        <v>1451</v>
      </c>
      <c r="F907" s="696" t="s">
        <v>1425</v>
      </c>
      <c r="G907" s="696" t="s">
        <v>2556</v>
      </c>
      <c r="H907" s="696" t="s">
        <v>531</v>
      </c>
      <c r="I907" s="696" t="s">
        <v>1185</v>
      </c>
      <c r="J907" s="696" t="s">
        <v>1186</v>
      </c>
      <c r="K907" s="696" t="s">
        <v>1187</v>
      </c>
      <c r="L907" s="699">
        <v>157.01</v>
      </c>
      <c r="M907" s="699">
        <v>471.03</v>
      </c>
      <c r="N907" s="696">
        <v>3</v>
      </c>
      <c r="O907" s="700">
        <v>0.5</v>
      </c>
      <c r="P907" s="699">
        <v>471.03</v>
      </c>
      <c r="Q907" s="701">
        <v>1</v>
      </c>
      <c r="R907" s="696">
        <v>3</v>
      </c>
      <c r="S907" s="701">
        <v>1</v>
      </c>
      <c r="T907" s="700">
        <v>0.5</v>
      </c>
      <c r="U907" s="702">
        <v>1</v>
      </c>
    </row>
    <row r="908" spans="1:21" ht="14.4" customHeight="1" x14ac:dyDescent="0.3">
      <c r="A908" s="695">
        <v>12</v>
      </c>
      <c r="B908" s="696" t="s">
        <v>530</v>
      </c>
      <c r="C908" s="696">
        <v>89301122</v>
      </c>
      <c r="D908" s="697" t="s">
        <v>2688</v>
      </c>
      <c r="E908" s="698" t="s">
        <v>1452</v>
      </c>
      <c r="F908" s="696" t="s">
        <v>1425</v>
      </c>
      <c r="G908" s="696" t="s">
        <v>1578</v>
      </c>
      <c r="H908" s="696" t="s">
        <v>531</v>
      </c>
      <c r="I908" s="696" t="s">
        <v>1579</v>
      </c>
      <c r="J908" s="696" t="s">
        <v>1580</v>
      </c>
      <c r="K908" s="696" t="s">
        <v>1581</v>
      </c>
      <c r="L908" s="699">
        <v>0</v>
      </c>
      <c r="M908" s="699">
        <v>0</v>
      </c>
      <c r="N908" s="696">
        <v>6</v>
      </c>
      <c r="O908" s="700">
        <v>5</v>
      </c>
      <c r="P908" s="699">
        <v>0</v>
      </c>
      <c r="Q908" s="701"/>
      <c r="R908" s="696">
        <v>4</v>
      </c>
      <c r="S908" s="701">
        <v>0.66666666666666663</v>
      </c>
      <c r="T908" s="700">
        <v>3</v>
      </c>
      <c r="U908" s="702">
        <v>0.6</v>
      </c>
    </row>
    <row r="909" spans="1:21" ht="14.4" customHeight="1" x14ac:dyDescent="0.3">
      <c r="A909" s="695">
        <v>12</v>
      </c>
      <c r="B909" s="696" t="s">
        <v>530</v>
      </c>
      <c r="C909" s="696">
        <v>89301122</v>
      </c>
      <c r="D909" s="697" t="s">
        <v>2688</v>
      </c>
      <c r="E909" s="698" t="s">
        <v>1452</v>
      </c>
      <c r="F909" s="696" t="s">
        <v>1425</v>
      </c>
      <c r="G909" s="696" t="s">
        <v>1566</v>
      </c>
      <c r="H909" s="696" t="s">
        <v>974</v>
      </c>
      <c r="I909" s="696" t="s">
        <v>1567</v>
      </c>
      <c r="J909" s="696" t="s">
        <v>1568</v>
      </c>
      <c r="K909" s="696" t="s">
        <v>1569</v>
      </c>
      <c r="L909" s="699">
        <v>1140.7</v>
      </c>
      <c r="M909" s="699">
        <v>28517.5</v>
      </c>
      <c r="N909" s="696">
        <v>25</v>
      </c>
      <c r="O909" s="700">
        <v>9</v>
      </c>
      <c r="P909" s="699">
        <v>25095.4</v>
      </c>
      <c r="Q909" s="701">
        <v>0.88</v>
      </c>
      <c r="R909" s="696">
        <v>22</v>
      </c>
      <c r="S909" s="701">
        <v>0.88</v>
      </c>
      <c r="T909" s="700">
        <v>8</v>
      </c>
      <c r="U909" s="702">
        <v>0.88888888888888884</v>
      </c>
    </row>
    <row r="910" spans="1:21" ht="14.4" customHeight="1" x14ac:dyDescent="0.3">
      <c r="A910" s="695">
        <v>12</v>
      </c>
      <c r="B910" s="696" t="s">
        <v>530</v>
      </c>
      <c r="C910" s="696">
        <v>89301122</v>
      </c>
      <c r="D910" s="697" t="s">
        <v>2688</v>
      </c>
      <c r="E910" s="698" t="s">
        <v>1452</v>
      </c>
      <c r="F910" s="696" t="s">
        <v>1425</v>
      </c>
      <c r="G910" s="696" t="s">
        <v>1588</v>
      </c>
      <c r="H910" s="696" t="s">
        <v>531</v>
      </c>
      <c r="I910" s="696" t="s">
        <v>1592</v>
      </c>
      <c r="J910" s="696" t="s">
        <v>1593</v>
      </c>
      <c r="K910" s="696" t="s">
        <v>1594</v>
      </c>
      <c r="L910" s="699">
        <v>1162.0999999999999</v>
      </c>
      <c r="M910" s="699">
        <v>1162.0999999999999</v>
      </c>
      <c r="N910" s="696">
        <v>1</v>
      </c>
      <c r="O910" s="700">
        <v>1</v>
      </c>
      <c r="P910" s="699">
        <v>1162.0999999999999</v>
      </c>
      <c r="Q910" s="701">
        <v>1</v>
      </c>
      <c r="R910" s="696">
        <v>1</v>
      </c>
      <c r="S910" s="701">
        <v>1</v>
      </c>
      <c r="T910" s="700">
        <v>1</v>
      </c>
      <c r="U910" s="702">
        <v>1</v>
      </c>
    </row>
    <row r="911" spans="1:21" ht="14.4" customHeight="1" x14ac:dyDescent="0.3">
      <c r="A911" s="695">
        <v>12</v>
      </c>
      <c r="B911" s="696" t="s">
        <v>530</v>
      </c>
      <c r="C911" s="696">
        <v>89301122</v>
      </c>
      <c r="D911" s="697" t="s">
        <v>2688</v>
      </c>
      <c r="E911" s="698" t="s">
        <v>1452</v>
      </c>
      <c r="F911" s="696" t="s">
        <v>1425</v>
      </c>
      <c r="G911" s="696" t="s">
        <v>1588</v>
      </c>
      <c r="H911" s="696" t="s">
        <v>531</v>
      </c>
      <c r="I911" s="696" t="s">
        <v>2557</v>
      </c>
      <c r="J911" s="696" t="s">
        <v>1593</v>
      </c>
      <c r="K911" s="696" t="s">
        <v>2558</v>
      </c>
      <c r="L911" s="699">
        <v>0</v>
      </c>
      <c r="M911" s="699">
        <v>0</v>
      </c>
      <c r="N911" s="696">
        <v>1</v>
      </c>
      <c r="O911" s="700">
        <v>0.5</v>
      </c>
      <c r="P911" s="699">
        <v>0</v>
      </c>
      <c r="Q911" s="701"/>
      <c r="R911" s="696">
        <v>1</v>
      </c>
      <c r="S911" s="701">
        <v>1</v>
      </c>
      <c r="T911" s="700">
        <v>0.5</v>
      </c>
      <c r="U911" s="702">
        <v>1</v>
      </c>
    </row>
    <row r="912" spans="1:21" ht="14.4" customHeight="1" x14ac:dyDescent="0.3">
      <c r="A912" s="695">
        <v>12</v>
      </c>
      <c r="B912" s="696" t="s">
        <v>530</v>
      </c>
      <c r="C912" s="696">
        <v>89301122</v>
      </c>
      <c r="D912" s="697" t="s">
        <v>2688</v>
      </c>
      <c r="E912" s="698" t="s">
        <v>1452</v>
      </c>
      <c r="F912" s="696" t="s">
        <v>1425</v>
      </c>
      <c r="G912" s="696" t="s">
        <v>1598</v>
      </c>
      <c r="H912" s="696" t="s">
        <v>531</v>
      </c>
      <c r="I912" s="696" t="s">
        <v>1602</v>
      </c>
      <c r="J912" s="696" t="s">
        <v>1603</v>
      </c>
      <c r="K912" s="696" t="s">
        <v>1604</v>
      </c>
      <c r="L912" s="699">
        <v>750.21</v>
      </c>
      <c r="M912" s="699">
        <v>4501.26</v>
      </c>
      <c r="N912" s="696">
        <v>6</v>
      </c>
      <c r="O912" s="700">
        <v>6</v>
      </c>
      <c r="P912" s="699">
        <v>3751.05</v>
      </c>
      <c r="Q912" s="701">
        <v>0.83333333333333337</v>
      </c>
      <c r="R912" s="696">
        <v>5</v>
      </c>
      <c r="S912" s="701">
        <v>0.83333333333333337</v>
      </c>
      <c r="T912" s="700">
        <v>5</v>
      </c>
      <c r="U912" s="702">
        <v>0.83333333333333337</v>
      </c>
    </row>
    <row r="913" spans="1:21" ht="14.4" customHeight="1" x14ac:dyDescent="0.3">
      <c r="A913" s="695">
        <v>12</v>
      </c>
      <c r="B913" s="696" t="s">
        <v>530</v>
      </c>
      <c r="C913" s="696">
        <v>89301122</v>
      </c>
      <c r="D913" s="697" t="s">
        <v>2688</v>
      </c>
      <c r="E913" s="698" t="s">
        <v>1452</v>
      </c>
      <c r="F913" s="696" t="s">
        <v>1425</v>
      </c>
      <c r="G913" s="696" t="s">
        <v>1598</v>
      </c>
      <c r="H913" s="696" t="s">
        <v>531</v>
      </c>
      <c r="I913" s="696" t="s">
        <v>1742</v>
      </c>
      <c r="J913" s="696" t="s">
        <v>1603</v>
      </c>
      <c r="K913" s="696" t="s">
        <v>1743</v>
      </c>
      <c r="L913" s="699">
        <v>0</v>
      </c>
      <c r="M913" s="699">
        <v>0</v>
      </c>
      <c r="N913" s="696">
        <v>2</v>
      </c>
      <c r="O913" s="700">
        <v>1.5</v>
      </c>
      <c r="P913" s="699">
        <v>0</v>
      </c>
      <c r="Q913" s="701"/>
      <c r="R913" s="696">
        <v>2</v>
      </c>
      <c r="S913" s="701">
        <v>1</v>
      </c>
      <c r="T913" s="700">
        <v>1.5</v>
      </c>
      <c r="U913" s="702">
        <v>1</v>
      </c>
    </row>
    <row r="914" spans="1:21" ht="14.4" customHeight="1" x14ac:dyDescent="0.3">
      <c r="A914" s="695">
        <v>12</v>
      </c>
      <c r="B914" s="696" t="s">
        <v>530</v>
      </c>
      <c r="C914" s="696">
        <v>89301122</v>
      </c>
      <c r="D914" s="697" t="s">
        <v>2688</v>
      </c>
      <c r="E914" s="698" t="s">
        <v>1452</v>
      </c>
      <c r="F914" s="696" t="s">
        <v>1425</v>
      </c>
      <c r="G914" s="696" t="s">
        <v>1458</v>
      </c>
      <c r="H914" s="696" t="s">
        <v>531</v>
      </c>
      <c r="I914" s="696" t="s">
        <v>1086</v>
      </c>
      <c r="J914" s="696" t="s">
        <v>1087</v>
      </c>
      <c r="K914" s="696" t="s">
        <v>1459</v>
      </c>
      <c r="L914" s="699">
        <v>50.27</v>
      </c>
      <c r="M914" s="699">
        <v>100.54</v>
      </c>
      <c r="N914" s="696">
        <v>2</v>
      </c>
      <c r="O914" s="700">
        <v>1.5</v>
      </c>
      <c r="P914" s="699">
        <v>50.27</v>
      </c>
      <c r="Q914" s="701">
        <v>0.5</v>
      </c>
      <c r="R914" s="696">
        <v>1</v>
      </c>
      <c r="S914" s="701">
        <v>0.5</v>
      </c>
      <c r="T914" s="700">
        <v>0.5</v>
      </c>
      <c r="U914" s="702">
        <v>0.33333333333333331</v>
      </c>
    </row>
    <row r="915" spans="1:21" ht="14.4" customHeight="1" x14ac:dyDescent="0.3">
      <c r="A915" s="695">
        <v>12</v>
      </c>
      <c r="B915" s="696" t="s">
        <v>530</v>
      </c>
      <c r="C915" s="696">
        <v>89301122</v>
      </c>
      <c r="D915" s="697" t="s">
        <v>2688</v>
      </c>
      <c r="E915" s="698" t="s">
        <v>1452</v>
      </c>
      <c r="F915" s="696" t="s">
        <v>1425</v>
      </c>
      <c r="G915" s="696" t="s">
        <v>1849</v>
      </c>
      <c r="H915" s="696" t="s">
        <v>531</v>
      </c>
      <c r="I915" s="696" t="s">
        <v>870</v>
      </c>
      <c r="J915" s="696" t="s">
        <v>2559</v>
      </c>
      <c r="K915" s="696" t="s">
        <v>2560</v>
      </c>
      <c r="L915" s="699">
        <v>65.069999999999993</v>
      </c>
      <c r="M915" s="699">
        <v>65.069999999999993</v>
      </c>
      <c r="N915" s="696">
        <v>1</v>
      </c>
      <c r="O915" s="700">
        <v>1</v>
      </c>
      <c r="P915" s="699">
        <v>65.069999999999993</v>
      </c>
      <c r="Q915" s="701">
        <v>1</v>
      </c>
      <c r="R915" s="696">
        <v>1</v>
      </c>
      <c r="S915" s="701">
        <v>1</v>
      </c>
      <c r="T915" s="700">
        <v>1</v>
      </c>
      <c r="U915" s="702">
        <v>1</v>
      </c>
    </row>
    <row r="916" spans="1:21" ht="14.4" customHeight="1" x14ac:dyDescent="0.3">
      <c r="A916" s="695">
        <v>12</v>
      </c>
      <c r="B916" s="696" t="s">
        <v>530</v>
      </c>
      <c r="C916" s="696">
        <v>89301122</v>
      </c>
      <c r="D916" s="697" t="s">
        <v>2688</v>
      </c>
      <c r="E916" s="698" t="s">
        <v>1452</v>
      </c>
      <c r="F916" s="696" t="s">
        <v>1425</v>
      </c>
      <c r="G916" s="696" t="s">
        <v>2561</v>
      </c>
      <c r="H916" s="696" t="s">
        <v>531</v>
      </c>
      <c r="I916" s="696" t="s">
        <v>2562</v>
      </c>
      <c r="J916" s="696" t="s">
        <v>2563</v>
      </c>
      <c r="K916" s="696" t="s">
        <v>2564</v>
      </c>
      <c r="L916" s="699">
        <v>120.37</v>
      </c>
      <c r="M916" s="699">
        <v>120.37</v>
      </c>
      <c r="N916" s="696">
        <v>1</v>
      </c>
      <c r="O916" s="700">
        <v>0.5</v>
      </c>
      <c r="P916" s="699">
        <v>120.37</v>
      </c>
      <c r="Q916" s="701">
        <v>1</v>
      </c>
      <c r="R916" s="696">
        <v>1</v>
      </c>
      <c r="S916" s="701">
        <v>1</v>
      </c>
      <c r="T916" s="700">
        <v>0.5</v>
      </c>
      <c r="U916" s="702">
        <v>1</v>
      </c>
    </row>
    <row r="917" spans="1:21" ht="14.4" customHeight="1" x14ac:dyDescent="0.3">
      <c r="A917" s="695">
        <v>12</v>
      </c>
      <c r="B917" s="696" t="s">
        <v>530</v>
      </c>
      <c r="C917" s="696">
        <v>89301122</v>
      </c>
      <c r="D917" s="697" t="s">
        <v>2688</v>
      </c>
      <c r="E917" s="698" t="s">
        <v>1452</v>
      </c>
      <c r="F917" s="696" t="s">
        <v>1425</v>
      </c>
      <c r="G917" s="696" t="s">
        <v>1461</v>
      </c>
      <c r="H917" s="696" t="s">
        <v>531</v>
      </c>
      <c r="I917" s="696" t="s">
        <v>1110</v>
      </c>
      <c r="J917" s="696" t="s">
        <v>1111</v>
      </c>
      <c r="K917" s="696" t="s">
        <v>1112</v>
      </c>
      <c r="L917" s="699">
        <v>153.52000000000001</v>
      </c>
      <c r="M917" s="699">
        <v>307.04000000000002</v>
      </c>
      <c r="N917" s="696">
        <v>2</v>
      </c>
      <c r="O917" s="700">
        <v>0.5</v>
      </c>
      <c r="P917" s="699">
        <v>307.04000000000002</v>
      </c>
      <c r="Q917" s="701">
        <v>1</v>
      </c>
      <c r="R917" s="696">
        <v>2</v>
      </c>
      <c r="S917" s="701">
        <v>1</v>
      </c>
      <c r="T917" s="700">
        <v>0.5</v>
      </c>
      <c r="U917" s="702">
        <v>1</v>
      </c>
    </row>
    <row r="918" spans="1:21" ht="14.4" customHeight="1" x14ac:dyDescent="0.3">
      <c r="A918" s="695">
        <v>12</v>
      </c>
      <c r="B918" s="696" t="s">
        <v>530</v>
      </c>
      <c r="C918" s="696">
        <v>89301122</v>
      </c>
      <c r="D918" s="697" t="s">
        <v>2688</v>
      </c>
      <c r="E918" s="698" t="s">
        <v>1452</v>
      </c>
      <c r="F918" s="696" t="s">
        <v>1425</v>
      </c>
      <c r="G918" s="696" t="s">
        <v>1547</v>
      </c>
      <c r="H918" s="696" t="s">
        <v>974</v>
      </c>
      <c r="I918" s="696" t="s">
        <v>1146</v>
      </c>
      <c r="J918" s="696" t="s">
        <v>1147</v>
      </c>
      <c r="K918" s="696" t="s">
        <v>1396</v>
      </c>
      <c r="L918" s="699">
        <v>69.86</v>
      </c>
      <c r="M918" s="699">
        <v>69.86</v>
      </c>
      <c r="N918" s="696">
        <v>1</v>
      </c>
      <c r="O918" s="700">
        <v>1</v>
      </c>
      <c r="P918" s="699"/>
      <c r="Q918" s="701">
        <v>0</v>
      </c>
      <c r="R918" s="696"/>
      <c r="S918" s="701">
        <v>0</v>
      </c>
      <c r="T918" s="700"/>
      <c r="U918" s="702">
        <v>0</v>
      </c>
    </row>
    <row r="919" spans="1:21" ht="14.4" customHeight="1" x14ac:dyDescent="0.3">
      <c r="A919" s="695">
        <v>12</v>
      </c>
      <c r="B919" s="696" t="s">
        <v>530</v>
      </c>
      <c r="C919" s="696">
        <v>89301122</v>
      </c>
      <c r="D919" s="697" t="s">
        <v>2688</v>
      </c>
      <c r="E919" s="698" t="s">
        <v>1452</v>
      </c>
      <c r="F919" s="696" t="s">
        <v>1425</v>
      </c>
      <c r="G919" s="696" t="s">
        <v>1514</v>
      </c>
      <c r="H919" s="696" t="s">
        <v>531</v>
      </c>
      <c r="I919" s="696" t="s">
        <v>2072</v>
      </c>
      <c r="J919" s="696" t="s">
        <v>1549</v>
      </c>
      <c r="K919" s="696" t="s">
        <v>2073</v>
      </c>
      <c r="L919" s="699">
        <v>0</v>
      </c>
      <c r="M919" s="699">
        <v>0</v>
      </c>
      <c r="N919" s="696">
        <v>1</v>
      </c>
      <c r="O919" s="700">
        <v>1</v>
      </c>
      <c r="P919" s="699"/>
      <c r="Q919" s="701"/>
      <c r="R919" s="696"/>
      <c r="S919" s="701">
        <v>0</v>
      </c>
      <c r="T919" s="700"/>
      <c r="U919" s="702">
        <v>0</v>
      </c>
    </row>
    <row r="920" spans="1:21" ht="14.4" customHeight="1" x14ac:dyDescent="0.3">
      <c r="A920" s="695">
        <v>12</v>
      </c>
      <c r="B920" s="696" t="s">
        <v>530</v>
      </c>
      <c r="C920" s="696">
        <v>89301122</v>
      </c>
      <c r="D920" s="697" t="s">
        <v>2688</v>
      </c>
      <c r="E920" s="698" t="s">
        <v>1452</v>
      </c>
      <c r="F920" s="696" t="s">
        <v>1425</v>
      </c>
      <c r="G920" s="696" t="s">
        <v>1483</v>
      </c>
      <c r="H920" s="696" t="s">
        <v>531</v>
      </c>
      <c r="I920" s="696" t="s">
        <v>1484</v>
      </c>
      <c r="J920" s="696" t="s">
        <v>1485</v>
      </c>
      <c r="K920" s="696" t="s">
        <v>1486</v>
      </c>
      <c r="L920" s="699">
        <v>326.37</v>
      </c>
      <c r="M920" s="699">
        <v>326.37</v>
      </c>
      <c r="N920" s="696">
        <v>1</v>
      </c>
      <c r="O920" s="700">
        <v>1</v>
      </c>
      <c r="P920" s="699">
        <v>326.37</v>
      </c>
      <c r="Q920" s="701">
        <v>1</v>
      </c>
      <c r="R920" s="696">
        <v>1</v>
      </c>
      <c r="S920" s="701">
        <v>1</v>
      </c>
      <c r="T920" s="700">
        <v>1</v>
      </c>
      <c r="U920" s="702">
        <v>1</v>
      </c>
    </row>
    <row r="921" spans="1:21" ht="14.4" customHeight="1" x14ac:dyDescent="0.3">
      <c r="A921" s="695">
        <v>12</v>
      </c>
      <c r="B921" s="696" t="s">
        <v>530</v>
      </c>
      <c r="C921" s="696">
        <v>89301122</v>
      </c>
      <c r="D921" s="697" t="s">
        <v>2688</v>
      </c>
      <c r="E921" s="698" t="s">
        <v>1452</v>
      </c>
      <c r="F921" s="696" t="s">
        <v>1425</v>
      </c>
      <c r="G921" s="696" t="s">
        <v>1654</v>
      </c>
      <c r="H921" s="696" t="s">
        <v>531</v>
      </c>
      <c r="I921" s="696" t="s">
        <v>1655</v>
      </c>
      <c r="J921" s="696" t="s">
        <v>1656</v>
      </c>
      <c r="K921" s="696" t="s">
        <v>1657</v>
      </c>
      <c r="L921" s="699">
        <v>0</v>
      </c>
      <c r="M921" s="699">
        <v>0</v>
      </c>
      <c r="N921" s="696">
        <v>1</v>
      </c>
      <c r="O921" s="700">
        <v>1</v>
      </c>
      <c r="P921" s="699">
        <v>0</v>
      </c>
      <c r="Q921" s="701"/>
      <c r="R921" s="696">
        <v>1</v>
      </c>
      <c r="S921" s="701">
        <v>1</v>
      </c>
      <c r="T921" s="700">
        <v>1</v>
      </c>
      <c r="U921" s="702">
        <v>1</v>
      </c>
    </row>
    <row r="922" spans="1:21" ht="14.4" customHeight="1" x14ac:dyDescent="0.3">
      <c r="A922" s="695">
        <v>12</v>
      </c>
      <c r="B922" s="696" t="s">
        <v>530</v>
      </c>
      <c r="C922" s="696">
        <v>89301122</v>
      </c>
      <c r="D922" s="697" t="s">
        <v>2688</v>
      </c>
      <c r="E922" s="698" t="s">
        <v>1452</v>
      </c>
      <c r="F922" s="696" t="s">
        <v>1425</v>
      </c>
      <c r="G922" s="696" t="s">
        <v>1518</v>
      </c>
      <c r="H922" s="696" t="s">
        <v>531</v>
      </c>
      <c r="I922" s="696" t="s">
        <v>611</v>
      </c>
      <c r="J922" s="696" t="s">
        <v>612</v>
      </c>
      <c r="K922" s="696" t="s">
        <v>1519</v>
      </c>
      <c r="L922" s="699">
        <v>127.5</v>
      </c>
      <c r="M922" s="699">
        <v>765</v>
      </c>
      <c r="N922" s="696">
        <v>6</v>
      </c>
      <c r="O922" s="700">
        <v>3.5</v>
      </c>
      <c r="P922" s="699">
        <v>637.5</v>
      </c>
      <c r="Q922" s="701">
        <v>0.83333333333333337</v>
      </c>
      <c r="R922" s="696">
        <v>5</v>
      </c>
      <c r="S922" s="701">
        <v>0.83333333333333337</v>
      </c>
      <c r="T922" s="700">
        <v>3</v>
      </c>
      <c r="U922" s="702">
        <v>0.8571428571428571</v>
      </c>
    </row>
    <row r="923" spans="1:21" ht="14.4" customHeight="1" x14ac:dyDescent="0.3">
      <c r="A923" s="695">
        <v>12</v>
      </c>
      <c r="B923" s="696" t="s">
        <v>530</v>
      </c>
      <c r="C923" s="696">
        <v>89301122</v>
      </c>
      <c r="D923" s="697" t="s">
        <v>2688</v>
      </c>
      <c r="E923" s="698" t="s">
        <v>1452</v>
      </c>
      <c r="F923" s="696" t="s">
        <v>1425</v>
      </c>
      <c r="G923" s="696" t="s">
        <v>1662</v>
      </c>
      <c r="H923" s="696" t="s">
        <v>531</v>
      </c>
      <c r="I923" s="696" t="s">
        <v>1666</v>
      </c>
      <c r="J923" s="696" t="s">
        <v>1667</v>
      </c>
      <c r="K923" s="696" t="s">
        <v>1668</v>
      </c>
      <c r="L923" s="699">
        <v>1786.21</v>
      </c>
      <c r="M923" s="699">
        <v>1786.21</v>
      </c>
      <c r="N923" s="696">
        <v>1</v>
      </c>
      <c r="O923" s="700">
        <v>1</v>
      </c>
      <c r="P923" s="699">
        <v>1786.21</v>
      </c>
      <c r="Q923" s="701">
        <v>1</v>
      </c>
      <c r="R923" s="696">
        <v>1</v>
      </c>
      <c r="S923" s="701">
        <v>1</v>
      </c>
      <c r="T923" s="700">
        <v>1</v>
      </c>
      <c r="U923" s="702">
        <v>1</v>
      </c>
    </row>
    <row r="924" spans="1:21" ht="14.4" customHeight="1" x14ac:dyDescent="0.3">
      <c r="A924" s="695">
        <v>12</v>
      </c>
      <c r="B924" s="696" t="s">
        <v>530</v>
      </c>
      <c r="C924" s="696">
        <v>89301122</v>
      </c>
      <c r="D924" s="697" t="s">
        <v>2688</v>
      </c>
      <c r="E924" s="698" t="s">
        <v>1452</v>
      </c>
      <c r="F924" s="696" t="s">
        <v>1425</v>
      </c>
      <c r="G924" s="696" t="s">
        <v>1462</v>
      </c>
      <c r="H924" s="696" t="s">
        <v>531</v>
      </c>
      <c r="I924" s="696" t="s">
        <v>1463</v>
      </c>
      <c r="J924" s="696" t="s">
        <v>1119</v>
      </c>
      <c r="K924" s="696" t="s">
        <v>1464</v>
      </c>
      <c r="L924" s="699">
        <v>23.46</v>
      </c>
      <c r="M924" s="699">
        <v>117.30000000000001</v>
      </c>
      <c r="N924" s="696">
        <v>5</v>
      </c>
      <c r="O924" s="700">
        <v>2.5</v>
      </c>
      <c r="P924" s="699">
        <v>93.84</v>
      </c>
      <c r="Q924" s="701">
        <v>0.79999999999999993</v>
      </c>
      <c r="R924" s="696">
        <v>4</v>
      </c>
      <c r="S924" s="701">
        <v>0.8</v>
      </c>
      <c r="T924" s="700">
        <v>2</v>
      </c>
      <c r="U924" s="702">
        <v>0.8</v>
      </c>
    </row>
    <row r="925" spans="1:21" ht="14.4" customHeight="1" x14ac:dyDescent="0.3">
      <c r="A925" s="695">
        <v>12</v>
      </c>
      <c r="B925" s="696" t="s">
        <v>530</v>
      </c>
      <c r="C925" s="696">
        <v>89301122</v>
      </c>
      <c r="D925" s="697" t="s">
        <v>2688</v>
      </c>
      <c r="E925" s="698" t="s">
        <v>1452</v>
      </c>
      <c r="F925" s="696" t="s">
        <v>1425</v>
      </c>
      <c r="G925" s="696" t="s">
        <v>1672</v>
      </c>
      <c r="H925" s="696" t="s">
        <v>531</v>
      </c>
      <c r="I925" s="696" t="s">
        <v>1799</v>
      </c>
      <c r="J925" s="696" t="s">
        <v>1800</v>
      </c>
      <c r="K925" s="696" t="s">
        <v>1801</v>
      </c>
      <c r="L925" s="699">
        <v>0</v>
      </c>
      <c r="M925" s="699">
        <v>0</v>
      </c>
      <c r="N925" s="696">
        <v>1</v>
      </c>
      <c r="O925" s="700">
        <v>1</v>
      </c>
      <c r="P925" s="699">
        <v>0</v>
      </c>
      <c r="Q925" s="701"/>
      <c r="R925" s="696">
        <v>1</v>
      </c>
      <c r="S925" s="701">
        <v>1</v>
      </c>
      <c r="T925" s="700">
        <v>1</v>
      </c>
      <c r="U925" s="702">
        <v>1</v>
      </c>
    </row>
    <row r="926" spans="1:21" ht="14.4" customHeight="1" x14ac:dyDescent="0.3">
      <c r="A926" s="695">
        <v>12</v>
      </c>
      <c r="B926" s="696" t="s">
        <v>530</v>
      </c>
      <c r="C926" s="696">
        <v>89301122</v>
      </c>
      <c r="D926" s="697" t="s">
        <v>2688</v>
      </c>
      <c r="E926" s="698" t="s">
        <v>1452</v>
      </c>
      <c r="F926" s="696" t="s">
        <v>1425</v>
      </c>
      <c r="G926" s="696" t="s">
        <v>1757</v>
      </c>
      <c r="H926" s="696" t="s">
        <v>974</v>
      </c>
      <c r="I926" s="696" t="s">
        <v>2565</v>
      </c>
      <c r="J926" s="696" t="s">
        <v>2298</v>
      </c>
      <c r="K926" s="696" t="s">
        <v>2265</v>
      </c>
      <c r="L926" s="699">
        <v>77.209999999999994</v>
      </c>
      <c r="M926" s="699">
        <v>154.41999999999999</v>
      </c>
      <c r="N926" s="696">
        <v>2</v>
      </c>
      <c r="O926" s="700">
        <v>2</v>
      </c>
      <c r="P926" s="699">
        <v>154.41999999999999</v>
      </c>
      <c r="Q926" s="701">
        <v>1</v>
      </c>
      <c r="R926" s="696">
        <v>2</v>
      </c>
      <c r="S926" s="701">
        <v>1</v>
      </c>
      <c r="T926" s="700">
        <v>2</v>
      </c>
      <c r="U926" s="702">
        <v>1</v>
      </c>
    </row>
    <row r="927" spans="1:21" ht="14.4" customHeight="1" x14ac:dyDescent="0.3">
      <c r="A927" s="695">
        <v>12</v>
      </c>
      <c r="B927" s="696" t="s">
        <v>530</v>
      </c>
      <c r="C927" s="696">
        <v>89301122</v>
      </c>
      <c r="D927" s="697" t="s">
        <v>2688</v>
      </c>
      <c r="E927" s="698" t="s">
        <v>1452</v>
      </c>
      <c r="F927" s="696" t="s">
        <v>1425</v>
      </c>
      <c r="G927" s="696" t="s">
        <v>1531</v>
      </c>
      <c r="H927" s="696" t="s">
        <v>974</v>
      </c>
      <c r="I927" s="696" t="s">
        <v>1679</v>
      </c>
      <c r="J927" s="696" t="s">
        <v>1533</v>
      </c>
      <c r="K927" s="696" t="s">
        <v>1680</v>
      </c>
      <c r="L927" s="699">
        <v>492.45</v>
      </c>
      <c r="M927" s="699">
        <v>492.45</v>
      </c>
      <c r="N927" s="696">
        <v>1</v>
      </c>
      <c r="O927" s="700">
        <v>0.5</v>
      </c>
      <c r="P927" s="699">
        <v>492.45</v>
      </c>
      <c r="Q927" s="701">
        <v>1</v>
      </c>
      <c r="R927" s="696">
        <v>1</v>
      </c>
      <c r="S927" s="701">
        <v>1</v>
      </c>
      <c r="T927" s="700">
        <v>0.5</v>
      </c>
      <c r="U927" s="702">
        <v>1</v>
      </c>
    </row>
    <row r="928" spans="1:21" ht="14.4" customHeight="1" x14ac:dyDescent="0.3">
      <c r="A928" s="695">
        <v>12</v>
      </c>
      <c r="B928" s="696" t="s">
        <v>530</v>
      </c>
      <c r="C928" s="696">
        <v>89301122</v>
      </c>
      <c r="D928" s="697" t="s">
        <v>2688</v>
      </c>
      <c r="E928" s="698" t="s">
        <v>1452</v>
      </c>
      <c r="F928" s="696" t="s">
        <v>1425</v>
      </c>
      <c r="G928" s="696" t="s">
        <v>1802</v>
      </c>
      <c r="H928" s="696" t="s">
        <v>531</v>
      </c>
      <c r="I928" s="696" t="s">
        <v>1803</v>
      </c>
      <c r="J928" s="696" t="s">
        <v>1804</v>
      </c>
      <c r="K928" s="696" t="s">
        <v>1805</v>
      </c>
      <c r="L928" s="699">
        <v>504.54</v>
      </c>
      <c r="M928" s="699">
        <v>1009.08</v>
      </c>
      <c r="N928" s="696">
        <v>2</v>
      </c>
      <c r="O928" s="700">
        <v>2</v>
      </c>
      <c r="P928" s="699">
        <v>1009.08</v>
      </c>
      <c r="Q928" s="701">
        <v>1</v>
      </c>
      <c r="R928" s="696">
        <v>2</v>
      </c>
      <c r="S928" s="701">
        <v>1</v>
      </c>
      <c r="T928" s="700">
        <v>2</v>
      </c>
      <c r="U928" s="702">
        <v>1</v>
      </c>
    </row>
    <row r="929" spans="1:21" ht="14.4" customHeight="1" x14ac:dyDescent="0.3">
      <c r="A929" s="695">
        <v>12</v>
      </c>
      <c r="B929" s="696" t="s">
        <v>530</v>
      </c>
      <c r="C929" s="696">
        <v>89301122</v>
      </c>
      <c r="D929" s="697" t="s">
        <v>2688</v>
      </c>
      <c r="E929" s="698" t="s">
        <v>1452</v>
      </c>
      <c r="F929" s="696" t="s">
        <v>1425</v>
      </c>
      <c r="G929" s="696" t="s">
        <v>1763</v>
      </c>
      <c r="H929" s="696" t="s">
        <v>531</v>
      </c>
      <c r="I929" s="696" t="s">
        <v>2566</v>
      </c>
      <c r="J929" s="696" t="s">
        <v>2017</v>
      </c>
      <c r="K929" s="696" t="s">
        <v>1408</v>
      </c>
      <c r="L929" s="699">
        <v>0</v>
      </c>
      <c r="M929" s="699">
        <v>0</v>
      </c>
      <c r="N929" s="696">
        <v>1</v>
      </c>
      <c r="O929" s="700">
        <v>1</v>
      </c>
      <c r="P929" s="699">
        <v>0</v>
      </c>
      <c r="Q929" s="701"/>
      <c r="R929" s="696">
        <v>1</v>
      </c>
      <c r="S929" s="701">
        <v>1</v>
      </c>
      <c r="T929" s="700">
        <v>1</v>
      </c>
      <c r="U929" s="702">
        <v>1</v>
      </c>
    </row>
    <row r="930" spans="1:21" ht="14.4" customHeight="1" x14ac:dyDescent="0.3">
      <c r="A930" s="695">
        <v>12</v>
      </c>
      <c r="B930" s="696" t="s">
        <v>530</v>
      </c>
      <c r="C930" s="696">
        <v>89301122</v>
      </c>
      <c r="D930" s="697" t="s">
        <v>2688</v>
      </c>
      <c r="E930" s="698" t="s">
        <v>1452</v>
      </c>
      <c r="F930" s="696" t="s">
        <v>1425</v>
      </c>
      <c r="G930" s="696" t="s">
        <v>2567</v>
      </c>
      <c r="H930" s="696" t="s">
        <v>531</v>
      </c>
      <c r="I930" s="696" t="s">
        <v>2568</v>
      </c>
      <c r="J930" s="696" t="s">
        <v>2569</v>
      </c>
      <c r="K930" s="696" t="s">
        <v>2570</v>
      </c>
      <c r="L930" s="699">
        <v>0</v>
      </c>
      <c r="M930" s="699">
        <v>0</v>
      </c>
      <c r="N930" s="696">
        <v>1</v>
      </c>
      <c r="O930" s="700">
        <v>1</v>
      </c>
      <c r="P930" s="699"/>
      <c r="Q930" s="701"/>
      <c r="R930" s="696"/>
      <c r="S930" s="701">
        <v>0</v>
      </c>
      <c r="T930" s="700"/>
      <c r="U930" s="702">
        <v>0</v>
      </c>
    </row>
    <row r="931" spans="1:21" ht="14.4" customHeight="1" x14ac:dyDescent="0.3">
      <c r="A931" s="695">
        <v>12</v>
      </c>
      <c r="B931" s="696" t="s">
        <v>530</v>
      </c>
      <c r="C931" s="696">
        <v>89301122</v>
      </c>
      <c r="D931" s="697" t="s">
        <v>2688</v>
      </c>
      <c r="E931" s="698" t="s">
        <v>1452</v>
      </c>
      <c r="F931" s="696" t="s">
        <v>1427</v>
      </c>
      <c r="G931" s="696" t="s">
        <v>1473</v>
      </c>
      <c r="H931" s="696" t="s">
        <v>531</v>
      </c>
      <c r="I931" s="696" t="s">
        <v>1480</v>
      </c>
      <c r="J931" s="696" t="s">
        <v>1481</v>
      </c>
      <c r="K931" s="696" t="s">
        <v>1482</v>
      </c>
      <c r="L931" s="699">
        <v>190</v>
      </c>
      <c r="M931" s="699">
        <v>1330</v>
      </c>
      <c r="N931" s="696">
        <v>7</v>
      </c>
      <c r="O931" s="700">
        <v>1</v>
      </c>
      <c r="P931" s="699">
        <v>1330</v>
      </c>
      <c r="Q931" s="701">
        <v>1</v>
      </c>
      <c r="R931" s="696">
        <v>7</v>
      </c>
      <c r="S931" s="701">
        <v>1</v>
      </c>
      <c r="T931" s="700">
        <v>1</v>
      </c>
      <c r="U931" s="702">
        <v>1</v>
      </c>
    </row>
    <row r="932" spans="1:21" ht="14.4" customHeight="1" x14ac:dyDescent="0.3">
      <c r="A932" s="695">
        <v>12</v>
      </c>
      <c r="B932" s="696" t="s">
        <v>530</v>
      </c>
      <c r="C932" s="696">
        <v>89301122</v>
      </c>
      <c r="D932" s="697" t="s">
        <v>2688</v>
      </c>
      <c r="E932" s="698" t="s">
        <v>1452</v>
      </c>
      <c r="F932" s="696" t="s">
        <v>1427</v>
      </c>
      <c r="G932" s="696" t="s">
        <v>1473</v>
      </c>
      <c r="H932" s="696" t="s">
        <v>531</v>
      </c>
      <c r="I932" s="696" t="s">
        <v>1733</v>
      </c>
      <c r="J932" s="696" t="s">
        <v>1734</v>
      </c>
      <c r="K932" s="696" t="s">
        <v>1735</v>
      </c>
      <c r="L932" s="699">
        <v>149.99</v>
      </c>
      <c r="M932" s="699">
        <v>1349.91</v>
      </c>
      <c r="N932" s="696">
        <v>9</v>
      </c>
      <c r="O932" s="700">
        <v>1</v>
      </c>
      <c r="P932" s="699"/>
      <c r="Q932" s="701">
        <v>0</v>
      </c>
      <c r="R932" s="696"/>
      <c r="S932" s="701">
        <v>0</v>
      </c>
      <c r="T932" s="700"/>
      <c r="U932" s="702">
        <v>0</v>
      </c>
    </row>
    <row r="933" spans="1:21" ht="14.4" customHeight="1" x14ac:dyDescent="0.3">
      <c r="A933" s="695">
        <v>12</v>
      </c>
      <c r="B933" s="696" t="s">
        <v>530</v>
      </c>
      <c r="C933" s="696">
        <v>89301122</v>
      </c>
      <c r="D933" s="697" t="s">
        <v>2688</v>
      </c>
      <c r="E933" s="698" t="s">
        <v>1453</v>
      </c>
      <c r="F933" s="696" t="s">
        <v>1425</v>
      </c>
      <c r="G933" s="696" t="s">
        <v>1578</v>
      </c>
      <c r="H933" s="696" t="s">
        <v>531</v>
      </c>
      <c r="I933" s="696" t="s">
        <v>1579</v>
      </c>
      <c r="J933" s="696" t="s">
        <v>1580</v>
      </c>
      <c r="K933" s="696" t="s">
        <v>1581</v>
      </c>
      <c r="L933" s="699">
        <v>0</v>
      </c>
      <c r="M933" s="699">
        <v>0</v>
      </c>
      <c r="N933" s="696">
        <v>12</v>
      </c>
      <c r="O933" s="700">
        <v>8</v>
      </c>
      <c r="P933" s="699">
        <v>0</v>
      </c>
      <c r="Q933" s="701"/>
      <c r="R933" s="696">
        <v>10</v>
      </c>
      <c r="S933" s="701">
        <v>0.83333333333333337</v>
      </c>
      <c r="T933" s="700">
        <v>6</v>
      </c>
      <c r="U933" s="702">
        <v>0.75</v>
      </c>
    </row>
    <row r="934" spans="1:21" ht="14.4" customHeight="1" x14ac:dyDescent="0.3">
      <c r="A934" s="695">
        <v>12</v>
      </c>
      <c r="B934" s="696" t="s">
        <v>530</v>
      </c>
      <c r="C934" s="696">
        <v>89301122</v>
      </c>
      <c r="D934" s="697" t="s">
        <v>2688</v>
      </c>
      <c r="E934" s="698" t="s">
        <v>1453</v>
      </c>
      <c r="F934" s="696" t="s">
        <v>1425</v>
      </c>
      <c r="G934" s="696" t="s">
        <v>1456</v>
      </c>
      <c r="H934" s="696" t="s">
        <v>974</v>
      </c>
      <c r="I934" s="696" t="s">
        <v>1128</v>
      </c>
      <c r="J934" s="696" t="s">
        <v>1381</v>
      </c>
      <c r="K934" s="696" t="s">
        <v>1382</v>
      </c>
      <c r="L934" s="699">
        <v>333.31</v>
      </c>
      <c r="M934" s="699">
        <v>666.62</v>
      </c>
      <c r="N934" s="696">
        <v>2</v>
      </c>
      <c r="O934" s="700">
        <v>1</v>
      </c>
      <c r="P934" s="699">
        <v>666.62</v>
      </c>
      <c r="Q934" s="701">
        <v>1</v>
      </c>
      <c r="R934" s="696">
        <v>2</v>
      </c>
      <c r="S934" s="701">
        <v>1</v>
      </c>
      <c r="T934" s="700">
        <v>1</v>
      </c>
      <c r="U934" s="702">
        <v>1</v>
      </c>
    </row>
    <row r="935" spans="1:21" ht="14.4" customHeight="1" x14ac:dyDescent="0.3">
      <c r="A935" s="695">
        <v>12</v>
      </c>
      <c r="B935" s="696" t="s">
        <v>530</v>
      </c>
      <c r="C935" s="696">
        <v>89301122</v>
      </c>
      <c r="D935" s="697" t="s">
        <v>2688</v>
      </c>
      <c r="E935" s="698" t="s">
        <v>1453</v>
      </c>
      <c r="F935" s="696" t="s">
        <v>1425</v>
      </c>
      <c r="G935" s="696" t="s">
        <v>2571</v>
      </c>
      <c r="H935" s="696" t="s">
        <v>974</v>
      </c>
      <c r="I935" s="696" t="s">
        <v>2572</v>
      </c>
      <c r="J935" s="696" t="s">
        <v>2573</v>
      </c>
      <c r="K935" s="696" t="s">
        <v>2574</v>
      </c>
      <c r="L935" s="699">
        <v>222.25</v>
      </c>
      <c r="M935" s="699">
        <v>1111.25</v>
      </c>
      <c r="N935" s="696">
        <v>5</v>
      </c>
      <c r="O935" s="700">
        <v>2</v>
      </c>
      <c r="P935" s="699">
        <v>1111.25</v>
      </c>
      <c r="Q935" s="701">
        <v>1</v>
      </c>
      <c r="R935" s="696">
        <v>5</v>
      </c>
      <c r="S935" s="701">
        <v>1</v>
      </c>
      <c r="T935" s="700">
        <v>2</v>
      </c>
      <c r="U935" s="702">
        <v>1</v>
      </c>
    </row>
    <row r="936" spans="1:21" ht="14.4" customHeight="1" x14ac:dyDescent="0.3">
      <c r="A936" s="695">
        <v>12</v>
      </c>
      <c r="B936" s="696" t="s">
        <v>530</v>
      </c>
      <c r="C936" s="696">
        <v>89301122</v>
      </c>
      <c r="D936" s="697" t="s">
        <v>2688</v>
      </c>
      <c r="E936" s="698" t="s">
        <v>1453</v>
      </c>
      <c r="F936" s="696" t="s">
        <v>1425</v>
      </c>
      <c r="G936" s="696" t="s">
        <v>1582</v>
      </c>
      <c r="H936" s="696" t="s">
        <v>531</v>
      </c>
      <c r="I936" s="696" t="s">
        <v>1583</v>
      </c>
      <c r="J936" s="696" t="s">
        <v>1584</v>
      </c>
      <c r="K936" s="696" t="s">
        <v>1530</v>
      </c>
      <c r="L936" s="699">
        <v>97.42</v>
      </c>
      <c r="M936" s="699">
        <v>1850.98</v>
      </c>
      <c r="N936" s="696">
        <v>19</v>
      </c>
      <c r="O936" s="700">
        <v>3.5</v>
      </c>
      <c r="P936" s="699">
        <v>1266.46</v>
      </c>
      <c r="Q936" s="701">
        <v>0.68421052631578949</v>
      </c>
      <c r="R936" s="696">
        <v>13</v>
      </c>
      <c r="S936" s="701">
        <v>0.68421052631578949</v>
      </c>
      <c r="T936" s="700">
        <v>2</v>
      </c>
      <c r="U936" s="702">
        <v>0.5714285714285714</v>
      </c>
    </row>
    <row r="937" spans="1:21" ht="14.4" customHeight="1" x14ac:dyDescent="0.3">
      <c r="A937" s="695">
        <v>12</v>
      </c>
      <c r="B937" s="696" t="s">
        <v>530</v>
      </c>
      <c r="C937" s="696">
        <v>89301122</v>
      </c>
      <c r="D937" s="697" t="s">
        <v>2688</v>
      </c>
      <c r="E937" s="698" t="s">
        <v>1453</v>
      </c>
      <c r="F937" s="696" t="s">
        <v>1425</v>
      </c>
      <c r="G937" s="696" t="s">
        <v>1582</v>
      </c>
      <c r="H937" s="696" t="s">
        <v>531</v>
      </c>
      <c r="I937" s="696" t="s">
        <v>1585</v>
      </c>
      <c r="J937" s="696" t="s">
        <v>1586</v>
      </c>
      <c r="K937" s="696" t="s">
        <v>1587</v>
      </c>
      <c r="L937" s="699">
        <v>142.49</v>
      </c>
      <c r="M937" s="699">
        <v>569.96</v>
      </c>
      <c r="N937" s="696">
        <v>4</v>
      </c>
      <c r="O937" s="700">
        <v>0.5</v>
      </c>
      <c r="P937" s="699">
        <v>569.96</v>
      </c>
      <c r="Q937" s="701">
        <v>1</v>
      </c>
      <c r="R937" s="696">
        <v>4</v>
      </c>
      <c r="S937" s="701">
        <v>1</v>
      </c>
      <c r="T937" s="700">
        <v>0.5</v>
      </c>
      <c r="U937" s="702">
        <v>1</v>
      </c>
    </row>
    <row r="938" spans="1:21" ht="14.4" customHeight="1" x14ac:dyDescent="0.3">
      <c r="A938" s="695">
        <v>12</v>
      </c>
      <c r="B938" s="696" t="s">
        <v>530</v>
      </c>
      <c r="C938" s="696">
        <v>89301122</v>
      </c>
      <c r="D938" s="697" t="s">
        <v>2688</v>
      </c>
      <c r="E938" s="698" t="s">
        <v>1453</v>
      </c>
      <c r="F938" s="696" t="s">
        <v>1425</v>
      </c>
      <c r="G938" s="696" t="s">
        <v>1566</v>
      </c>
      <c r="H938" s="696" t="s">
        <v>974</v>
      </c>
      <c r="I938" s="696" t="s">
        <v>1773</v>
      </c>
      <c r="J938" s="696" t="s">
        <v>1774</v>
      </c>
      <c r="K938" s="696" t="s">
        <v>1775</v>
      </c>
      <c r="L938" s="699">
        <v>216.29</v>
      </c>
      <c r="M938" s="699">
        <v>2379.19</v>
      </c>
      <c r="N938" s="696">
        <v>11</v>
      </c>
      <c r="O938" s="700">
        <v>4</v>
      </c>
      <c r="P938" s="699">
        <v>865.16</v>
      </c>
      <c r="Q938" s="701">
        <v>0.36363636363636359</v>
      </c>
      <c r="R938" s="696">
        <v>4</v>
      </c>
      <c r="S938" s="701">
        <v>0.36363636363636365</v>
      </c>
      <c r="T938" s="700">
        <v>2</v>
      </c>
      <c r="U938" s="702">
        <v>0.5</v>
      </c>
    </row>
    <row r="939" spans="1:21" ht="14.4" customHeight="1" x14ac:dyDescent="0.3">
      <c r="A939" s="695">
        <v>12</v>
      </c>
      <c r="B939" s="696" t="s">
        <v>530</v>
      </c>
      <c r="C939" s="696">
        <v>89301122</v>
      </c>
      <c r="D939" s="697" t="s">
        <v>2688</v>
      </c>
      <c r="E939" s="698" t="s">
        <v>1453</v>
      </c>
      <c r="F939" s="696" t="s">
        <v>1425</v>
      </c>
      <c r="G939" s="696" t="s">
        <v>1566</v>
      </c>
      <c r="H939" s="696" t="s">
        <v>974</v>
      </c>
      <c r="I939" s="696" t="s">
        <v>1567</v>
      </c>
      <c r="J939" s="696" t="s">
        <v>1568</v>
      </c>
      <c r="K939" s="696" t="s">
        <v>1569</v>
      </c>
      <c r="L939" s="699">
        <v>1140.7</v>
      </c>
      <c r="M939" s="699">
        <v>66160.599999999991</v>
      </c>
      <c r="N939" s="696">
        <v>58</v>
      </c>
      <c r="O939" s="700">
        <v>16.5</v>
      </c>
      <c r="P939" s="699">
        <v>61597.799999999988</v>
      </c>
      <c r="Q939" s="701">
        <v>0.93103448275862066</v>
      </c>
      <c r="R939" s="696">
        <v>54</v>
      </c>
      <c r="S939" s="701">
        <v>0.93103448275862066</v>
      </c>
      <c r="T939" s="700">
        <v>16</v>
      </c>
      <c r="U939" s="702">
        <v>0.96969696969696972</v>
      </c>
    </row>
    <row r="940" spans="1:21" ht="14.4" customHeight="1" x14ac:dyDescent="0.3">
      <c r="A940" s="695">
        <v>12</v>
      </c>
      <c r="B940" s="696" t="s">
        <v>530</v>
      </c>
      <c r="C940" s="696">
        <v>89301122</v>
      </c>
      <c r="D940" s="697" t="s">
        <v>2688</v>
      </c>
      <c r="E940" s="698" t="s">
        <v>1453</v>
      </c>
      <c r="F940" s="696" t="s">
        <v>1425</v>
      </c>
      <c r="G940" s="696" t="s">
        <v>1457</v>
      </c>
      <c r="H940" s="696" t="s">
        <v>974</v>
      </c>
      <c r="I940" s="696" t="s">
        <v>1542</v>
      </c>
      <c r="J940" s="696" t="s">
        <v>1543</v>
      </c>
      <c r="K940" s="696" t="s">
        <v>1544</v>
      </c>
      <c r="L940" s="699">
        <v>138.16</v>
      </c>
      <c r="M940" s="699">
        <v>414.48</v>
      </c>
      <c r="N940" s="696">
        <v>3</v>
      </c>
      <c r="O940" s="700">
        <v>2</v>
      </c>
      <c r="P940" s="699">
        <v>414.48</v>
      </c>
      <c r="Q940" s="701">
        <v>1</v>
      </c>
      <c r="R940" s="696">
        <v>3</v>
      </c>
      <c r="S940" s="701">
        <v>1</v>
      </c>
      <c r="T940" s="700">
        <v>2</v>
      </c>
      <c r="U940" s="702">
        <v>1</v>
      </c>
    </row>
    <row r="941" spans="1:21" ht="14.4" customHeight="1" x14ac:dyDescent="0.3">
      <c r="A941" s="695">
        <v>12</v>
      </c>
      <c r="B941" s="696" t="s">
        <v>530</v>
      </c>
      <c r="C941" s="696">
        <v>89301122</v>
      </c>
      <c r="D941" s="697" t="s">
        <v>2688</v>
      </c>
      <c r="E941" s="698" t="s">
        <v>1453</v>
      </c>
      <c r="F941" s="696" t="s">
        <v>1425</v>
      </c>
      <c r="G941" s="696" t="s">
        <v>1457</v>
      </c>
      <c r="H941" s="696" t="s">
        <v>974</v>
      </c>
      <c r="I941" s="696" t="s">
        <v>1135</v>
      </c>
      <c r="J941" s="696" t="s">
        <v>1136</v>
      </c>
      <c r="K941" s="696" t="s">
        <v>1388</v>
      </c>
      <c r="L941" s="699">
        <v>184.22</v>
      </c>
      <c r="M941" s="699">
        <v>1105.32</v>
      </c>
      <c r="N941" s="696">
        <v>6</v>
      </c>
      <c r="O941" s="700">
        <v>2.5</v>
      </c>
      <c r="P941" s="699">
        <v>1105.32</v>
      </c>
      <c r="Q941" s="701">
        <v>1</v>
      </c>
      <c r="R941" s="696">
        <v>6</v>
      </c>
      <c r="S941" s="701">
        <v>1</v>
      </c>
      <c r="T941" s="700">
        <v>2.5</v>
      </c>
      <c r="U941" s="702">
        <v>1</v>
      </c>
    </row>
    <row r="942" spans="1:21" ht="14.4" customHeight="1" x14ac:dyDescent="0.3">
      <c r="A942" s="695">
        <v>12</v>
      </c>
      <c r="B942" s="696" t="s">
        <v>530</v>
      </c>
      <c r="C942" s="696">
        <v>89301122</v>
      </c>
      <c r="D942" s="697" t="s">
        <v>2688</v>
      </c>
      <c r="E942" s="698" t="s">
        <v>1453</v>
      </c>
      <c r="F942" s="696" t="s">
        <v>1425</v>
      </c>
      <c r="G942" s="696" t="s">
        <v>1493</v>
      </c>
      <c r="H942" s="696" t="s">
        <v>974</v>
      </c>
      <c r="I942" s="696" t="s">
        <v>1139</v>
      </c>
      <c r="J942" s="696" t="s">
        <v>1140</v>
      </c>
      <c r="K942" s="696" t="s">
        <v>1388</v>
      </c>
      <c r="L942" s="699">
        <v>69.86</v>
      </c>
      <c r="M942" s="699">
        <v>489.02</v>
      </c>
      <c r="N942" s="696">
        <v>7</v>
      </c>
      <c r="O942" s="700">
        <v>1</v>
      </c>
      <c r="P942" s="699">
        <v>489.02</v>
      </c>
      <c r="Q942" s="701">
        <v>1</v>
      </c>
      <c r="R942" s="696">
        <v>7</v>
      </c>
      <c r="S942" s="701">
        <v>1</v>
      </c>
      <c r="T942" s="700">
        <v>1</v>
      </c>
      <c r="U942" s="702">
        <v>1</v>
      </c>
    </row>
    <row r="943" spans="1:21" ht="14.4" customHeight="1" x14ac:dyDescent="0.3">
      <c r="A943" s="695">
        <v>12</v>
      </c>
      <c r="B943" s="696" t="s">
        <v>530</v>
      </c>
      <c r="C943" s="696">
        <v>89301122</v>
      </c>
      <c r="D943" s="697" t="s">
        <v>2688</v>
      </c>
      <c r="E943" s="698" t="s">
        <v>1453</v>
      </c>
      <c r="F943" s="696" t="s">
        <v>1425</v>
      </c>
      <c r="G943" s="696" t="s">
        <v>1588</v>
      </c>
      <c r="H943" s="696" t="s">
        <v>531</v>
      </c>
      <c r="I943" s="696" t="s">
        <v>1589</v>
      </c>
      <c r="J943" s="696" t="s">
        <v>1590</v>
      </c>
      <c r="K943" s="696" t="s">
        <v>1591</v>
      </c>
      <c r="L943" s="699">
        <v>871.16</v>
      </c>
      <c r="M943" s="699">
        <v>5226.96</v>
      </c>
      <c r="N943" s="696">
        <v>6</v>
      </c>
      <c r="O943" s="700">
        <v>2</v>
      </c>
      <c r="P943" s="699">
        <v>5226.96</v>
      </c>
      <c r="Q943" s="701">
        <v>1</v>
      </c>
      <c r="R943" s="696">
        <v>6</v>
      </c>
      <c r="S943" s="701">
        <v>1</v>
      </c>
      <c r="T943" s="700">
        <v>2</v>
      </c>
      <c r="U943" s="702">
        <v>1</v>
      </c>
    </row>
    <row r="944" spans="1:21" ht="14.4" customHeight="1" x14ac:dyDescent="0.3">
      <c r="A944" s="695">
        <v>12</v>
      </c>
      <c r="B944" s="696" t="s">
        <v>530</v>
      </c>
      <c r="C944" s="696">
        <v>89301122</v>
      </c>
      <c r="D944" s="697" t="s">
        <v>2688</v>
      </c>
      <c r="E944" s="698" t="s">
        <v>1453</v>
      </c>
      <c r="F944" s="696" t="s">
        <v>1425</v>
      </c>
      <c r="G944" s="696" t="s">
        <v>1588</v>
      </c>
      <c r="H944" s="696" t="s">
        <v>531</v>
      </c>
      <c r="I944" s="696" t="s">
        <v>1592</v>
      </c>
      <c r="J944" s="696" t="s">
        <v>1593</v>
      </c>
      <c r="K944" s="696" t="s">
        <v>1594</v>
      </c>
      <c r="L944" s="699">
        <v>1162.0999999999999</v>
      </c>
      <c r="M944" s="699">
        <v>27890.399999999998</v>
      </c>
      <c r="N944" s="696">
        <v>24</v>
      </c>
      <c r="O944" s="700">
        <v>4.5</v>
      </c>
      <c r="P944" s="699">
        <v>20917.8</v>
      </c>
      <c r="Q944" s="701">
        <v>0.75</v>
      </c>
      <c r="R944" s="696">
        <v>18</v>
      </c>
      <c r="S944" s="701">
        <v>0.75</v>
      </c>
      <c r="T944" s="700">
        <v>3.5</v>
      </c>
      <c r="U944" s="702">
        <v>0.77777777777777779</v>
      </c>
    </row>
    <row r="945" spans="1:21" ht="14.4" customHeight="1" x14ac:dyDescent="0.3">
      <c r="A945" s="695">
        <v>12</v>
      </c>
      <c r="B945" s="696" t="s">
        <v>530</v>
      </c>
      <c r="C945" s="696">
        <v>89301122</v>
      </c>
      <c r="D945" s="697" t="s">
        <v>2688</v>
      </c>
      <c r="E945" s="698" t="s">
        <v>1453</v>
      </c>
      <c r="F945" s="696" t="s">
        <v>1425</v>
      </c>
      <c r="G945" s="696" t="s">
        <v>1833</v>
      </c>
      <c r="H945" s="696" t="s">
        <v>974</v>
      </c>
      <c r="I945" s="696" t="s">
        <v>1834</v>
      </c>
      <c r="J945" s="696" t="s">
        <v>1835</v>
      </c>
      <c r="K945" s="696" t="s">
        <v>1836</v>
      </c>
      <c r="L945" s="699">
        <v>492.45</v>
      </c>
      <c r="M945" s="699">
        <v>492.45</v>
      </c>
      <c r="N945" s="696">
        <v>1</v>
      </c>
      <c r="O945" s="700">
        <v>0.5</v>
      </c>
      <c r="P945" s="699"/>
      <c r="Q945" s="701">
        <v>0</v>
      </c>
      <c r="R945" s="696"/>
      <c r="S945" s="701">
        <v>0</v>
      </c>
      <c r="T945" s="700"/>
      <c r="U945" s="702">
        <v>0</v>
      </c>
    </row>
    <row r="946" spans="1:21" ht="14.4" customHeight="1" x14ac:dyDescent="0.3">
      <c r="A946" s="695">
        <v>12</v>
      </c>
      <c r="B946" s="696" t="s">
        <v>530</v>
      </c>
      <c r="C946" s="696">
        <v>89301122</v>
      </c>
      <c r="D946" s="697" t="s">
        <v>2688</v>
      </c>
      <c r="E946" s="698" t="s">
        <v>1453</v>
      </c>
      <c r="F946" s="696" t="s">
        <v>1425</v>
      </c>
      <c r="G946" s="696" t="s">
        <v>1598</v>
      </c>
      <c r="H946" s="696" t="s">
        <v>531</v>
      </c>
      <c r="I946" s="696" t="s">
        <v>1599</v>
      </c>
      <c r="J946" s="696" t="s">
        <v>1600</v>
      </c>
      <c r="K946" s="696" t="s">
        <v>1601</v>
      </c>
      <c r="L946" s="699">
        <v>1500.42</v>
      </c>
      <c r="M946" s="699">
        <v>18005.04</v>
      </c>
      <c r="N946" s="696">
        <v>12</v>
      </c>
      <c r="O946" s="700">
        <v>8.5</v>
      </c>
      <c r="P946" s="699">
        <v>15004.2</v>
      </c>
      <c r="Q946" s="701">
        <v>0.83333333333333337</v>
      </c>
      <c r="R946" s="696">
        <v>10</v>
      </c>
      <c r="S946" s="701">
        <v>0.83333333333333337</v>
      </c>
      <c r="T946" s="700">
        <v>7.5</v>
      </c>
      <c r="U946" s="702">
        <v>0.88235294117647056</v>
      </c>
    </row>
    <row r="947" spans="1:21" ht="14.4" customHeight="1" x14ac:dyDescent="0.3">
      <c r="A947" s="695">
        <v>12</v>
      </c>
      <c r="B947" s="696" t="s">
        <v>530</v>
      </c>
      <c r="C947" s="696">
        <v>89301122</v>
      </c>
      <c r="D947" s="697" t="s">
        <v>2688</v>
      </c>
      <c r="E947" s="698" t="s">
        <v>1453</v>
      </c>
      <c r="F947" s="696" t="s">
        <v>1425</v>
      </c>
      <c r="G947" s="696" t="s">
        <v>1598</v>
      </c>
      <c r="H947" s="696" t="s">
        <v>531</v>
      </c>
      <c r="I947" s="696" t="s">
        <v>1602</v>
      </c>
      <c r="J947" s="696" t="s">
        <v>1603</v>
      </c>
      <c r="K947" s="696" t="s">
        <v>1604</v>
      </c>
      <c r="L947" s="699">
        <v>750.21</v>
      </c>
      <c r="M947" s="699">
        <v>6751.89</v>
      </c>
      <c r="N947" s="696">
        <v>9</v>
      </c>
      <c r="O947" s="700">
        <v>8</v>
      </c>
      <c r="P947" s="699">
        <v>3751.05</v>
      </c>
      <c r="Q947" s="701">
        <v>0.55555555555555558</v>
      </c>
      <c r="R947" s="696">
        <v>5</v>
      </c>
      <c r="S947" s="701">
        <v>0.55555555555555558</v>
      </c>
      <c r="T947" s="700">
        <v>4.5</v>
      </c>
      <c r="U947" s="702">
        <v>0.5625</v>
      </c>
    </row>
    <row r="948" spans="1:21" ht="14.4" customHeight="1" x14ac:dyDescent="0.3">
      <c r="A948" s="695">
        <v>12</v>
      </c>
      <c r="B948" s="696" t="s">
        <v>530</v>
      </c>
      <c r="C948" s="696">
        <v>89301122</v>
      </c>
      <c r="D948" s="697" t="s">
        <v>2688</v>
      </c>
      <c r="E948" s="698" t="s">
        <v>1453</v>
      </c>
      <c r="F948" s="696" t="s">
        <v>1425</v>
      </c>
      <c r="G948" s="696" t="s">
        <v>1995</v>
      </c>
      <c r="H948" s="696" t="s">
        <v>974</v>
      </c>
      <c r="I948" s="696" t="s">
        <v>1996</v>
      </c>
      <c r="J948" s="696" t="s">
        <v>1997</v>
      </c>
      <c r="K948" s="696" t="s">
        <v>1998</v>
      </c>
      <c r="L948" s="699">
        <v>820.43</v>
      </c>
      <c r="M948" s="699">
        <v>1640.86</v>
      </c>
      <c r="N948" s="696">
        <v>2</v>
      </c>
      <c r="O948" s="700">
        <v>1</v>
      </c>
      <c r="P948" s="699"/>
      <c r="Q948" s="701">
        <v>0</v>
      </c>
      <c r="R948" s="696"/>
      <c r="S948" s="701">
        <v>0</v>
      </c>
      <c r="T948" s="700"/>
      <c r="U948" s="702">
        <v>0</v>
      </c>
    </row>
    <row r="949" spans="1:21" ht="14.4" customHeight="1" x14ac:dyDescent="0.3">
      <c r="A949" s="695">
        <v>12</v>
      </c>
      <c r="B949" s="696" t="s">
        <v>530</v>
      </c>
      <c r="C949" s="696">
        <v>89301122</v>
      </c>
      <c r="D949" s="697" t="s">
        <v>2688</v>
      </c>
      <c r="E949" s="698" t="s">
        <v>1453</v>
      </c>
      <c r="F949" s="696" t="s">
        <v>1425</v>
      </c>
      <c r="G949" s="696" t="s">
        <v>1609</v>
      </c>
      <c r="H949" s="696" t="s">
        <v>531</v>
      </c>
      <c r="I949" s="696" t="s">
        <v>2575</v>
      </c>
      <c r="J949" s="696" t="s">
        <v>2576</v>
      </c>
      <c r="K949" s="696" t="s">
        <v>2069</v>
      </c>
      <c r="L949" s="699">
        <v>0</v>
      </c>
      <c r="M949" s="699">
        <v>0</v>
      </c>
      <c r="N949" s="696">
        <v>1</v>
      </c>
      <c r="O949" s="700">
        <v>1</v>
      </c>
      <c r="P949" s="699"/>
      <c r="Q949" s="701"/>
      <c r="R949" s="696"/>
      <c r="S949" s="701">
        <v>0</v>
      </c>
      <c r="T949" s="700"/>
      <c r="U949" s="702">
        <v>0</v>
      </c>
    </row>
    <row r="950" spans="1:21" ht="14.4" customHeight="1" x14ac:dyDescent="0.3">
      <c r="A950" s="695">
        <v>12</v>
      </c>
      <c r="B950" s="696" t="s">
        <v>530</v>
      </c>
      <c r="C950" s="696">
        <v>89301122</v>
      </c>
      <c r="D950" s="697" t="s">
        <v>2688</v>
      </c>
      <c r="E950" s="698" t="s">
        <v>1453</v>
      </c>
      <c r="F950" s="696" t="s">
        <v>1425</v>
      </c>
      <c r="G950" s="696" t="s">
        <v>1613</v>
      </c>
      <c r="H950" s="696" t="s">
        <v>531</v>
      </c>
      <c r="I950" s="696" t="s">
        <v>1614</v>
      </c>
      <c r="J950" s="696" t="s">
        <v>1615</v>
      </c>
      <c r="K950" s="696" t="s">
        <v>1616</v>
      </c>
      <c r="L950" s="699">
        <v>163.9</v>
      </c>
      <c r="M950" s="699">
        <v>491.70000000000005</v>
      </c>
      <c r="N950" s="696">
        <v>3</v>
      </c>
      <c r="O950" s="700">
        <v>1</v>
      </c>
      <c r="P950" s="699"/>
      <c r="Q950" s="701">
        <v>0</v>
      </c>
      <c r="R950" s="696"/>
      <c r="S950" s="701">
        <v>0</v>
      </c>
      <c r="T950" s="700"/>
      <c r="U950" s="702">
        <v>0</v>
      </c>
    </row>
    <row r="951" spans="1:21" ht="14.4" customHeight="1" x14ac:dyDescent="0.3">
      <c r="A951" s="695">
        <v>12</v>
      </c>
      <c r="B951" s="696" t="s">
        <v>530</v>
      </c>
      <c r="C951" s="696">
        <v>89301122</v>
      </c>
      <c r="D951" s="697" t="s">
        <v>2688</v>
      </c>
      <c r="E951" s="698" t="s">
        <v>1453</v>
      </c>
      <c r="F951" s="696" t="s">
        <v>1425</v>
      </c>
      <c r="G951" s="696" t="s">
        <v>1841</v>
      </c>
      <c r="H951" s="696" t="s">
        <v>531</v>
      </c>
      <c r="I951" s="696" t="s">
        <v>1842</v>
      </c>
      <c r="J951" s="696" t="s">
        <v>1843</v>
      </c>
      <c r="K951" s="696" t="s">
        <v>1844</v>
      </c>
      <c r="L951" s="699">
        <v>86.16</v>
      </c>
      <c r="M951" s="699">
        <v>86.16</v>
      </c>
      <c r="N951" s="696">
        <v>1</v>
      </c>
      <c r="O951" s="700">
        <v>0.5</v>
      </c>
      <c r="P951" s="699">
        <v>86.16</v>
      </c>
      <c r="Q951" s="701">
        <v>1</v>
      </c>
      <c r="R951" s="696">
        <v>1</v>
      </c>
      <c r="S951" s="701">
        <v>1</v>
      </c>
      <c r="T951" s="700">
        <v>0.5</v>
      </c>
      <c r="U951" s="702">
        <v>1</v>
      </c>
    </row>
    <row r="952" spans="1:21" ht="14.4" customHeight="1" x14ac:dyDescent="0.3">
      <c r="A952" s="695">
        <v>12</v>
      </c>
      <c r="B952" s="696" t="s">
        <v>530</v>
      </c>
      <c r="C952" s="696">
        <v>89301122</v>
      </c>
      <c r="D952" s="697" t="s">
        <v>2688</v>
      </c>
      <c r="E952" s="698" t="s">
        <v>1453</v>
      </c>
      <c r="F952" s="696" t="s">
        <v>1425</v>
      </c>
      <c r="G952" s="696" t="s">
        <v>1500</v>
      </c>
      <c r="H952" s="696" t="s">
        <v>531</v>
      </c>
      <c r="I952" s="696" t="s">
        <v>808</v>
      </c>
      <c r="J952" s="696" t="s">
        <v>809</v>
      </c>
      <c r="K952" s="696" t="s">
        <v>1501</v>
      </c>
      <c r="L952" s="699">
        <v>63.67</v>
      </c>
      <c r="M952" s="699">
        <v>63.67</v>
      </c>
      <c r="N952" s="696">
        <v>1</v>
      </c>
      <c r="O952" s="700">
        <v>1</v>
      </c>
      <c r="P952" s="699"/>
      <c r="Q952" s="701">
        <v>0</v>
      </c>
      <c r="R952" s="696"/>
      <c r="S952" s="701">
        <v>0</v>
      </c>
      <c r="T952" s="700"/>
      <c r="U952" s="702">
        <v>0</v>
      </c>
    </row>
    <row r="953" spans="1:21" ht="14.4" customHeight="1" x14ac:dyDescent="0.3">
      <c r="A953" s="695">
        <v>12</v>
      </c>
      <c r="B953" s="696" t="s">
        <v>530</v>
      </c>
      <c r="C953" s="696">
        <v>89301122</v>
      </c>
      <c r="D953" s="697" t="s">
        <v>2688</v>
      </c>
      <c r="E953" s="698" t="s">
        <v>1453</v>
      </c>
      <c r="F953" s="696" t="s">
        <v>1425</v>
      </c>
      <c r="G953" s="696" t="s">
        <v>1458</v>
      </c>
      <c r="H953" s="696" t="s">
        <v>531</v>
      </c>
      <c r="I953" s="696" t="s">
        <v>1086</v>
      </c>
      <c r="J953" s="696" t="s">
        <v>1087</v>
      </c>
      <c r="K953" s="696" t="s">
        <v>1459</v>
      </c>
      <c r="L953" s="699">
        <v>50.27</v>
      </c>
      <c r="M953" s="699">
        <v>201.08</v>
      </c>
      <c r="N953" s="696">
        <v>4</v>
      </c>
      <c r="O953" s="700">
        <v>3</v>
      </c>
      <c r="P953" s="699">
        <v>150.81</v>
      </c>
      <c r="Q953" s="701">
        <v>0.75</v>
      </c>
      <c r="R953" s="696">
        <v>3</v>
      </c>
      <c r="S953" s="701">
        <v>0.75</v>
      </c>
      <c r="T953" s="700">
        <v>2</v>
      </c>
      <c r="U953" s="702">
        <v>0.66666666666666663</v>
      </c>
    </row>
    <row r="954" spans="1:21" ht="14.4" customHeight="1" x14ac:dyDescent="0.3">
      <c r="A954" s="695">
        <v>12</v>
      </c>
      <c r="B954" s="696" t="s">
        <v>530</v>
      </c>
      <c r="C954" s="696">
        <v>89301122</v>
      </c>
      <c r="D954" s="697" t="s">
        <v>2688</v>
      </c>
      <c r="E954" s="698" t="s">
        <v>1453</v>
      </c>
      <c r="F954" s="696" t="s">
        <v>1425</v>
      </c>
      <c r="G954" s="696" t="s">
        <v>1458</v>
      </c>
      <c r="H954" s="696" t="s">
        <v>531</v>
      </c>
      <c r="I954" s="696" t="s">
        <v>2577</v>
      </c>
      <c r="J954" s="696" t="s">
        <v>1951</v>
      </c>
      <c r="K954" s="696" t="s">
        <v>2578</v>
      </c>
      <c r="L954" s="699">
        <v>41.07</v>
      </c>
      <c r="M954" s="699">
        <v>41.07</v>
      </c>
      <c r="N954" s="696">
        <v>1</v>
      </c>
      <c r="O954" s="700">
        <v>1</v>
      </c>
      <c r="P954" s="699">
        <v>41.07</v>
      </c>
      <c r="Q954" s="701">
        <v>1</v>
      </c>
      <c r="R954" s="696">
        <v>1</v>
      </c>
      <c r="S954" s="701">
        <v>1</v>
      </c>
      <c r="T954" s="700">
        <v>1</v>
      </c>
      <c r="U954" s="702">
        <v>1</v>
      </c>
    </row>
    <row r="955" spans="1:21" ht="14.4" customHeight="1" x14ac:dyDescent="0.3">
      <c r="A955" s="695">
        <v>12</v>
      </c>
      <c r="B955" s="696" t="s">
        <v>530</v>
      </c>
      <c r="C955" s="696">
        <v>89301122</v>
      </c>
      <c r="D955" s="697" t="s">
        <v>2688</v>
      </c>
      <c r="E955" s="698" t="s">
        <v>1453</v>
      </c>
      <c r="F955" s="696" t="s">
        <v>1425</v>
      </c>
      <c r="G955" s="696" t="s">
        <v>1461</v>
      </c>
      <c r="H955" s="696" t="s">
        <v>531</v>
      </c>
      <c r="I955" s="696" t="s">
        <v>1110</v>
      </c>
      <c r="J955" s="696" t="s">
        <v>1111</v>
      </c>
      <c r="K955" s="696" t="s">
        <v>1112</v>
      </c>
      <c r="L955" s="699">
        <v>153.52000000000001</v>
      </c>
      <c r="M955" s="699">
        <v>1535.2000000000003</v>
      </c>
      <c r="N955" s="696">
        <v>10</v>
      </c>
      <c r="O955" s="700">
        <v>8</v>
      </c>
      <c r="P955" s="699">
        <v>1074.6400000000001</v>
      </c>
      <c r="Q955" s="701">
        <v>0.7</v>
      </c>
      <c r="R955" s="696">
        <v>7</v>
      </c>
      <c r="S955" s="701">
        <v>0.7</v>
      </c>
      <c r="T955" s="700">
        <v>5</v>
      </c>
      <c r="U955" s="702">
        <v>0.625</v>
      </c>
    </row>
    <row r="956" spans="1:21" ht="14.4" customHeight="1" x14ac:dyDescent="0.3">
      <c r="A956" s="695">
        <v>12</v>
      </c>
      <c r="B956" s="696" t="s">
        <v>530</v>
      </c>
      <c r="C956" s="696">
        <v>89301122</v>
      </c>
      <c r="D956" s="697" t="s">
        <v>2688</v>
      </c>
      <c r="E956" s="698" t="s">
        <v>1453</v>
      </c>
      <c r="F956" s="696" t="s">
        <v>1425</v>
      </c>
      <c r="G956" s="696" t="s">
        <v>1547</v>
      </c>
      <c r="H956" s="696" t="s">
        <v>974</v>
      </c>
      <c r="I956" s="696" t="s">
        <v>1146</v>
      </c>
      <c r="J956" s="696" t="s">
        <v>1147</v>
      </c>
      <c r="K956" s="696" t="s">
        <v>1396</v>
      </c>
      <c r="L956" s="699">
        <v>69.86</v>
      </c>
      <c r="M956" s="699">
        <v>209.57999999999998</v>
      </c>
      <c r="N956" s="696">
        <v>3</v>
      </c>
      <c r="O956" s="700">
        <v>2</v>
      </c>
      <c r="P956" s="699">
        <v>69.86</v>
      </c>
      <c r="Q956" s="701">
        <v>0.33333333333333337</v>
      </c>
      <c r="R956" s="696">
        <v>1</v>
      </c>
      <c r="S956" s="701">
        <v>0.33333333333333331</v>
      </c>
      <c r="T956" s="700">
        <v>0.5</v>
      </c>
      <c r="U956" s="702">
        <v>0.25</v>
      </c>
    </row>
    <row r="957" spans="1:21" ht="14.4" customHeight="1" x14ac:dyDescent="0.3">
      <c r="A957" s="695">
        <v>12</v>
      </c>
      <c r="B957" s="696" t="s">
        <v>530</v>
      </c>
      <c r="C957" s="696">
        <v>89301122</v>
      </c>
      <c r="D957" s="697" t="s">
        <v>2688</v>
      </c>
      <c r="E957" s="698" t="s">
        <v>1453</v>
      </c>
      <c r="F957" s="696" t="s">
        <v>1425</v>
      </c>
      <c r="G957" s="696" t="s">
        <v>2002</v>
      </c>
      <c r="H957" s="696" t="s">
        <v>531</v>
      </c>
      <c r="I957" s="696" t="s">
        <v>2248</v>
      </c>
      <c r="J957" s="696" t="s">
        <v>2166</v>
      </c>
      <c r="K957" s="696" t="s">
        <v>1020</v>
      </c>
      <c r="L957" s="699">
        <v>128.61000000000001</v>
      </c>
      <c r="M957" s="699">
        <v>771.66000000000008</v>
      </c>
      <c r="N957" s="696">
        <v>6</v>
      </c>
      <c r="O957" s="700">
        <v>1</v>
      </c>
      <c r="P957" s="699"/>
      <c r="Q957" s="701">
        <v>0</v>
      </c>
      <c r="R957" s="696"/>
      <c r="S957" s="701">
        <v>0</v>
      </c>
      <c r="T957" s="700"/>
      <c r="U957" s="702">
        <v>0</v>
      </c>
    </row>
    <row r="958" spans="1:21" ht="14.4" customHeight="1" x14ac:dyDescent="0.3">
      <c r="A958" s="695">
        <v>12</v>
      </c>
      <c r="B958" s="696" t="s">
        <v>530</v>
      </c>
      <c r="C958" s="696">
        <v>89301122</v>
      </c>
      <c r="D958" s="697" t="s">
        <v>2688</v>
      </c>
      <c r="E958" s="698" t="s">
        <v>1453</v>
      </c>
      <c r="F958" s="696" t="s">
        <v>1425</v>
      </c>
      <c r="G958" s="696" t="s">
        <v>1513</v>
      </c>
      <c r="H958" s="696" t="s">
        <v>531</v>
      </c>
      <c r="I958" s="696" t="s">
        <v>642</v>
      </c>
      <c r="J958" s="696" t="s">
        <v>643</v>
      </c>
      <c r="K958" s="696" t="s">
        <v>644</v>
      </c>
      <c r="L958" s="699">
        <v>56.69</v>
      </c>
      <c r="M958" s="699">
        <v>56.69</v>
      </c>
      <c r="N958" s="696">
        <v>1</v>
      </c>
      <c r="O958" s="700">
        <v>0.5</v>
      </c>
      <c r="P958" s="699">
        <v>56.69</v>
      </c>
      <c r="Q958" s="701">
        <v>1</v>
      </c>
      <c r="R958" s="696">
        <v>1</v>
      </c>
      <c r="S958" s="701">
        <v>1</v>
      </c>
      <c r="T958" s="700">
        <v>0.5</v>
      </c>
      <c r="U958" s="702">
        <v>1</v>
      </c>
    </row>
    <row r="959" spans="1:21" ht="14.4" customHeight="1" x14ac:dyDescent="0.3">
      <c r="A959" s="695">
        <v>12</v>
      </c>
      <c r="B959" s="696" t="s">
        <v>530</v>
      </c>
      <c r="C959" s="696">
        <v>89301122</v>
      </c>
      <c r="D959" s="697" t="s">
        <v>2688</v>
      </c>
      <c r="E959" s="698" t="s">
        <v>1453</v>
      </c>
      <c r="F959" s="696" t="s">
        <v>1425</v>
      </c>
      <c r="G959" s="696" t="s">
        <v>1514</v>
      </c>
      <c r="H959" s="696" t="s">
        <v>531</v>
      </c>
      <c r="I959" s="696" t="s">
        <v>1548</v>
      </c>
      <c r="J959" s="696" t="s">
        <v>1549</v>
      </c>
      <c r="K959" s="696" t="s">
        <v>1550</v>
      </c>
      <c r="L959" s="699">
        <v>250.07</v>
      </c>
      <c r="M959" s="699">
        <v>6501.82</v>
      </c>
      <c r="N959" s="696">
        <v>26</v>
      </c>
      <c r="O959" s="700">
        <v>9.5</v>
      </c>
      <c r="P959" s="699">
        <v>3751.05</v>
      </c>
      <c r="Q959" s="701">
        <v>0.57692307692307698</v>
      </c>
      <c r="R959" s="696">
        <v>15</v>
      </c>
      <c r="S959" s="701">
        <v>0.57692307692307687</v>
      </c>
      <c r="T959" s="700">
        <v>5.5</v>
      </c>
      <c r="U959" s="702">
        <v>0.57894736842105265</v>
      </c>
    </row>
    <row r="960" spans="1:21" ht="14.4" customHeight="1" x14ac:dyDescent="0.3">
      <c r="A960" s="695">
        <v>12</v>
      </c>
      <c r="B960" s="696" t="s">
        <v>530</v>
      </c>
      <c r="C960" s="696">
        <v>89301122</v>
      </c>
      <c r="D960" s="697" t="s">
        <v>2688</v>
      </c>
      <c r="E960" s="698" t="s">
        <v>1453</v>
      </c>
      <c r="F960" s="696" t="s">
        <v>1425</v>
      </c>
      <c r="G960" s="696" t="s">
        <v>1514</v>
      </c>
      <c r="H960" s="696" t="s">
        <v>531</v>
      </c>
      <c r="I960" s="696" t="s">
        <v>1640</v>
      </c>
      <c r="J960" s="696" t="s">
        <v>1516</v>
      </c>
      <c r="K960" s="696" t="s">
        <v>1641</v>
      </c>
      <c r="L960" s="699">
        <v>0</v>
      </c>
      <c r="M960" s="699">
        <v>0</v>
      </c>
      <c r="N960" s="696">
        <v>2</v>
      </c>
      <c r="O960" s="700">
        <v>1</v>
      </c>
      <c r="P960" s="699">
        <v>0</v>
      </c>
      <c r="Q960" s="701"/>
      <c r="R960" s="696">
        <v>2</v>
      </c>
      <c r="S960" s="701">
        <v>1</v>
      </c>
      <c r="T960" s="700">
        <v>1</v>
      </c>
      <c r="U960" s="702">
        <v>1</v>
      </c>
    </row>
    <row r="961" spans="1:21" ht="14.4" customHeight="1" x14ac:dyDescent="0.3">
      <c r="A961" s="695">
        <v>12</v>
      </c>
      <c r="B961" s="696" t="s">
        <v>530</v>
      </c>
      <c r="C961" s="696">
        <v>89301122</v>
      </c>
      <c r="D961" s="697" t="s">
        <v>2688</v>
      </c>
      <c r="E961" s="698" t="s">
        <v>1453</v>
      </c>
      <c r="F961" s="696" t="s">
        <v>1425</v>
      </c>
      <c r="G961" s="696" t="s">
        <v>1514</v>
      </c>
      <c r="H961" s="696" t="s">
        <v>531</v>
      </c>
      <c r="I961" s="696" t="s">
        <v>1515</v>
      </c>
      <c r="J961" s="696" t="s">
        <v>1516</v>
      </c>
      <c r="K961" s="696" t="s">
        <v>1517</v>
      </c>
      <c r="L961" s="699">
        <v>181.41</v>
      </c>
      <c r="M961" s="699">
        <v>1632.69</v>
      </c>
      <c r="N961" s="696">
        <v>9</v>
      </c>
      <c r="O961" s="700">
        <v>2</v>
      </c>
      <c r="P961" s="699">
        <v>1088.46</v>
      </c>
      <c r="Q961" s="701">
        <v>0.66666666666666663</v>
      </c>
      <c r="R961" s="696">
        <v>6</v>
      </c>
      <c r="S961" s="701">
        <v>0.66666666666666663</v>
      </c>
      <c r="T961" s="700">
        <v>1</v>
      </c>
      <c r="U961" s="702">
        <v>0.5</v>
      </c>
    </row>
    <row r="962" spans="1:21" ht="14.4" customHeight="1" x14ac:dyDescent="0.3">
      <c r="A962" s="695">
        <v>12</v>
      </c>
      <c r="B962" s="696" t="s">
        <v>530</v>
      </c>
      <c r="C962" s="696">
        <v>89301122</v>
      </c>
      <c r="D962" s="697" t="s">
        <v>2688</v>
      </c>
      <c r="E962" s="698" t="s">
        <v>1453</v>
      </c>
      <c r="F962" s="696" t="s">
        <v>1425</v>
      </c>
      <c r="G962" s="696" t="s">
        <v>1514</v>
      </c>
      <c r="H962" s="696" t="s">
        <v>531</v>
      </c>
      <c r="I962" s="696" t="s">
        <v>1645</v>
      </c>
      <c r="J962" s="696" t="s">
        <v>1549</v>
      </c>
      <c r="K962" s="696" t="s">
        <v>1646</v>
      </c>
      <c r="L962" s="699">
        <v>0</v>
      </c>
      <c r="M962" s="699">
        <v>0</v>
      </c>
      <c r="N962" s="696">
        <v>3</v>
      </c>
      <c r="O962" s="700">
        <v>1</v>
      </c>
      <c r="P962" s="699"/>
      <c r="Q962" s="701"/>
      <c r="R962" s="696"/>
      <c r="S962" s="701">
        <v>0</v>
      </c>
      <c r="T962" s="700"/>
      <c r="U962" s="702">
        <v>0</v>
      </c>
    </row>
    <row r="963" spans="1:21" ht="14.4" customHeight="1" x14ac:dyDescent="0.3">
      <c r="A963" s="695">
        <v>12</v>
      </c>
      <c r="B963" s="696" t="s">
        <v>530</v>
      </c>
      <c r="C963" s="696">
        <v>89301122</v>
      </c>
      <c r="D963" s="697" t="s">
        <v>2688</v>
      </c>
      <c r="E963" s="698" t="s">
        <v>1453</v>
      </c>
      <c r="F963" s="696" t="s">
        <v>1425</v>
      </c>
      <c r="G963" s="696" t="s">
        <v>1654</v>
      </c>
      <c r="H963" s="696" t="s">
        <v>531</v>
      </c>
      <c r="I963" s="696" t="s">
        <v>1795</v>
      </c>
      <c r="J963" s="696" t="s">
        <v>1794</v>
      </c>
      <c r="K963" s="696" t="s">
        <v>1796</v>
      </c>
      <c r="L963" s="699">
        <v>0</v>
      </c>
      <c r="M963" s="699">
        <v>0</v>
      </c>
      <c r="N963" s="696">
        <v>24</v>
      </c>
      <c r="O963" s="700">
        <v>15.5</v>
      </c>
      <c r="P963" s="699">
        <v>0</v>
      </c>
      <c r="Q963" s="701"/>
      <c r="R963" s="696">
        <v>23</v>
      </c>
      <c r="S963" s="701">
        <v>0.95833333333333337</v>
      </c>
      <c r="T963" s="700">
        <v>15</v>
      </c>
      <c r="U963" s="702">
        <v>0.967741935483871</v>
      </c>
    </row>
    <row r="964" spans="1:21" ht="14.4" customHeight="1" x14ac:dyDescent="0.3">
      <c r="A964" s="695">
        <v>12</v>
      </c>
      <c r="B964" s="696" t="s">
        <v>530</v>
      </c>
      <c r="C964" s="696">
        <v>89301122</v>
      </c>
      <c r="D964" s="697" t="s">
        <v>2688</v>
      </c>
      <c r="E964" s="698" t="s">
        <v>1453</v>
      </c>
      <c r="F964" s="696" t="s">
        <v>1425</v>
      </c>
      <c r="G964" s="696" t="s">
        <v>2277</v>
      </c>
      <c r="H964" s="696" t="s">
        <v>531</v>
      </c>
      <c r="I964" s="696" t="s">
        <v>2495</v>
      </c>
      <c r="J964" s="696" t="s">
        <v>2282</v>
      </c>
      <c r="K964" s="696" t="s">
        <v>2496</v>
      </c>
      <c r="L964" s="699">
        <v>164.15</v>
      </c>
      <c r="M964" s="699">
        <v>164.15</v>
      </c>
      <c r="N964" s="696">
        <v>1</v>
      </c>
      <c r="O964" s="700">
        <v>1</v>
      </c>
      <c r="P964" s="699"/>
      <c r="Q964" s="701">
        <v>0</v>
      </c>
      <c r="R964" s="696"/>
      <c r="S964" s="701">
        <v>0</v>
      </c>
      <c r="T964" s="700"/>
      <c r="U964" s="702">
        <v>0</v>
      </c>
    </row>
    <row r="965" spans="1:21" ht="14.4" customHeight="1" x14ac:dyDescent="0.3">
      <c r="A965" s="695">
        <v>12</v>
      </c>
      <c r="B965" s="696" t="s">
        <v>530</v>
      </c>
      <c r="C965" s="696">
        <v>89301122</v>
      </c>
      <c r="D965" s="697" t="s">
        <v>2688</v>
      </c>
      <c r="E965" s="698" t="s">
        <v>1453</v>
      </c>
      <c r="F965" s="696" t="s">
        <v>1425</v>
      </c>
      <c r="G965" s="696" t="s">
        <v>1518</v>
      </c>
      <c r="H965" s="696" t="s">
        <v>531</v>
      </c>
      <c r="I965" s="696" t="s">
        <v>611</v>
      </c>
      <c r="J965" s="696" t="s">
        <v>612</v>
      </c>
      <c r="K965" s="696" t="s">
        <v>1519</v>
      </c>
      <c r="L965" s="699">
        <v>127.5</v>
      </c>
      <c r="M965" s="699">
        <v>510</v>
      </c>
      <c r="N965" s="696">
        <v>4</v>
      </c>
      <c r="O965" s="700">
        <v>2</v>
      </c>
      <c r="P965" s="699">
        <v>127.5</v>
      </c>
      <c r="Q965" s="701">
        <v>0.25</v>
      </c>
      <c r="R965" s="696">
        <v>1</v>
      </c>
      <c r="S965" s="701">
        <v>0.25</v>
      </c>
      <c r="T965" s="700">
        <v>0.5</v>
      </c>
      <c r="U965" s="702">
        <v>0.25</v>
      </c>
    </row>
    <row r="966" spans="1:21" ht="14.4" customHeight="1" x14ac:dyDescent="0.3">
      <c r="A966" s="695">
        <v>12</v>
      </c>
      <c r="B966" s="696" t="s">
        <v>530</v>
      </c>
      <c r="C966" s="696">
        <v>89301122</v>
      </c>
      <c r="D966" s="697" t="s">
        <v>2688</v>
      </c>
      <c r="E966" s="698" t="s">
        <v>1453</v>
      </c>
      <c r="F966" s="696" t="s">
        <v>1425</v>
      </c>
      <c r="G966" s="696" t="s">
        <v>1662</v>
      </c>
      <c r="H966" s="696" t="s">
        <v>531</v>
      </c>
      <c r="I966" s="696" t="s">
        <v>1663</v>
      </c>
      <c r="J966" s="696" t="s">
        <v>1664</v>
      </c>
      <c r="K966" s="696" t="s">
        <v>1665</v>
      </c>
      <c r="L966" s="699">
        <v>893.1</v>
      </c>
      <c r="M966" s="699">
        <v>893.1</v>
      </c>
      <c r="N966" s="696">
        <v>1</v>
      </c>
      <c r="O966" s="700">
        <v>1</v>
      </c>
      <c r="P966" s="699">
        <v>893.1</v>
      </c>
      <c r="Q966" s="701">
        <v>1</v>
      </c>
      <c r="R966" s="696">
        <v>1</v>
      </c>
      <c r="S966" s="701">
        <v>1</v>
      </c>
      <c r="T966" s="700">
        <v>1</v>
      </c>
      <c r="U966" s="702">
        <v>1</v>
      </c>
    </row>
    <row r="967" spans="1:21" ht="14.4" customHeight="1" x14ac:dyDescent="0.3">
      <c r="A967" s="695">
        <v>12</v>
      </c>
      <c r="B967" s="696" t="s">
        <v>530</v>
      </c>
      <c r="C967" s="696">
        <v>89301122</v>
      </c>
      <c r="D967" s="697" t="s">
        <v>2688</v>
      </c>
      <c r="E967" s="698" t="s">
        <v>1453</v>
      </c>
      <c r="F967" s="696" t="s">
        <v>1425</v>
      </c>
      <c r="G967" s="696" t="s">
        <v>1662</v>
      </c>
      <c r="H967" s="696" t="s">
        <v>531</v>
      </c>
      <c r="I967" s="696" t="s">
        <v>2579</v>
      </c>
      <c r="J967" s="696" t="s">
        <v>1664</v>
      </c>
      <c r="K967" s="696" t="s">
        <v>1000</v>
      </c>
      <c r="L967" s="699">
        <v>267.93</v>
      </c>
      <c r="M967" s="699">
        <v>267.93</v>
      </c>
      <c r="N967" s="696">
        <v>1</v>
      </c>
      <c r="O967" s="700">
        <v>1</v>
      </c>
      <c r="P967" s="699"/>
      <c r="Q967" s="701">
        <v>0</v>
      </c>
      <c r="R967" s="696"/>
      <c r="S967" s="701">
        <v>0</v>
      </c>
      <c r="T967" s="700"/>
      <c r="U967" s="702">
        <v>0</v>
      </c>
    </row>
    <row r="968" spans="1:21" ht="14.4" customHeight="1" x14ac:dyDescent="0.3">
      <c r="A968" s="695">
        <v>12</v>
      </c>
      <c r="B968" s="696" t="s">
        <v>530</v>
      </c>
      <c r="C968" s="696">
        <v>89301122</v>
      </c>
      <c r="D968" s="697" t="s">
        <v>2688</v>
      </c>
      <c r="E968" s="698" t="s">
        <v>1453</v>
      </c>
      <c r="F968" s="696" t="s">
        <v>1425</v>
      </c>
      <c r="G968" s="696" t="s">
        <v>1662</v>
      </c>
      <c r="H968" s="696" t="s">
        <v>531</v>
      </c>
      <c r="I968" s="696" t="s">
        <v>1669</v>
      </c>
      <c r="J968" s="696" t="s">
        <v>1664</v>
      </c>
      <c r="K968" s="696" t="s">
        <v>1665</v>
      </c>
      <c r="L968" s="699">
        <v>893.1</v>
      </c>
      <c r="M968" s="699">
        <v>19648.200000000004</v>
      </c>
      <c r="N968" s="696">
        <v>22</v>
      </c>
      <c r="O968" s="700">
        <v>20.5</v>
      </c>
      <c r="P968" s="699">
        <v>16968.900000000005</v>
      </c>
      <c r="Q968" s="701">
        <v>0.86363636363636376</v>
      </c>
      <c r="R968" s="696">
        <v>19</v>
      </c>
      <c r="S968" s="701">
        <v>0.86363636363636365</v>
      </c>
      <c r="T968" s="700">
        <v>18.5</v>
      </c>
      <c r="U968" s="702">
        <v>0.90243902439024393</v>
      </c>
    </row>
    <row r="969" spans="1:21" ht="14.4" customHeight="1" x14ac:dyDescent="0.3">
      <c r="A969" s="695">
        <v>12</v>
      </c>
      <c r="B969" s="696" t="s">
        <v>530</v>
      </c>
      <c r="C969" s="696">
        <v>89301122</v>
      </c>
      <c r="D969" s="697" t="s">
        <v>2688</v>
      </c>
      <c r="E969" s="698" t="s">
        <v>1453</v>
      </c>
      <c r="F969" s="696" t="s">
        <v>1425</v>
      </c>
      <c r="G969" s="696" t="s">
        <v>1662</v>
      </c>
      <c r="H969" s="696" t="s">
        <v>531</v>
      </c>
      <c r="I969" s="696" t="s">
        <v>1958</v>
      </c>
      <c r="J969" s="696" t="s">
        <v>1667</v>
      </c>
      <c r="K969" s="696" t="s">
        <v>1293</v>
      </c>
      <c r="L969" s="699">
        <v>535.87</v>
      </c>
      <c r="M969" s="699">
        <v>535.87</v>
      </c>
      <c r="N969" s="696">
        <v>1</v>
      </c>
      <c r="O969" s="700">
        <v>1</v>
      </c>
      <c r="P969" s="699">
        <v>535.87</v>
      </c>
      <c r="Q969" s="701">
        <v>1</v>
      </c>
      <c r="R969" s="696">
        <v>1</v>
      </c>
      <c r="S969" s="701">
        <v>1</v>
      </c>
      <c r="T969" s="700">
        <v>1</v>
      </c>
      <c r="U969" s="702">
        <v>1</v>
      </c>
    </row>
    <row r="970" spans="1:21" ht="14.4" customHeight="1" x14ac:dyDescent="0.3">
      <c r="A970" s="695">
        <v>12</v>
      </c>
      <c r="B970" s="696" t="s">
        <v>530</v>
      </c>
      <c r="C970" s="696">
        <v>89301122</v>
      </c>
      <c r="D970" s="697" t="s">
        <v>2688</v>
      </c>
      <c r="E970" s="698" t="s">
        <v>1453</v>
      </c>
      <c r="F970" s="696" t="s">
        <v>1425</v>
      </c>
      <c r="G970" s="696" t="s">
        <v>1662</v>
      </c>
      <c r="H970" s="696" t="s">
        <v>531</v>
      </c>
      <c r="I970" s="696" t="s">
        <v>1670</v>
      </c>
      <c r="J970" s="696" t="s">
        <v>1667</v>
      </c>
      <c r="K970" s="696" t="s">
        <v>1668</v>
      </c>
      <c r="L970" s="699">
        <v>1786.21</v>
      </c>
      <c r="M970" s="699">
        <v>25006.939999999991</v>
      </c>
      <c r="N970" s="696">
        <v>14</v>
      </c>
      <c r="O970" s="700">
        <v>13.5</v>
      </c>
      <c r="P970" s="699">
        <v>23220.729999999992</v>
      </c>
      <c r="Q970" s="701">
        <v>0.9285714285714286</v>
      </c>
      <c r="R970" s="696">
        <v>13</v>
      </c>
      <c r="S970" s="701">
        <v>0.9285714285714286</v>
      </c>
      <c r="T970" s="700">
        <v>12.5</v>
      </c>
      <c r="U970" s="702">
        <v>0.92592592592592593</v>
      </c>
    </row>
    <row r="971" spans="1:21" ht="14.4" customHeight="1" x14ac:dyDescent="0.3">
      <c r="A971" s="695">
        <v>12</v>
      </c>
      <c r="B971" s="696" t="s">
        <v>530</v>
      </c>
      <c r="C971" s="696">
        <v>89301122</v>
      </c>
      <c r="D971" s="697" t="s">
        <v>2688</v>
      </c>
      <c r="E971" s="698" t="s">
        <v>1453</v>
      </c>
      <c r="F971" s="696" t="s">
        <v>1425</v>
      </c>
      <c r="G971" s="696" t="s">
        <v>1662</v>
      </c>
      <c r="H971" s="696" t="s">
        <v>531</v>
      </c>
      <c r="I971" s="696" t="s">
        <v>1959</v>
      </c>
      <c r="J971" s="696" t="s">
        <v>1664</v>
      </c>
      <c r="K971" s="696" t="s">
        <v>1783</v>
      </c>
      <c r="L971" s="699">
        <v>0</v>
      </c>
      <c r="M971" s="699">
        <v>0</v>
      </c>
      <c r="N971" s="696">
        <v>1</v>
      </c>
      <c r="O971" s="700">
        <v>0.5</v>
      </c>
      <c r="P971" s="699">
        <v>0</v>
      </c>
      <c r="Q971" s="701"/>
      <c r="R971" s="696">
        <v>1</v>
      </c>
      <c r="S971" s="701">
        <v>1</v>
      </c>
      <c r="T971" s="700">
        <v>0.5</v>
      </c>
      <c r="U971" s="702">
        <v>1</v>
      </c>
    </row>
    <row r="972" spans="1:21" ht="14.4" customHeight="1" x14ac:dyDescent="0.3">
      <c r="A972" s="695">
        <v>12</v>
      </c>
      <c r="B972" s="696" t="s">
        <v>530</v>
      </c>
      <c r="C972" s="696">
        <v>89301122</v>
      </c>
      <c r="D972" s="697" t="s">
        <v>2688</v>
      </c>
      <c r="E972" s="698" t="s">
        <v>1453</v>
      </c>
      <c r="F972" s="696" t="s">
        <v>1425</v>
      </c>
      <c r="G972" s="696" t="s">
        <v>1462</v>
      </c>
      <c r="H972" s="696" t="s">
        <v>531</v>
      </c>
      <c r="I972" s="696" t="s">
        <v>1463</v>
      </c>
      <c r="J972" s="696" t="s">
        <v>1119</v>
      </c>
      <c r="K972" s="696" t="s">
        <v>1464</v>
      </c>
      <c r="L972" s="699">
        <v>23.46</v>
      </c>
      <c r="M972" s="699">
        <v>187.68</v>
      </c>
      <c r="N972" s="696">
        <v>8</v>
      </c>
      <c r="O972" s="700">
        <v>6</v>
      </c>
      <c r="P972" s="699">
        <v>23.46</v>
      </c>
      <c r="Q972" s="701">
        <v>0.125</v>
      </c>
      <c r="R972" s="696">
        <v>1</v>
      </c>
      <c r="S972" s="701">
        <v>0.125</v>
      </c>
      <c r="T972" s="700">
        <v>1</v>
      </c>
      <c r="U972" s="702">
        <v>0.16666666666666666</v>
      </c>
    </row>
    <row r="973" spans="1:21" ht="14.4" customHeight="1" x14ac:dyDescent="0.3">
      <c r="A973" s="695">
        <v>12</v>
      </c>
      <c r="B973" s="696" t="s">
        <v>530</v>
      </c>
      <c r="C973" s="696">
        <v>89301122</v>
      </c>
      <c r="D973" s="697" t="s">
        <v>2688</v>
      </c>
      <c r="E973" s="698" t="s">
        <v>1453</v>
      </c>
      <c r="F973" s="696" t="s">
        <v>1425</v>
      </c>
      <c r="G973" s="696" t="s">
        <v>1672</v>
      </c>
      <c r="H973" s="696" t="s">
        <v>531</v>
      </c>
      <c r="I973" s="696" t="s">
        <v>1797</v>
      </c>
      <c r="J973" s="696" t="s">
        <v>1674</v>
      </c>
      <c r="K973" s="696" t="s">
        <v>1798</v>
      </c>
      <c r="L973" s="699">
        <v>0</v>
      </c>
      <c r="M973" s="699">
        <v>0</v>
      </c>
      <c r="N973" s="696">
        <v>1</v>
      </c>
      <c r="O973" s="700">
        <v>0.5</v>
      </c>
      <c r="P973" s="699"/>
      <c r="Q973" s="701"/>
      <c r="R973" s="696"/>
      <c r="S973" s="701">
        <v>0</v>
      </c>
      <c r="T973" s="700"/>
      <c r="U973" s="702">
        <v>0</v>
      </c>
    </row>
    <row r="974" spans="1:21" ht="14.4" customHeight="1" x14ac:dyDescent="0.3">
      <c r="A974" s="695">
        <v>12</v>
      </c>
      <c r="B974" s="696" t="s">
        <v>530</v>
      </c>
      <c r="C974" s="696">
        <v>89301122</v>
      </c>
      <c r="D974" s="697" t="s">
        <v>2688</v>
      </c>
      <c r="E974" s="698" t="s">
        <v>1453</v>
      </c>
      <c r="F974" s="696" t="s">
        <v>1425</v>
      </c>
      <c r="G974" s="696" t="s">
        <v>1672</v>
      </c>
      <c r="H974" s="696" t="s">
        <v>531</v>
      </c>
      <c r="I974" s="696" t="s">
        <v>1799</v>
      </c>
      <c r="J974" s="696" t="s">
        <v>1800</v>
      </c>
      <c r="K974" s="696" t="s">
        <v>1801</v>
      </c>
      <c r="L974" s="699">
        <v>0</v>
      </c>
      <c r="M974" s="699">
        <v>0</v>
      </c>
      <c r="N974" s="696">
        <v>2</v>
      </c>
      <c r="O974" s="700">
        <v>1</v>
      </c>
      <c r="P974" s="699">
        <v>0</v>
      </c>
      <c r="Q974" s="701"/>
      <c r="R974" s="696">
        <v>2</v>
      </c>
      <c r="S974" s="701">
        <v>1</v>
      </c>
      <c r="T974" s="700">
        <v>1</v>
      </c>
      <c r="U974" s="702">
        <v>1</v>
      </c>
    </row>
    <row r="975" spans="1:21" ht="14.4" customHeight="1" x14ac:dyDescent="0.3">
      <c r="A975" s="695">
        <v>12</v>
      </c>
      <c r="B975" s="696" t="s">
        <v>530</v>
      </c>
      <c r="C975" s="696">
        <v>89301122</v>
      </c>
      <c r="D975" s="697" t="s">
        <v>2688</v>
      </c>
      <c r="E975" s="698" t="s">
        <v>1453</v>
      </c>
      <c r="F975" s="696" t="s">
        <v>1425</v>
      </c>
      <c r="G975" s="696" t="s">
        <v>1757</v>
      </c>
      <c r="H975" s="696" t="s">
        <v>974</v>
      </c>
      <c r="I975" s="696" t="s">
        <v>2299</v>
      </c>
      <c r="J975" s="696" t="s">
        <v>1759</v>
      </c>
      <c r="K975" s="696" t="s">
        <v>2300</v>
      </c>
      <c r="L975" s="699">
        <v>514.67999999999995</v>
      </c>
      <c r="M975" s="699">
        <v>2058.7199999999998</v>
      </c>
      <c r="N975" s="696">
        <v>4</v>
      </c>
      <c r="O975" s="700">
        <v>3</v>
      </c>
      <c r="P975" s="699">
        <v>1544.04</v>
      </c>
      <c r="Q975" s="701">
        <v>0.75</v>
      </c>
      <c r="R975" s="696">
        <v>3</v>
      </c>
      <c r="S975" s="701">
        <v>0.75</v>
      </c>
      <c r="T975" s="700">
        <v>2.5</v>
      </c>
      <c r="U975" s="702">
        <v>0.83333333333333337</v>
      </c>
    </row>
    <row r="976" spans="1:21" ht="14.4" customHeight="1" x14ac:dyDescent="0.3">
      <c r="A976" s="695">
        <v>12</v>
      </c>
      <c r="B976" s="696" t="s">
        <v>530</v>
      </c>
      <c r="C976" s="696">
        <v>89301122</v>
      </c>
      <c r="D976" s="697" t="s">
        <v>2688</v>
      </c>
      <c r="E976" s="698" t="s">
        <v>1453</v>
      </c>
      <c r="F976" s="696" t="s">
        <v>1425</v>
      </c>
      <c r="G976" s="696" t="s">
        <v>1531</v>
      </c>
      <c r="H976" s="696" t="s">
        <v>531</v>
      </c>
      <c r="I976" s="696" t="s">
        <v>1676</v>
      </c>
      <c r="J976" s="696" t="s">
        <v>1677</v>
      </c>
      <c r="K976" s="696" t="s">
        <v>1678</v>
      </c>
      <c r="L976" s="699">
        <v>547.16999999999996</v>
      </c>
      <c r="M976" s="699">
        <v>14226.419999999998</v>
      </c>
      <c r="N976" s="696">
        <v>26</v>
      </c>
      <c r="O976" s="700">
        <v>23.5</v>
      </c>
      <c r="P976" s="699">
        <v>8754.7199999999993</v>
      </c>
      <c r="Q976" s="701">
        <v>0.61538461538461542</v>
      </c>
      <c r="R976" s="696">
        <v>16</v>
      </c>
      <c r="S976" s="701">
        <v>0.61538461538461542</v>
      </c>
      <c r="T976" s="700">
        <v>15.5</v>
      </c>
      <c r="U976" s="702">
        <v>0.65957446808510634</v>
      </c>
    </row>
    <row r="977" spans="1:21" ht="14.4" customHeight="1" x14ac:dyDescent="0.3">
      <c r="A977" s="695">
        <v>12</v>
      </c>
      <c r="B977" s="696" t="s">
        <v>530</v>
      </c>
      <c r="C977" s="696">
        <v>89301122</v>
      </c>
      <c r="D977" s="697" t="s">
        <v>2688</v>
      </c>
      <c r="E977" s="698" t="s">
        <v>1453</v>
      </c>
      <c r="F977" s="696" t="s">
        <v>1425</v>
      </c>
      <c r="G977" s="696" t="s">
        <v>1531</v>
      </c>
      <c r="H977" s="696" t="s">
        <v>974</v>
      </c>
      <c r="I977" s="696" t="s">
        <v>1679</v>
      </c>
      <c r="J977" s="696" t="s">
        <v>1533</v>
      </c>
      <c r="K977" s="696" t="s">
        <v>1680</v>
      </c>
      <c r="L977" s="699">
        <v>492.45</v>
      </c>
      <c r="M977" s="699">
        <v>5416.95</v>
      </c>
      <c r="N977" s="696">
        <v>11</v>
      </c>
      <c r="O977" s="700">
        <v>10</v>
      </c>
      <c r="P977" s="699">
        <v>2954.7</v>
      </c>
      <c r="Q977" s="701">
        <v>0.54545454545454541</v>
      </c>
      <c r="R977" s="696">
        <v>6</v>
      </c>
      <c r="S977" s="701">
        <v>0.54545454545454541</v>
      </c>
      <c r="T977" s="700">
        <v>5.5</v>
      </c>
      <c r="U977" s="702">
        <v>0.55000000000000004</v>
      </c>
    </row>
    <row r="978" spans="1:21" ht="14.4" customHeight="1" x14ac:dyDescent="0.3">
      <c r="A978" s="695">
        <v>12</v>
      </c>
      <c r="B978" s="696" t="s">
        <v>530</v>
      </c>
      <c r="C978" s="696">
        <v>89301122</v>
      </c>
      <c r="D978" s="697" t="s">
        <v>2688</v>
      </c>
      <c r="E978" s="698" t="s">
        <v>1453</v>
      </c>
      <c r="F978" s="696" t="s">
        <v>1425</v>
      </c>
      <c r="G978" s="696" t="s">
        <v>1465</v>
      </c>
      <c r="H978" s="696" t="s">
        <v>531</v>
      </c>
      <c r="I978" s="696" t="s">
        <v>1466</v>
      </c>
      <c r="J978" s="696" t="s">
        <v>1467</v>
      </c>
      <c r="K978" s="696" t="s">
        <v>1468</v>
      </c>
      <c r="L978" s="699">
        <v>1660.2</v>
      </c>
      <c r="M978" s="699">
        <v>33204.000000000007</v>
      </c>
      <c r="N978" s="696">
        <v>20</v>
      </c>
      <c r="O978" s="700">
        <v>18.5</v>
      </c>
      <c r="P978" s="699">
        <v>24903.000000000007</v>
      </c>
      <c r="Q978" s="701">
        <v>0.75</v>
      </c>
      <c r="R978" s="696">
        <v>15</v>
      </c>
      <c r="S978" s="701">
        <v>0.75</v>
      </c>
      <c r="T978" s="700">
        <v>13.5</v>
      </c>
      <c r="U978" s="702">
        <v>0.72972972972972971</v>
      </c>
    </row>
    <row r="979" spans="1:21" ht="14.4" customHeight="1" x14ac:dyDescent="0.3">
      <c r="A979" s="695">
        <v>12</v>
      </c>
      <c r="B979" s="696" t="s">
        <v>530</v>
      </c>
      <c r="C979" s="696">
        <v>89301122</v>
      </c>
      <c r="D979" s="697" t="s">
        <v>2688</v>
      </c>
      <c r="E979" s="698" t="s">
        <v>1453</v>
      </c>
      <c r="F979" s="696" t="s">
        <v>1425</v>
      </c>
      <c r="G979" s="696" t="s">
        <v>1685</v>
      </c>
      <c r="H979" s="696" t="s">
        <v>531</v>
      </c>
      <c r="I979" s="696" t="s">
        <v>1692</v>
      </c>
      <c r="J979" s="696" t="s">
        <v>1690</v>
      </c>
      <c r="K979" s="696" t="s">
        <v>1693</v>
      </c>
      <c r="L979" s="699">
        <v>244.74</v>
      </c>
      <c r="M979" s="699">
        <v>978.96</v>
      </c>
      <c r="N979" s="696">
        <v>4</v>
      </c>
      <c r="O979" s="700">
        <v>1</v>
      </c>
      <c r="P979" s="699"/>
      <c r="Q979" s="701">
        <v>0</v>
      </c>
      <c r="R979" s="696"/>
      <c r="S979" s="701">
        <v>0</v>
      </c>
      <c r="T979" s="700"/>
      <c r="U979" s="702">
        <v>0</v>
      </c>
    </row>
    <row r="980" spans="1:21" ht="14.4" customHeight="1" x14ac:dyDescent="0.3">
      <c r="A980" s="695">
        <v>12</v>
      </c>
      <c r="B980" s="696" t="s">
        <v>530</v>
      </c>
      <c r="C980" s="696">
        <v>89301122</v>
      </c>
      <c r="D980" s="697" t="s">
        <v>2688</v>
      </c>
      <c r="E980" s="698" t="s">
        <v>1453</v>
      </c>
      <c r="F980" s="696" t="s">
        <v>1425</v>
      </c>
      <c r="G980" s="696" t="s">
        <v>1763</v>
      </c>
      <c r="H980" s="696" t="s">
        <v>531</v>
      </c>
      <c r="I980" s="696" t="s">
        <v>2580</v>
      </c>
      <c r="J980" s="696" t="s">
        <v>2440</v>
      </c>
      <c r="K980" s="696" t="s">
        <v>712</v>
      </c>
      <c r="L980" s="699">
        <v>0</v>
      </c>
      <c r="M980" s="699">
        <v>0</v>
      </c>
      <c r="N980" s="696">
        <v>2</v>
      </c>
      <c r="O980" s="700">
        <v>1</v>
      </c>
      <c r="P980" s="699"/>
      <c r="Q980" s="701"/>
      <c r="R980" s="696"/>
      <c r="S980" s="701">
        <v>0</v>
      </c>
      <c r="T980" s="700"/>
      <c r="U980" s="702">
        <v>0</v>
      </c>
    </row>
    <row r="981" spans="1:21" ht="14.4" customHeight="1" x14ac:dyDescent="0.3">
      <c r="A981" s="695">
        <v>12</v>
      </c>
      <c r="B981" s="696" t="s">
        <v>530</v>
      </c>
      <c r="C981" s="696">
        <v>89301122</v>
      </c>
      <c r="D981" s="697" t="s">
        <v>2688</v>
      </c>
      <c r="E981" s="698" t="s">
        <v>1453</v>
      </c>
      <c r="F981" s="696" t="s">
        <v>1425</v>
      </c>
      <c r="G981" s="696" t="s">
        <v>1694</v>
      </c>
      <c r="H981" s="696" t="s">
        <v>531</v>
      </c>
      <c r="I981" s="696" t="s">
        <v>1695</v>
      </c>
      <c r="J981" s="696" t="s">
        <v>1696</v>
      </c>
      <c r="K981" s="696" t="s">
        <v>1512</v>
      </c>
      <c r="L981" s="699">
        <v>1130.22</v>
      </c>
      <c r="M981" s="699">
        <v>2260.44</v>
      </c>
      <c r="N981" s="696">
        <v>2</v>
      </c>
      <c r="O981" s="700">
        <v>1</v>
      </c>
      <c r="P981" s="699">
        <v>2260.44</v>
      </c>
      <c r="Q981" s="701">
        <v>1</v>
      </c>
      <c r="R981" s="696">
        <v>2</v>
      </c>
      <c r="S981" s="701">
        <v>1</v>
      </c>
      <c r="T981" s="700">
        <v>1</v>
      </c>
      <c r="U981" s="702">
        <v>1</v>
      </c>
    </row>
    <row r="982" spans="1:21" ht="14.4" customHeight="1" x14ac:dyDescent="0.3">
      <c r="A982" s="695">
        <v>12</v>
      </c>
      <c r="B982" s="696" t="s">
        <v>530</v>
      </c>
      <c r="C982" s="696">
        <v>89301122</v>
      </c>
      <c r="D982" s="697" t="s">
        <v>2688</v>
      </c>
      <c r="E982" s="698" t="s">
        <v>1453</v>
      </c>
      <c r="F982" s="696" t="s">
        <v>1425</v>
      </c>
      <c r="G982" s="696" t="s">
        <v>1694</v>
      </c>
      <c r="H982" s="696" t="s">
        <v>531</v>
      </c>
      <c r="I982" s="696" t="s">
        <v>1697</v>
      </c>
      <c r="J982" s="696" t="s">
        <v>1696</v>
      </c>
      <c r="K982" s="696" t="s">
        <v>1698</v>
      </c>
      <c r="L982" s="699">
        <v>3390.63</v>
      </c>
      <c r="M982" s="699">
        <v>27125.040000000005</v>
      </c>
      <c r="N982" s="696">
        <v>8</v>
      </c>
      <c r="O982" s="700">
        <v>7.5</v>
      </c>
      <c r="P982" s="699">
        <v>27125.040000000005</v>
      </c>
      <c r="Q982" s="701">
        <v>1</v>
      </c>
      <c r="R982" s="696">
        <v>8</v>
      </c>
      <c r="S982" s="701">
        <v>1</v>
      </c>
      <c r="T982" s="700">
        <v>7.5</v>
      </c>
      <c r="U982" s="702">
        <v>1</v>
      </c>
    </row>
    <row r="983" spans="1:21" ht="14.4" customHeight="1" x14ac:dyDescent="0.3">
      <c r="A983" s="695">
        <v>12</v>
      </c>
      <c r="B983" s="696" t="s">
        <v>530</v>
      </c>
      <c r="C983" s="696">
        <v>89301122</v>
      </c>
      <c r="D983" s="697" t="s">
        <v>2688</v>
      </c>
      <c r="E983" s="698" t="s">
        <v>1453</v>
      </c>
      <c r="F983" s="696" t="s">
        <v>1426</v>
      </c>
      <c r="G983" s="696" t="s">
        <v>1887</v>
      </c>
      <c r="H983" s="696" t="s">
        <v>531</v>
      </c>
      <c r="I983" s="696" t="s">
        <v>2581</v>
      </c>
      <c r="J983" s="696" t="s">
        <v>1889</v>
      </c>
      <c r="K983" s="696"/>
      <c r="L983" s="699">
        <v>0</v>
      </c>
      <c r="M983" s="699">
        <v>0</v>
      </c>
      <c r="N983" s="696">
        <v>1</v>
      </c>
      <c r="O983" s="700">
        <v>1</v>
      </c>
      <c r="P983" s="699"/>
      <c r="Q983" s="701"/>
      <c r="R983" s="696"/>
      <c r="S983" s="701">
        <v>0</v>
      </c>
      <c r="T983" s="700"/>
      <c r="U983" s="702">
        <v>0</v>
      </c>
    </row>
    <row r="984" spans="1:21" ht="14.4" customHeight="1" x14ac:dyDescent="0.3">
      <c r="A984" s="695">
        <v>12</v>
      </c>
      <c r="B984" s="696" t="s">
        <v>530</v>
      </c>
      <c r="C984" s="696">
        <v>89301122</v>
      </c>
      <c r="D984" s="697" t="s">
        <v>2688</v>
      </c>
      <c r="E984" s="698" t="s">
        <v>1453</v>
      </c>
      <c r="F984" s="696" t="s">
        <v>1427</v>
      </c>
      <c r="G984" s="696" t="s">
        <v>1700</v>
      </c>
      <c r="H984" s="696" t="s">
        <v>531</v>
      </c>
      <c r="I984" s="696" t="s">
        <v>1701</v>
      </c>
      <c r="J984" s="696" t="s">
        <v>2582</v>
      </c>
      <c r="K984" s="696" t="s">
        <v>1703</v>
      </c>
      <c r="L984" s="699">
        <v>1496</v>
      </c>
      <c r="M984" s="699">
        <v>44880</v>
      </c>
      <c r="N984" s="696">
        <v>30</v>
      </c>
      <c r="O984" s="700">
        <v>2</v>
      </c>
      <c r="P984" s="699">
        <v>44880</v>
      </c>
      <c r="Q984" s="701">
        <v>1</v>
      </c>
      <c r="R984" s="696">
        <v>30</v>
      </c>
      <c r="S984" s="701">
        <v>1</v>
      </c>
      <c r="T984" s="700">
        <v>2</v>
      </c>
      <c r="U984" s="702">
        <v>1</v>
      </c>
    </row>
    <row r="985" spans="1:21" ht="14.4" customHeight="1" x14ac:dyDescent="0.3">
      <c r="A985" s="695">
        <v>12</v>
      </c>
      <c r="B985" s="696" t="s">
        <v>530</v>
      </c>
      <c r="C985" s="696">
        <v>89301122</v>
      </c>
      <c r="D985" s="697" t="s">
        <v>2688</v>
      </c>
      <c r="E985" s="698" t="s">
        <v>1453</v>
      </c>
      <c r="F985" s="696" t="s">
        <v>1427</v>
      </c>
      <c r="G985" s="696" t="s">
        <v>1700</v>
      </c>
      <c r="H985" s="696" t="s">
        <v>531</v>
      </c>
      <c r="I985" s="696" t="s">
        <v>1701</v>
      </c>
      <c r="J985" s="696" t="s">
        <v>1702</v>
      </c>
      <c r="K985" s="696" t="s">
        <v>1703</v>
      </c>
      <c r="L985" s="699">
        <v>1496</v>
      </c>
      <c r="M985" s="699">
        <v>44880</v>
      </c>
      <c r="N985" s="696">
        <v>30</v>
      </c>
      <c r="O985" s="700">
        <v>2</v>
      </c>
      <c r="P985" s="699">
        <v>44880</v>
      </c>
      <c r="Q985" s="701">
        <v>1</v>
      </c>
      <c r="R985" s="696">
        <v>30</v>
      </c>
      <c r="S985" s="701">
        <v>1</v>
      </c>
      <c r="T985" s="700">
        <v>2</v>
      </c>
      <c r="U985" s="702">
        <v>1</v>
      </c>
    </row>
    <row r="986" spans="1:21" ht="14.4" customHeight="1" x14ac:dyDescent="0.3">
      <c r="A986" s="695">
        <v>12</v>
      </c>
      <c r="B986" s="696" t="s">
        <v>530</v>
      </c>
      <c r="C986" s="696">
        <v>89301122</v>
      </c>
      <c r="D986" s="697" t="s">
        <v>2688</v>
      </c>
      <c r="E986" s="698" t="s">
        <v>1453</v>
      </c>
      <c r="F986" s="696" t="s">
        <v>1427</v>
      </c>
      <c r="G986" s="696" t="s">
        <v>1700</v>
      </c>
      <c r="H986" s="696" t="s">
        <v>531</v>
      </c>
      <c r="I986" s="696" t="s">
        <v>2124</v>
      </c>
      <c r="J986" s="696" t="s">
        <v>2125</v>
      </c>
      <c r="K986" s="696" t="s">
        <v>2126</v>
      </c>
      <c r="L986" s="699">
        <v>15.33</v>
      </c>
      <c r="M986" s="699">
        <v>4599</v>
      </c>
      <c r="N986" s="696">
        <v>300</v>
      </c>
      <c r="O986" s="700">
        <v>1</v>
      </c>
      <c r="P986" s="699">
        <v>4599</v>
      </c>
      <c r="Q986" s="701">
        <v>1</v>
      </c>
      <c r="R986" s="696">
        <v>300</v>
      </c>
      <c r="S986" s="701">
        <v>1</v>
      </c>
      <c r="T986" s="700">
        <v>1</v>
      </c>
      <c r="U986" s="702">
        <v>1</v>
      </c>
    </row>
    <row r="987" spans="1:21" ht="14.4" customHeight="1" x14ac:dyDescent="0.3">
      <c r="A987" s="695">
        <v>12</v>
      </c>
      <c r="B987" s="696" t="s">
        <v>530</v>
      </c>
      <c r="C987" s="696">
        <v>89301122</v>
      </c>
      <c r="D987" s="697" t="s">
        <v>2688</v>
      </c>
      <c r="E987" s="698" t="s">
        <v>1453</v>
      </c>
      <c r="F987" s="696" t="s">
        <v>1427</v>
      </c>
      <c r="G987" s="696" t="s">
        <v>1700</v>
      </c>
      <c r="H987" s="696" t="s">
        <v>531</v>
      </c>
      <c r="I987" s="696" t="s">
        <v>1710</v>
      </c>
      <c r="J987" s="696" t="s">
        <v>1711</v>
      </c>
      <c r="K987" s="696" t="s">
        <v>1709</v>
      </c>
      <c r="L987" s="699">
        <v>1500</v>
      </c>
      <c r="M987" s="699">
        <v>22500</v>
      </c>
      <c r="N987" s="696">
        <v>15</v>
      </c>
      <c r="O987" s="700">
        <v>1</v>
      </c>
      <c r="P987" s="699"/>
      <c r="Q987" s="701">
        <v>0</v>
      </c>
      <c r="R987" s="696"/>
      <c r="S987" s="701">
        <v>0</v>
      </c>
      <c r="T987" s="700"/>
      <c r="U987" s="702">
        <v>0</v>
      </c>
    </row>
    <row r="988" spans="1:21" ht="14.4" customHeight="1" x14ac:dyDescent="0.3">
      <c r="A988" s="695">
        <v>12</v>
      </c>
      <c r="B988" s="696" t="s">
        <v>530</v>
      </c>
      <c r="C988" s="696">
        <v>89301122</v>
      </c>
      <c r="D988" s="697" t="s">
        <v>2688</v>
      </c>
      <c r="E988" s="698" t="s">
        <v>1453</v>
      </c>
      <c r="F988" s="696" t="s">
        <v>1427</v>
      </c>
      <c r="G988" s="696" t="s">
        <v>1700</v>
      </c>
      <c r="H988" s="696" t="s">
        <v>531</v>
      </c>
      <c r="I988" s="696" t="s">
        <v>1712</v>
      </c>
      <c r="J988" s="696" t="s">
        <v>1713</v>
      </c>
      <c r="K988" s="696" t="s">
        <v>1714</v>
      </c>
      <c r="L988" s="699">
        <v>1500</v>
      </c>
      <c r="M988" s="699">
        <v>135000</v>
      </c>
      <c r="N988" s="696">
        <v>90</v>
      </c>
      <c r="O988" s="700">
        <v>6</v>
      </c>
      <c r="P988" s="699">
        <v>135000</v>
      </c>
      <c r="Q988" s="701">
        <v>1</v>
      </c>
      <c r="R988" s="696">
        <v>90</v>
      </c>
      <c r="S988" s="701">
        <v>1</v>
      </c>
      <c r="T988" s="700">
        <v>6</v>
      </c>
      <c r="U988" s="702">
        <v>1</v>
      </c>
    </row>
    <row r="989" spans="1:21" ht="14.4" customHeight="1" x14ac:dyDescent="0.3">
      <c r="A989" s="695">
        <v>12</v>
      </c>
      <c r="B989" s="696" t="s">
        <v>530</v>
      </c>
      <c r="C989" s="696">
        <v>89301122</v>
      </c>
      <c r="D989" s="697" t="s">
        <v>2688</v>
      </c>
      <c r="E989" s="698" t="s">
        <v>1453</v>
      </c>
      <c r="F989" s="696" t="s">
        <v>1427</v>
      </c>
      <c r="G989" s="696" t="s">
        <v>1700</v>
      </c>
      <c r="H989" s="696" t="s">
        <v>531</v>
      </c>
      <c r="I989" s="696" t="s">
        <v>2333</v>
      </c>
      <c r="J989" s="696" t="s">
        <v>1716</v>
      </c>
      <c r="K989" s="696" t="s">
        <v>2334</v>
      </c>
      <c r="L989" s="699">
        <v>1500</v>
      </c>
      <c r="M989" s="699">
        <v>45000</v>
      </c>
      <c r="N989" s="696">
        <v>30</v>
      </c>
      <c r="O989" s="700">
        <v>2</v>
      </c>
      <c r="P989" s="699">
        <v>45000</v>
      </c>
      <c r="Q989" s="701">
        <v>1</v>
      </c>
      <c r="R989" s="696">
        <v>30</v>
      </c>
      <c r="S989" s="701">
        <v>1</v>
      </c>
      <c r="T989" s="700">
        <v>2</v>
      </c>
      <c r="U989" s="702">
        <v>1</v>
      </c>
    </row>
    <row r="990" spans="1:21" ht="14.4" customHeight="1" x14ac:dyDescent="0.3">
      <c r="A990" s="695">
        <v>12</v>
      </c>
      <c r="B990" s="696" t="s">
        <v>530</v>
      </c>
      <c r="C990" s="696">
        <v>89301122</v>
      </c>
      <c r="D990" s="697" t="s">
        <v>2688</v>
      </c>
      <c r="E990" s="698" t="s">
        <v>1453</v>
      </c>
      <c r="F990" s="696" t="s">
        <v>1427</v>
      </c>
      <c r="G990" s="696" t="s">
        <v>1473</v>
      </c>
      <c r="H990" s="696" t="s">
        <v>531</v>
      </c>
      <c r="I990" s="696" t="s">
        <v>1721</v>
      </c>
      <c r="J990" s="696" t="s">
        <v>1722</v>
      </c>
      <c r="K990" s="696" t="s">
        <v>1723</v>
      </c>
      <c r="L990" s="699">
        <v>112.5</v>
      </c>
      <c r="M990" s="699">
        <v>1237.5</v>
      </c>
      <c r="N990" s="696">
        <v>11</v>
      </c>
      <c r="O990" s="700">
        <v>2</v>
      </c>
      <c r="P990" s="699">
        <v>1237.5</v>
      </c>
      <c r="Q990" s="701">
        <v>1</v>
      </c>
      <c r="R990" s="696">
        <v>11</v>
      </c>
      <c r="S990" s="701">
        <v>1</v>
      </c>
      <c r="T990" s="700">
        <v>2</v>
      </c>
      <c r="U990" s="702">
        <v>1</v>
      </c>
    </row>
    <row r="991" spans="1:21" ht="14.4" customHeight="1" x14ac:dyDescent="0.3">
      <c r="A991" s="695">
        <v>12</v>
      </c>
      <c r="B991" s="696" t="s">
        <v>530</v>
      </c>
      <c r="C991" s="696">
        <v>89301122</v>
      </c>
      <c r="D991" s="697" t="s">
        <v>2688</v>
      </c>
      <c r="E991" s="698" t="s">
        <v>1453</v>
      </c>
      <c r="F991" s="696" t="s">
        <v>1427</v>
      </c>
      <c r="G991" s="696" t="s">
        <v>1473</v>
      </c>
      <c r="H991" s="696" t="s">
        <v>531</v>
      </c>
      <c r="I991" s="696" t="s">
        <v>2172</v>
      </c>
      <c r="J991" s="696" t="s">
        <v>2173</v>
      </c>
      <c r="K991" s="696" t="s">
        <v>2583</v>
      </c>
      <c r="L991" s="699">
        <v>189.85</v>
      </c>
      <c r="M991" s="699">
        <v>1139.0999999999999</v>
      </c>
      <c r="N991" s="696">
        <v>6</v>
      </c>
      <c r="O991" s="700">
        <v>1</v>
      </c>
      <c r="P991" s="699">
        <v>1139.0999999999999</v>
      </c>
      <c r="Q991" s="701">
        <v>1</v>
      </c>
      <c r="R991" s="696">
        <v>6</v>
      </c>
      <c r="S991" s="701">
        <v>1</v>
      </c>
      <c r="T991" s="700">
        <v>1</v>
      </c>
      <c r="U991" s="702">
        <v>1</v>
      </c>
    </row>
    <row r="992" spans="1:21" ht="14.4" customHeight="1" x14ac:dyDescent="0.3">
      <c r="A992" s="695">
        <v>12</v>
      </c>
      <c r="B992" s="696" t="s">
        <v>530</v>
      </c>
      <c r="C992" s="696">
        <v>89301122</v>
      </c>
      <c r="D992" s="697" t="s">
        <v>2688</v>
      </c>
      <c r="E992" s="698" t="s">
        <v>1453</v>
      </c>
      <c r="F992" s="696" t="s">
        <v>1427</v>
      </c>
      <c r="G992" s="696" t="s">
        <v>1473</v>
      </c>
      <c r="H992" s="696" t="s">
        <v>531</v>
      </c>
      <c r="I992" s="696" t="s">
        <v>2584</v>
      </c>
      <c r="J992" s="696" t="s">
        <v>2585</v>
      </c>
      <c r="K992" s="696" t="s">
        <v>2586</v>
      </c>
      <c r="L992" s="699">
        <v>376.58</v>
      </c>
      <c r="M992" s="699">
        <v>1506.32</v>
      </c>
      <c r="N992" s="696">
        <v>4</v>
      </c>
      <c r="O992" s="700">
        <v>1</v>
      </c>
      <c r="P992" s="699"/>
      <c r="Q992" s="701">
        <v>0</v>
      </c>
      <c r="R992" s="696"/>
      <c r="S992" s="701">
        <v>0</v>
      </c>
      <c r="T992" s="700"/>
      <c r="U992" s="702">
        <v>0</v>
      </c>
    </row>
    <row r="993" spans="1:21" ht="14.4" customHeight="1" x14ac:dyDescent="0.3">
      <c r="A993" s="695">
        <v>12</v>
      </c>
      <c r="B993" s="696" t="s">
        <v>530</v>
      </c>
      <c r="C993" s="696">
        <v>89301122</v>
      </c>
      <c r="D993" s="697" t="s">
        <v>2688</v>
      </c>
      <c r="E993" s="698" t="s">
        <v>1453</v>
      </c>
      <c r="F993" s="696" t="s">
        <v>1427</v>
      </c>
      <c r="G993" s="696" t="s">
        <v>1473</v>
      </c>
      <c r="H993" s="696" t="s">
        <v>531</v>
      </c>
      <c r="I993" s="696" t="s">
        <v>1480</v>
      </c>
      <c r="J993" s="696" t="s">
        <v>1481</v>
      </c>
      <c r="K993" s="696" t="s">
        <v>1482</v>
      </c>
      <c r="L993" s="699">
        <v>190</v>
      </c>
      <c r="M993" s="699">
        <v>7220</v>
      </c>
      <c r="N993" s="696">
        <v>38</v>
      </c>
      <c r="O993" s="700">
        <v>7</v>
      </c>
      <c r="P993" s="699">
        <v>4560</v>
      </c>
      <c r="Q993" s="701">
        <v>0.63157894736842102</v>
      </c>
      <c r="R993" s="696">
        <v>24</v>
      </c>
      <c r="S993" s="701">
        <v>0.63157894736842102</v>
      </c>
      <c r="T993" s="700">
        <v>4</v>
      </c>
      <c r="U993" s="702">
        <v>0.5714285714285714</v>
      </c>
    </row>
    <row r="994" spans="1:21" ht="14.4" customHeight="1" x14ac:dyDescent="0.3">
      <c r="A994" s="695">
        <v>12</v>
      </c>
      <c r="B994" s="696" t="s">
        <v>530</v>
      </c>
      <c r="C994" s="696">
        <v>89301122</v>
      </c>
      <c r="D994" s="697" t="s">
        <v>2688</v>
      </c>
      <c r="E994" s="698" t="s">
        <v>1453</v>
      </c>
      <c r="F994" s="696" t="s">
        <v>1427</v>
      </c>
      <c r="G994" s="696" t="s">
        <v>1473</v>
      </c>
      <c r="H994" s="696" t="s">
        <v>531</v>
      </c>
      <c r="I994" s="696" t="s">
        <v>1727</v>
      </c>
      <c r="J994" s="696" t="s">
        <v>1728</v>
      </c>
      <c r="K994" s="696" t="s">
        <v>1729</v>
      </c>
      <c r="L994" s="699">
        <v>166.06</v>
      </c>
      <c r="M994" s="699">
        <v>2656.96</v>
      </c>
      <c r="N994" s="696">
        <v>16</v>
      </c>
      <c r="O994" s="700">
        <v>2</v>
      </c>
      <c r="P994" s="699">
        <v>2656.96</v>
      </c>
      <c r="Q994" s="701">
        <v>1</v>
      </c>
      <c r="R994" s="696">
        <v>16</v>
      </c>
      <c r="S994" s="701">
        <v>1</v>
      </c>
      <c r="T994" s="700">
        <v>2</v>
      </c>
      <c r="U994" s="702">
        <v>1</v>
      </c>
    </row>
    <row r="995" spans="1:21" ht="14.4" customHeight="1" x14ac:dyDescent="0.3">
      <c r="A995" s="695">
        <v>12</v>
      </c>
      <c r="B995" s="696" t="s">
        <v>530</v>
      </c>
      <c r="C995" s="696">
        <v>89301122</v>
      </c>
      <c r="D995" s="697" t="s">
        <v>2688</v>
      </c>
      <c r="E995" s="698" t="s">
        <v>1453</v>
      </c>
      <c r="F995" s="696" t="s">
        <v>1427</v>
      </c>
      <c r="G995" s="696" t="s">
        <v>1473</v>
      </c>
      <c r="H995" s="696" t="s">
        <v>531</v>
      </c>
      <c r="I995" s="696" t="s">
        <v>1730</v>
      </c>
      <c r="J995" s="696" t="s">
        <v>1731</v>
      </c>
      <c r="K995" s="696" t="s">
        <v>1732</v>
      </c>
      <c r="L995" s="699">
        <v>90</v>
      </c>
      <c r="M995" s="699">
        <v>360</v>
      </c>
      <c r="N995" s="696">
        <v>4</v>
      </c>
      <c r="O995" s="700">
        <v>1</v>
      </c>
      <c r="P995" s="699">
        <v>360</v>
      </c>
      <c r="Q995" s="701">
        <v>1</v>
      </c>
      <c r="R995" s="696">
        <v>4</v>
      </c>
      <c r="S995" s="701">
        <v>1</v>
      </c>
      <c r="T995" s="700">
        <v>1</v>
      </c>
      <c r="U995" s="702">
        <v>1</v>
      </c>
    </row>
    <row r="996" spans="1:21" ht="14.4" customHeight="1" x14ac:dyDescent="0.3">
      <c r="A996" s="695">
        <v>12</v>
      </c>
      <c r="B996" s="696" t="s">
        <v>530</v>
      </c>
      <c r="C996" s="696">
        <v>89301122</v>
      </c>
      <c r="D996" s="697" t="s">
        <v>2688</v>
      </c>
      <c r="E996" s="698" t="s">
        <v>1453</v>
      </c>
      <c r="F996" s="696" t="s">
        <v>1427</v>
      </c>
      <c r="G996" s="696" t="s">
        <v>1473</v>
      </c>
      <c r="H996" s="696" t="s">
        <v>531</v>
      </c>
      <c r="I996" s="696" t="s">
        <v>1733</v>
      </c>
      <c r="J996" s="696" t="s">
        <v>1734</v>
      </c>
      <c r="K996" s="696" t="s">
        <v>1735</v>
      </c>
      <c r="L996" s="699">
        <v>149.99</v>
      </c>
      <c r="M996" s="699">
        <v>1349.91</v>
      </c>
      <c r="N996" s="696">
        <v>9</v>
      </c>
      <c r="O996" s="700">
        <v>1</v>
      </c>
      <c r="P996" s="699"/>
      <c r="Q996" s="701">
        <v>0</v>
      </c>
      <c r="R996" s="696"/>
      <c r="S996" s="701">
        <v>0</v>
      </c>
      <c r="T996" s="700"/>
      <c r="U996" s="702">
        <v>0</v>
      </c>
    </row>
    <row r="997" spans="1:21" ht="14.4" customHeight="1" x14ac:dyDescent="0.3">
      <c r="A997" s="695">
        <v>12</v>
      </c>
      <c r="B997" s="696" t="s">
        <v>530</v>
      </c>
      <c r="C997" s="696">
        <v>89301122</v>
      </c>
      <c r="D997" s="697" t="s">
        <v>2688</v>
      </c>
      <c r="E997" s="698" t="s">
        <v>1453</v>
      </c>
      <c r="F997" s="696" t="s">
        <v>1427</v>
      </c>
      <c r="G997" s="696" t="s">
        <v>1473</v>
      </c>
      <c r="H997" s="696" t="s">
        <v>531</v>
      </c>
      <c r="I997" s="696" t="s">
        <v>2587</v>
      </c>
      <c r="J997" s="696" t="s">
        <v>2588</v>
      </c>
      <c r="K997" s="696" t="s">
        <v>2589</v>
      </c>
      <c r="L997" s="699">
        <v>134.79</v>
      </c>
      <c r="M997" s="699">
        <v>1347.8999999999999</v>
      </c>
      <c r="N997" s="696">
        <v>10</v>
      </c>
      <c r="O997" s="700">
        <v>1</v>
      </c>
      <c r="P997" s="699"/>
      <c r="Q997" s="701">
        <v>0</v>
      </c>
      <c r="R997" s="696"/>
      <c r="S997" s="701">
        <v>0</v>
      </c>
      <c r="T997" s="700"/>
      <c r="U997" s="702">
        <v>0</v>
      </c>
    </row>
    <row r="998" spans="1:21" ht="14.4" customHeight="1" x14ac:dyDescent="0.3">
      <c r="A998" s="695">
        <v>12</v>
      </c>
      <c r="B998" s="696" t="s">
        <v>530</v>
      </c>
      <c r="C998" s="696">
        <v>89301122</v>
      </c>
      <c r="D998" s="697" t="s">
        <v>2688</v>
      </c>
      <c r="E998" s="698" t="s">
        <v>1453</v>
      </c>
      <c r="F998" s="696" t="s">
        <v>1427</v>
      </c>
      <c r="G998" s="696" t="s">
        <v>1473</v>
      </c>
      <c r="H998" s="696" t="s">
        <v>531</v>
      </c>
      <c r="I998" s="696" t="s">
        <v>2590</v>
      </c>
      <c r="J998" s="696" t="s">
        <v>2591</v>
      </c>
      <c r="K998" s="696" t="s">
        <v>2592</v>
      </c>
      <c r="L998" s="699">
        <v>377</v>
      </c>
      <c r="M998" s="699">
        <v>9048</v>
      </c>
      <c r="N998" s="696">
        <v>24</v>
      </c>
      <c r="O998" s="700">
        <v>2</v>
      </c>
      <c r="P998" s="699"/>
      <c r="Q998" s="701">
        <v>0</v>
      </c>
      <c r="R998" s="696"/>
      <c r="S998" s="701">
        <v>0</v>
      </c>
      <c r="T998" s="700"/>
      <c r="U998" s="702">
        <v>0</v>
      </c>
    </row>
    <row r="999" spans="1:21" ht="14.4" customHeight="1" x14ac:dyDescent="0.3">
      <c r="A999" s="695">
        <v>12</v>
      </c>
      <c r="B999" s="696" t="s">
        <v>530</v>
      </c>
      <c r="C999" s="696">
        <v>89301122</v>
      </c>
      <c r="D999" s="697" t="s">
        <v>2688</v>
      </c>
      <c r="E999" s="698" t="s">
        <v>1453</v>
      </c>
      <c r="F999" s="696" t="s">
        <v>1427</v>
      </c>
      <c r="G999" s="696" t="s">
        <v>1473</v>
      </c>
      <c r="H999" s="696" t="s">
        <v>531</v>
      </c>
      <c r="I999" s="696" t="s">
        <v>2593</v>
      </c>
      <c r="J999" s="696" t="s">
        <v>2594</v>
      </c>
      <c r="K999" s="696" t="s">
        <v>2595</v>
      </c>
      <c r="L999" s="699">
        <v>126.65</v>
      </c>
      <c r="M999" s="699">
        <v>506.6</v>
      </c>
      <c r="N999" s="696">
        <v>4</v>
      </c>
      <c r="O999" s="700">
        <v>1</v>
      </c>
      <c r="P999" s="699"/>
      <c r="Q999" s="701">
        <v>0</v>
      </c>
      <c r="R999" s="696"/>
      <c r="S999" s="701">
        <v>0</v>
      </c>
      <c r="T999" s="700"/>
      <c r="U999" s="702">
        <v>0</v>
      </c>
    </row>
    <row r="1000" spans="1:21" ht="14.4" customHeight="1" x14ac:dyDescent="0.3">
      <c r="A1000" s="695">
        <v>12</v>
      </c>
      <c r="B1000" s="696" t="s">
        <v>530</v>
      </c>
      <c r="C1000" s="696">
        <v>89301122</v>
      </c>
      <c r="D1000" s="697" t="s">
        <v>2688</v>
      </c>
      <c r="E1000" s="698" t="s">
        <v>1454</v>
      </c>
      <c r="F1000" s="696" t="s">
        <v>1425</v>
      </c>
      <c r="G1000" s="696" t="s">
        <v>1456</v>
      </c>
      <c r="H1000" s="696" t="s">
        <v>974</v>
      </c>
      <c r="I1000" s="696" t="s">
        <v>1128</v>
      </c>
      <c r="J1000" s="696" t="s">
        <v>1381</v>
      </c>
      <c r="K1000" s="696" t="s">
        <v>1382</v>
      </c>
      <c r="L1000" s="699">
        <v>333.31</v>
      </c>
      <c r="M1000" s="699">
        <v>333.31</v>
      </c>
      <c r="N1000" s="696">
        <v>1</v>
      </c>
      <c r="O1000" s="700">
        <v>1</v>
      </c>
      <c r="P1000" s="699">
        <v>333.31</v>
      </c>
      <c r="Q1000" s="701">
        <v>1</v>
      </c>
      <c r="R1000" s="696">
        <v>1</v>
      </c>
      <c r="S1000" s="701">
        <v>1</v>
      </c>
      <c r="T1000" s="700">
        <v>1</v>
      </c>
      <c r="U1000" s="702">
        <v>1</v>
      </c>
    </row>
    <row r="1001" spans="1:21" ht="14.4" customHeight="1" x14ac:dyDescent="0.3">
      <c r="A1001" s="695">
        <v>12</v>
      </c>
      <c r="B1001" s="696" t="s">
        <v>530</v>
      </c>
      <c r="C1001" s="696">
        <v>89301122</v>
      </c>
      <c r="D1001" s="697" t="s">
        <v>2688</v>
      </c>
      <c r="E1001" s="698" t="s">
        <v>1454</v>
      </c>
      <c r="F1001" s="696" t="s">
        <v>1425</v>
      </c>
      <c r="G1001" s="696" t="s">
        <v>1582</v>
      </c>
      <c r="H1001" s="696" t="s">
        <v>531</v>
      </c>
      <c r="I1001" s="696" t="s">
        <v>1585</v>
      </c>
      <c r="J1001" s="696" t="s">
        <v>1586</v>
      </c>
      <c r="K1001" s="696" t="s">
        <v>1587</v>
      </c>
      <c r="L1001" s="699">
        <v>142.49</v>
      </c>
      <c r="M1001" s="699">
        <v>427.47</v>
      </c>
      <c r="N1001" s="696">
        <v>3</v>
      </c>
      <c r="O1001" s="700">
        <v>0.5</v>
      </c>
      <c r="P1001" s="699">
        <v>427.47</v>
      </c>
      <c r="Q1001" s="701">
        <v>1</v>
      </c>
      <c r="R1001" s="696">
        <v>3</v>
      </c>
      <c r="S1001" s="701">
        <v>1</v>
      </c>
      <c r="T1001" s="700">
        <v>0.5</v>
      </c>
      <c r="U1001" s="702">
        <v>1</v>
      </c>
    </row>
    <row r="1002" spans="1:21" ht="14.4" customHeight="1" x14ac:dyDescent="0.3">
      <c r="A1002" s="695">
        <v>12</v>
      </c>
      <c r="B1002" s="696" t="s">
        <v>530</v>
      </c>
      <c r="C1002" s="696">
        <v>89301122</v>
      </c>
      <c r="D1002" s="697" t="s">
        <v>2688</v>
      </c>
      <c r="E1002" s="698" t="s">
        <v>1454</v>
      </c>
      <c r="F1002" s="696" t="s">
        <v>1425</v>
      </c>
      <c r="G1002" s="696" t="s">
        <v>1493</v>
      </c>
      <c r="H1002" s="696" t="s">
        <v>974</v>
      </c>
      <c r="I1002" s="696" t="s">
        <v>1139</v>
      </c>
      <c r="J1002" s="696" t="s">
        <v>1140</v>
      </c>
      <c r="K1002" s="696" t="s">
        <v>1388</v>
      </c>
      <c r="L1002" s="699">
        <v>69.86</v>
      </c>
      <c r="M1002" s="699">
        <v>209.57999999999998</v>
      </c>
      <c r="N1002" s="696">
        <v>3</v>
      </c>
      <c r="O1002" s="700">
        <v>0.5</v>
      </c>
      <c r="P1002" s="699">
        <v>209.57999999999998</v>
      </c>
      <c r="Q1002" s="701">
        <v>1</v>
      </c>
      <c r="R1002" s="696">
        <v>3</v>
      </c>
      <c r="S1002" s="701">
        <v>1</v>
      </c>
      <c r="T1002" s="700">
        <v>0.5</v>
      </c>
      <c r="U1002" s="702">
        <v>1</v>
      </c>
    </row>
    <row r="1003" spans="1:21" ht="14.4" customHeight="1" x14ac:dyDescent="0.3">
      <c r="A1003" s="695">
        <v>12</v>
      </c>
      <c r="B1003" s="696" t="s">
        <v>530</v>
      </c>
      <c r="C1003" s="696">
        <v>89301122</v>
      </c>
      <c r="D1003" s="697" t="s">
        <v>2688</v>
      </c>
      <c r="E1003" s="698" t="s">
        <v>1454</v>
      </c>
      <c r="F1003" s="696" t="s">
        <v>1425</v>
      </c>
      <c r="G1003" s="696" t="s">
        <v>1588</v>
      </c>
      <c r="H1003" s="696" t="s">
        <v>531</v>
      </c>
      <c r="I1003" s="696" t="s">
        <v>1589</v>
      </c>
      <c r="J1003" s="696" t="s">
        <v>1590</v>
      </c>
      <c r="K1003" s="696" t="s">
        <v>1591</v>
      </c>
      <c r="L1003" s="699">
        <v>871.16</v>
      </c>
      <c r="M1003" s="699">
        <v>2613.48</v>
      </c>
      <c r="N1003" s="696">
        <v>3</v>
      </c>
      <c r="O1003" s="700">
        <v>1</v>
      </c>
      <c r="P1003" s="699"/>
      <c r="Q1003" s="701">
        <v>0</v>
      </c>
      <c r="R1003" s="696"/>
      <c r="S1003" s="701">
        <v>0</v>
      </c>
      <c r="T1003" s="700"/>
      <c r="U1003" s="702">
        <v>0</v>
      </c>
    </row>
    <row r="1004" spans="1:21" ht="14.4" customHeight="1" x14ac:dyDescent="0.3">
      <c r="A1004" s="695">
        <v>12</v>
      </c>
      <c r="B1004" s="696" t="s">
        <v>530</v>
      </c>
      <c r="C1004" s="696">
        <v>89301122</v>
      </c>
      <c r="D1004" s="697" t="s">
        <v>2688</v>
      </c>
      <c r="E1004" s="698" t="s">
        <v>1454</v>
      </c>
      <c r="F1004" s="696" t="s">
        <v>1425</v>
      </c>
      <c r="G1004" s="696" t="s">
        <v>1588</v>
      </c>
      <c r="H1004" s="696" t="s">
        <v>531</v>
      </c>
      <c r="I1004" s="696" t="s">
        <v>1592</v>
      </c>
      <c r="J1004" s="696" t="s">
        <v>1593</v>
      </c>
      <c r="K1004" s="696" t="s">
        <v>1594</v>
      </c>
      <c r="L1004" s="699">
        <v>1162.0999999999999</v>
      </c>
      <c r="M1004" s="699">
        <v>16269.4</v>
      </c>
      <c r="N1004" s="696">
        <v>14</v>
      </c>
      <c r="O1004" s="700">
        <v>2.5</v>
      </c>
      <c r="P1004" s="699">
        <v>5810.5</v>
      </c>
      <c r="Q1004" s="701">
        <v>0.35714285714285715</v>
      </c>
      <c r="R1004" s="696">
        <v>5</v>
      </c>
      <c r="S1004" s="701">
        <v>0.35714285714285715</v>
      </c>
      <c r="T1004" s="700">
        <v>1.5</v>
      </c>
      <c r="U1004" s="702">
        <v>0.6</v>
      </c>
    </row>
    <row r="1005" spans="1:21" ht="14.4" customHeight="1" x14ac:dyDescent="0.3">
      <c r="A1005" s="695">
        <v>12</v>
      </c>
      <c r="B1005" s="696" t="s">
        <v>530</v>
      </c>
      <c r="C1005" s="696">
        <v>89301122</v>
      </c>
      <c r="D1005" s="697" t="s">
        <v>2688</v>
      </c>
      <c r="E1005" s="698" t="s">
        <v>1454</v>
      </c>
      <c r="F1005" s="696" t="s">
        <v>1425</v>
      </c>
      <c r="G1005" s="696" t="s">
        <v>1598</v>
      </c>
      <c r="H1005" s="696" t="s">
        <v>531</v>
      </c>
      <c r="I1005" s="696" t="s">
        <v>1602</v>
      </c>
      <c r="J1005" s="696" t="s">
        <v>1603</v>
      </c>
      <c r="K1005" s="696" t="s">
        <v>1604</v>
      </c>
      <c r="L1005" s="699">
        <v>750.21</v>
      </c>
      <c r="M1005" s="699">
        <v>1500.42</v>
      </c>
      <c r="N1005" s="696">
        <v>2</v>
      </c>
      <c r="O1005" s="700">
        <v>2</v>
      </c>
      <c r="P1005" s="699">
        <v>1500.42</v>
      </c>
      <c r="Q1005" s="701">
        <v>1</v>
      </c>
      <c r="R1005" s="696">
        <v>2</v>
      </c>
      <c r="S1005" s="701">
        <v>1</v>
      </c>
      <c r="T1005" s="700">
        <v>2</v>
      </c>
      <c r="U1005" s="702">
        <v>1</v>
      </c>
    </row>
    <row r="1006" spans="1:21" ht="14.4" customHeight="1" x14ac:dyDescent="0.3">
      <c r="A1006" s="695">
        <v>12</v>
      </c>
      <c r="B1006" s="696" t="s">
        <v>530</v>
      </c>
      <c r="C1006" s="696">
        <v>89301122</v>
      </c>
      <c r="D1006" s="697" t="s">
        <v>2688</v>
      </c>
      <c r="E1006" s="698" t="s">
        <v>1454</v>
      </c>
      <c r="F1006" s="696" t="s">
        <v>1425</v>
      </c>
      <c r="G1006" s="696" t="s">
        <v>1598</v>
      </c>
      <c r="H1006" s="696" t="s">
        <v>531</v>
      </c>
      <c r="I1006" s="696" t="s">
        <v>1776</v>
      </c>
      <c r="J1006" s="696" t="s">
        <v>1600</v>
      </c>
      <c r="K1006" s="696" t="s">
        <v>1777</v>
      </c>
      <c r="L1006" s="699">
        <v>0</v>
      </c>
      <c r="M1006" s="699">
        <v>0</v>
      </c>
      <c r="N1006" s="696">
        <v>1</v>
      </c>
      <c r="O1006" s="700">
        <v>1</v>
      </c>
      <c r="P1006" s="699"/>
      <c r="Q1006" s="701"/>
      <c r="R1006" s="696"/>
      <c r="S1006" s="701">
        <v>0</v>
      </c>
      <c r="T1006" s="700"/>
      <c r="U1006" s="702">
        <v>0</v>
      </c>
    </row>
    <row r="1007" spans="1:21" ht="14.4" customHeight="1" x14ac:dyDescent="0.3">
      <c r="A1007" s="695">
        <v>12</v>
      </c>
      <c r="B1007" s="696" t="s">
        <v>530</v>
      </c>
      <c r="C1007" s="696">
        <v>89301122</v>
      </c>
      <c r="D1007" s="697" t="s">
        <v>2688</v>
      </c>
      <c r="E1007" s="698" t="s">
        <v>1454</v>
      </c>
      <c r="F1007" s="696" t="s">
        <v>1425</v>
      </c>
      <c r="G1007" s="696" t="s">
        <v>1598</v>
      </c>
      <c r="H1007" s="696" t="s">
        <v>531</v>
      </c>
      <c r="I1007" s="696" t="s">
        <v>2596</v>
      </c>
      <c r="J1007" s="696" t="s">
        <v>1603</v>
      </c>
      <c r="K1007" s="696" t="s">
        <v>2466</v>
      </c>
      <c r="L1007" s="699">
        <v>0</v>
      </c>
      <c r="M1007" s="699">
        <v>0</v>
      </c>
      <c r="N1007" s="696">
        <v>1</v>
      </c>
      <c r="O1007" s="700">
        <v>1</v>
      </c>
      <c r="P1007" s="699"/>
      <c r="Q1007" s="701"/>
      <c r="R1007" s="696"/>
      <c r="S1007" s="701">
        <v>0</v>
      </c>
      <c r="T1007" s="700"/>
      <c r="U1007" s="702">
        <v>0</v>
      </c>
    </row>
    <row r="1008" spans="1:21" ht="14.4" customHeight="1" x14ac:dyDescent="0.3">
      <c r="A1008" s="695">
        <v>12</v>
      </c>
      <c r="B1008" s="696" t="s">
        <v>530</v>
      </c>
      <c r="C1008" s="696">
        <v>89301122</v>
      </c>
      <c r="D1008" s="697" t="s">
        <v>2688</v>
      </c>
      <c r="E1008" s="698" t="s">
        <v>1454</v>
      </c>
      <c r="F1008" s="696" t="s">
        <v>1425</v>
      </c>
      <c r="G1008" s="696" t="s">
        <v>1598</v>
      </c>
      <c r="H1008" s="696" t="s">
        <v>531</v>
      </c>
      <c r="I1008" s="696" t="s">
        <v>1742</v>
      </c>
      <c r="J1008" s="696" t="s">
        <v>1603</v>
      </c>
      <c r="K1008" s="696" t="s">
        <v>1743</v>
      </c>
      <c r="L1008" s="699">
        <v>0</v>
      </c>
      <c r="M1008" s="699">
        <v>0</v>
      </c>
      <c r="N1008" s="696">
        <v>1</v>
      </c>
      <c r="O1008" s="700">
        <v>1</v>
      </c>
      <c r="P1008" s="699">
        <v>0</v>
      </c>
      <c r="Q1008" s="701"/>
      <c r="R1008" s="696">
        <v>1</v>
      </c>
      <c r="S1008" s="701">
        <v>1</v>
      </c>
      <c r="T1008" s="700">
        <v>1</v>
      </c>
      <c r="U1008" s="702">
        <v>1</v>
      </c>
    </row>
    <row r="1009" spans="1:21" ht="14.4" customHeight="1" x14ac:dyDescent="0.3">
      <c r="A1009" s="695">
        <v>12</v>
      </c>
      <c r="B1009" s="696" t="s">
        <v>530</v>
      </c>
      <c r="C1009" s="696">
        <v>89301122</v>
      </c>
      <c r="D1009" s="697" t="s">
        <v>2688</v>
      </c>
      <c r="E1009" s="698" t="s">
        <v>1454</v>
      </c>
      <c r="F1009" s="696" t="s">
        <v>1425</v>
      </c>
      <c r="G1009" s="696" t="s">
        <v>1598</v>
      </c>
      <c r="H1009" s="696" t="s">
        <v>531</v>
      </c>
      <c r="I1009" s="696" t="s">
        <v>1778</v>
      </c>
      <c r="J1009" s="696" t="s">
        <v>1603</v>
      </c>
      <c r="K1009" s="696" t="s">
        <v>1779</v>
      </c>
      <c r="L1009" s="699">
        <v>0</v>
      </c>
      <c r="M1009" s="699">
        <v>0</v>
      </c>
      <c r="N1009" s="696">
        <v>1</v>
      </c>
      <c r="O1009" s="700">
        <v>1</v>
      </c>
      <c r="P1009" s="699">
        <v>0</v>
      </c>
      <c r="Q1009" s="701"/>
      <c r="R1009" s="696">
        <v>1</v>
      </c>
      <c r="S1009" s="701">
        <v>1</v>
      </c>
      <c r="T1009" s="700">
        <v>1</v>
      </c>
      <c r="U1009" s="702">
        <v>1</v>
      </c>
    </row>
    <row r="1010" spans="1:21" ht="14.4" customHeight="1" x14ac:dyDescent="0.3">
      <c r="A1010" s="695">
        <v>12</v>
      </c>
      <c r="B1010" s="696" t="s">
        <v>530</v>
      </c>
      <c r="C1010" s="696">
        <v>89301122</v>
      </c>
      <c r="D1010" s="697" t="s">
        <v>2688</v>
      </c>
      <c r="E1010" s="698" t="s">
        <v>1454</v>
      </c>
      <c r="F1010" s="696" t="s">
        <v>1425</v>
      </c>
      <c r="G1010" s="696" t="s">
        <v>1995</v>
      </c>
      <c r="H1010" s="696" t="s">
        <v>974</v>
      </c>
      <c r="I1010" s="696" t="s">
        <v>1996</v>
      </c>
      <c r="J1010" s="696" t="s">
        <v>1997</v>
      </c>
      <c r="K1010" s="696" t="s">
        <v>1998</v>
      </c>
      <c r="L1010" s="699">
        <v>820.43</v>
      </c>
      <c r="M1010" s="699">
        <v>820.43</v>
      </c>
      <c r="N1010" s="696">
        <v>1</v>
      </c>
      <c r="O1010" s="700">
        <v>0.5</v>
      </c>
      <c r="P1010" s="699">
        <v>820.43</v>
      </c>
      <c r="Q1010" s="701">
        <v>1</v>
      </c>
      <c r="R1010" s="696">
        <v>1</v>
      </c>
      <c r="S1010" s="701">
        <v>1</v>
      </c>
      <c r="T1010" s="700">
        <v>0.5</v>
      </c>
      <c r="U1010" s="702">
        <v>1</v>
      </c>
    </row>
    <row r="1011" spans="1:21" ht="14.4" customHeight="1" x14ac:dyDescent="0.3">
      <c r="A1011" s="695">
        <v>12</v>
      </c>
      <c r="B1011" s="696" t="s">
        <v>530</v>
      </c>
      <c r="C1011" s="696">
        <v>89301122</v>
      </c>
      <c r="D1011" s="697" t="s">
        <v>2688</v>
      </c>
      <c r="E1011" s="698" t="s">
        <v>1454</v>
      </c>
      <c r="F1011" s="696" t="s">
        <v>1425</v>
      </c>
      <c r="G1011" s="696" t="s">
        <v>2597</v>
      </c>
      <c r="H1011" s="696" t="s">
        <v>531</v>
      </c>
      <c r="I1011" s="696" t="s">
        <v>2598</v>
      </c>
      <c r="J1011" s="696" t="s">
        <v>2599</v>
      </c>
      <c r="K1011" s="696" t="s">
        <v>2600</v>
      </c>
      <c r="L1011" s="699">
        <v>39.39</v>
      </c>
      <c r="M1011" s="699">
        <v>39.39</v>
      </c>
      <c r="N1011" s="696">
        <v>1</v>
      </c>
      <c r="O1011" s="700">
        <v>1</v>
      </c>
      <c r="P1011" s="699">
        <v>39.39</v>
      </c>
      <c r="Q1011" s="701">
        <v>1</v>
      </c>
      <c r="R1011" s="696">
        <v>1</v>
      </c>
      <c r="S1011" s="701">
        <v>1</v>
      </c>
      <c r="T1011" s="700">
        <v>1</v>
      </c>
      <c r="U1011" s="702">
        <v>1</v>
      </c>
    </row>
    <row r="1012" spans="1:21" ht="14.4" customHeight="1" x14ac:dyDescent="0.3">
      <c r="A1012" s="695">
        <v>12</v>
      </c>
      <c r="B1012" s="696" t="s">
        <v>530</v>
      </c>
      <c r="C1012" s="696">
        <v>89301122</v>
      </c>
      <c r="D1012" s="697" t="s">
        <v>2688</v>
      </c>
      <c r="E1012" s="698" t="s">
        <v>1454</v>
      </c>
      <c r="F1012" s="696" t="s">
        <v>1425</v>
      </c>
      <c r="G1012" s="696" t="s">
        <v>2601</v>
      </c>
      <c r="H1012" s="696" t="s">
        <v>531</v>
      </c>
      <c r="I1012" s="696" t="s">
        <v>2602</v>
      </c>
      <c r="J1012" s="696" t="s">
        <v>2603</v>
      </c>
      <c r="K1012" s="696" t="s">
        <v>1844</v>
      </c>
      <c r="L1012" s="699">
        <v>0</v>
      </c>
      <c r="M1012" s="699">
        <v>0</v>
      </c>
      <c r="N1012" s="696">
        <v>2</v>
      </c>
      <c r="O1012" s="700">
        <v>1</v>
      </c>
      <c r="P1012" s="699">
        <v>0</v>
      </c>
      <c r="Q1012" s="701"/>
      <c r="R1012" s="696">
        <v>2</v>
      </c>
      <c r="S1012" s="701">
        <v>1</v>
      </c>
      <c r="T1012" s="700">
        <v>1</v>
      </c>
      <c r="U1012" s="702">
        <v>1</v>
      </c>
    </row>
    <row r="1013" spans="1:21" ht="14.4" customHeight="1" x14ac:dyDescent="0.3">
      <c r="A1013" s="695">
        <v>12</v>
      </c>
      <c r="B1013" s="696" t="s">
        <v>530</v>
      </c>
      <c r="C1013" s="696">
        <v>89301122</v>
      </c>
      <c r="D1013" s="697" t="s">
        <v>2688</v>
      </c>
      <c r="E1013" s="698" t="s">
        <v>1454</v>
      </c>
      <c r="F1013" s="696" t="s">
        <v>1425</v>
      </c>
      <c r="G1013" s="696" t="s">
        <v>2604</v>
      </c>
      <c r="H1013" s="696" t="s">
        <v>531</v>
      </c>
      <c r="I1013" s="696" t="s">
        <v>2605</v>
      </c>
      <c r="J1013" s="696" t="s">
        <v>2606</v>
      </c>
      <c r="K1013" s="696" t="s">
        <v>2607</v>
      </c>
      <c r="L1013" s="699">
        <v>0</v>
      </c>
      <c r="M1013" s="699">
        <v>0</v>
      </c>
      <c r="N1013" s="696">
        <v>1</v>
      </c>
      <c r="O1013" s="700">
        <v>1</v>
      </c>
      <c r="P1013" s="699"/>
      <c r="Q1013" s="701"/>
      <c r="R1013" s="696"/>
      <c r="S1013" s="701">
        <v>0</v>
      </c>
      <c r="T1013" s="700"/>
      <c r="U1013" s="702">
        <v>0</v>
      </c>
    </row>
    <row r="1014" spans="1:21" ht="14.4" customHeight="1" x14ac:dyDescent="0.3">
      <c r="A1014" s="695">
        <v>12</v>
      </c>
      <c r="B1014" s="696" t="s">
        <v>530</v>
      </c>
      <c r="C1014" s="696">
        <v>89301122</v>
      </c>
      <c r="D1014" s="697" t="s">
        <v>2688</v>
      </c>
      <c r="E1014" s="698" t="s">
        <v>1454</v>
      </c>
      <c r="F1014" s="696" t="s">
        <v>1425</v>
      </c>
      <c r="G1014" s="696" t="s">
        <v>1500</v>
      </c>
      <c r="H1014" s="696" t="s">
        <v>531</v>
      </c>
      <c r="I1014" s="696" t="s">
        <v>862</v>
      </c>
      <c r="J1014" s="696" t="s">
        <v>863</v>
      </c>
      <c r="K1014" s="696" t="s">
        <v>2608</v>
      </c>
      <c r="L1014" s="699">
        <v>31.84</v>
      </c>
      <c r="M1014" s="699">
        <v>31.84</v>
      </c>
      <c r="N1014" s="696">
        <v>1</v>
      </c>
      <c r="O1014" s="700">
        <v>0.5</v>
      </c>
      <c r="P1014" s="699">
        <v>31.84</v>
      </c>
      <c r="Q1014" s="701">
        <v>1</v>
      </c>
      <c r="R1014" s="696">
        <v>1</v>
      </c>
      <c r="S1014" s="701">
        <v>1</v>
      </c>
      <c r="T1014" s="700">
        <v>0.5</v>
      </c>
      <c r="U1014" s="702">
        <v>1</v>
      </c>
    </row>
    <row r="1015" spans="1:21" ht="14.4" customHeight="1" x14ac:dyDescent="0.3">
      <c r="A1015" s="695">
        <v>12</v>
      </c>
      <c r="B1015" s="696" t="s">
        <v>530</v>
      </c>
      <c r="C1015" s="696">
        <v>89301122</v>
      </c>
      <c r="D1015" s="697" t="s">
        <v>2688</v>
      </c>
      <c r="E1015" s="698" t="s">
        <v>1454</v>
      </c>
      <c r="F1015" s="696" t="s">
        <v>1425</v>
      </c>
      <c r="G1015" s="696" t="s">
        <v>1845</v>
      </c>
      <c r="H1015" s="696" t="s">
        <v>531</v>
      </c>
      <c r="I1015" s="696" t="s">
        <v>2475</v>
      </c>
      <c r="J1015" s="696" t="s">
        <v>2476</v>
      </c>
      <c r="K1015" s="696" t="s">
        <v>2477</v>
      </c>
      <c r="L1015" s="699">
        <v>0</v>
      </c>
      <c r="M1015" s="699">
        <v>0</v>
      </c>
      <c r="N1015" s="696">
        <v>1</v>
      </c>
      <c r="O1015" s="700">
        <v>1</v>
      </c>
      <c r="P1015" s="699">
        <v>0</v>
      </c>
      <c r="Q1015" s="701"/>
      <c r="R1015" s="696">
        <v>1</v>
      </c>
      <c r="S1015" s="701">
        <v>1</v>
      </c>
      <c r="T1015" s="700">
        <v>1</v>
      </c>
      <c r="U1015" s="702">
        <v>1</v>
      </c>
    </row>
    <row r="1016" spans="1:21" ht="14.4" customHeight="1" x14ac:dyDescent="0.3">
      <c r="A1016" s="695">
        <v>12</v>
      </c>
      <c r="B1016" s="696" t="s">
        <v>530</v>
      </c>
      <c r="C1016" s="696">
        <v>89301122</v>
      </c>
      <c r="D1016" s="697" t="s">
        <v>2688</v>
      </c>
      <c r="E1016" s="698" t="s">
        <v>1454</v>
      </c>
      <c r="F1016" s="696" t="s">
        <v>1425</v>
      </c>
      <c r="G1016" s="696" t="s">
        <v>1845</v>
      </c>
      <c r="H1016" s="696" t="s">
        <v>531</v>
      </c>
      <c r="I1016" s="696" t="s">
        <v>2609</v>
      </c>
      <c r="J1016" s="696" t="s">
        <v>2476</v>
      </c>
      <c r="K1016" s="696" t="s">
        <v>2610</v>
      </c>
      <c r="L1016" s="699">
        <v>0</v>
      </c>
      <c r="M1016" s="699">
        <v>0</v>
      </c>
      <c r="N1016" s="696">
        <v>1</v>
      </c>
      <c r="O1016" s="700">
        <v>1</v>
      </c>
      <c r="P1016" s="699">
        <v>0</v>
      </c>
      <c r="Q1016" s="701"/>
      <c r="R1016" s="696">
        <v>1</v>
      </c>
      <c r="S1016" s="701">
        <v>1</v>
      </c>
      <c r="T1016" s="700">
        <v>1</v>
      </c>
      <c r="U1016" s="702">
        <v>1</v>
      </c>
    </row>
    <row r="1017" spans="1:21" ht="14.4" customHeight="1" x14ac:dyDescent="0.3">
      <c r="A1017" s="695">
        <v>12</v>
      </c>
      <c r="B1017" s="696" t="s">
        <v>530</v>
      </c>
      <c r="C1017" s="696">
        <v>89301122</v>
      </c>
      <c r="D1017" s="697" t="s">
        <v>2688</v>
      </c>
      <c r="E1017" s="698" t="s">
        <v>1454</v>
      </c>
      <c r="F1017" s="696" t="s">
        <v>1425</v>
      </c>
      <c r="G1017" s="696" t="s">
        <v>1633</v>
      </c>
      <c r="H1017" s="696" t="s">
        <v>531</v>
      </c>
      <c r="I1017" s="696" t="s">
        <v>2611</v>
      </c>
      <c r="J1017" s="696" t="s">
        <v>1023</v>
      </c>
      <c r="K1017" s="696" t="s">
        <v>2612</v>
      </c>
      <c r="L1017" s="699">
        <v>48.31</v>
      </c>
      <c r="M1017" s="699">
        <v>48.31</v>
      </c>
      <c r="N1017" s="696">
        <v>1</v>
      </c>
      <c r="O1017" s="700">
        <v>1</v>
      </c>
      <c r="P1017" s="699">
        <v>48.31</v>
      </c>
      <c r="Q1017" s="701">
        <v>1</v>
      </c>
      <c r="R1017" s="696">
        <v>1</v>
      </c>
      <c r="S1017" s="701">
        <v>1</v>
      </c>
      <c r="T1017" s="700">
        <v>1</v>
      </c>
      <c r="U1017" s="702">
        <v>1</v>
      </c>
    </row>
    <row r="1018" spans="1:21" ht="14.4" customHeight="1" x14ac:dyDescent="0.3">
      <c r="A1018" s="695">
        <v>12</v>
      </c>
      <c r="B1018" s="696" t="s">
        <v>530</v>
      </c>
      <c r="C1018" s="696">
        <v>89301122</v>
      </c>
      <c r="D1018" s="697" t="s">
        <v>2688</v>
      </c>
      <c r="E1018" s="698" t="s">
        <v>1454</v>
      </c>
      <c r="F1018" s="696" t="s">
        <v>1425</v>
      </c>
      <c r="G1018" s="696" t="s">
        <v>1461</v>
      </c>
      <c r="H1018" s="696" t="s">
        <v>531</v>
      </c>
      <c r="I1018" s="696" t="s">
        <v>1110</v>
      </c>
      <c r="J1018" s="696" t="s">
        <v>1111</v>
      </c>
      <c r="K1018" s="696" t="s">
        <v>1112</v>
      </c>
      <c r="L1018" s="699">
        <v>153.52000000000001</v>
      </c>
      <c r="M1018" s="699">
        <v>2302.8000000000002</v>
      </c>
      <c r="N1018" s="696">
        <v>15</v>
      </c>
      <c r="O1018" s="700">
        <v>11</v>
      </c>
      <c r="P1018" s="699">
        <v>1228.1600000000001</v>
      </c>
      <c r="Q1018" s="701">
        <v>0.53333333333333333</v>
      </c>
      <c r="R1018" s="696">
        <v>8</v>
      </c>
      <c r="S1018" s="701">
        <v>0.53333333333333333</v>
      </c>
      <c r="T1018" s="700">
        <v>5.5</v>
      </c>
      <c r="U1018" s="702">
        <v>0.5</v>
      </c>
    </row>
    <row r="1019" spans="1:21" ht="14.4" customHeight="1" x14ac:dyDescent="0.3">
      <c r="A1019" s="695">
        <v>12</v>
      </c>
      <c r="B1019" s="696" t="s">
        <v>530</v>
      </c>
      <c r="C1019" s="696">
        <v>89301122</v>
      </c>
      <c r="D1019" s="697" t="s">
        <v>2688</v>
      </c>
      <c r="E1019" s="698" t="s">
        <v>1454</v>
      </c>
      <c r="F1019" s="696" t="s">
        <v>1425</v>
      </c>
      <c r="G1019" s="696" t="s">
        <v>2002</v>
      </c>
      <c r="H1019" s="696" t="s">
        <v>531</v>
      </c>
      <c r="I1019" s="696" t="s">
        <v>2003</v>
      </c>
      <c r="J1019" s="696" t="s">
        <v>2004</v>
      </c>
      <c r="K1019" s="696" t="s">
        <v>2005</v>
      </c>
      <c r="L1019" s="699">
        <v>257.22000000000003</v>
      </c>
      <c r="M1019" s="699">
        <v>2057.7600000000002</v>
      </c>
      <c r="N1019" s="696">
        <v>8</v>
      </c>
      <c r="O1019" s="700">
        <v>2.5</v>
      </c>
      <c r="P1019" s="699">
        <v>257.22000000000003</v>
      </c>
      <c r="Q1019" s="701">
        <v>0.125</v>
      </c>
      <c r="R1019" s="696">
        <v>1</v>
      </c>
      <c r="S1019" s="701">
        <v>0.125</v>
      </c>
      <c r="T1019" s="700">
        <v>0.5</v>
      </c>
      <c r="U1019" s="702">
        <v>0.2</v>
      </c>
    </row>
    <row r="1020" spans="1:21" ht="14.4" customHeight="1" x14ac:dyDescent="0.3">
      <c r="A1020" s="695">
        <v>12</v>
      </c>
      <c r="B1020" s="696" t="s">
        <v>530</v>
      </c>
      <c r="C1020" s="696">
        <v>89301122</v>
      </c>
      <c r="D1020" s="697" t="s">
        <v>2688</v>
      </c>
      <c r="E1020" s="698" t="s">
        <v>1454</v>
      </c>
      <c r="F1020" s="696" t="s">
        <v>1425</v>
      </c>
      <c r="G1020" s="696" t="s">
        <v>2613</v>
      </c>
      <c r="H1020" s="696" t="s">
        <v>531</v>
      </c>
      <c r="I1020" s="696" t="s">
        <v>2614</v>
      </c>
      <c r="J1020" s="696" t="s">
        <v>2615</v>
      </c>
      <c r="K1020" s="696" t="s">
        <v>2616</v>
      </c>
      <c r="L1020" s="699">
        <v>382.62</v>
      </c>
      <c r="M1020" s="699">
        <v>1147.8600000000001</v>
      </c>
      <c r="N1020" s="696">
        <v>3</v>
      </c>
      <c r="O1020" s="700">
        <v>1</v>
      </c>
      <c r="P1020" s="699">
        <v>1147.8600000000001</v>
      </c>
      <c r="Q1020" s="701">
        <v>1</v>
      </c>
      <c r="R1020" s="696">
        <v>3</v>
      </c>
      <c r="S1020" s="701">
        <v>1</v>
      </c>
      <c r="T1020" s="700">
        <v>1</v>
      </c>
      <c r="U1020" s="702">
        <v>1</v>
      </c>
    </row>
    <row r="1021" spans="1:21" ht="14.4" customHeight="1" x14ac:dyDescent="0.3">
      <c r="A1021" s="695">
        <v>12</v>
      </c>
      <c r="B1021" s="696" t="s">
        <v>530</v>
      </c>
      <c r="C1021" s="696">
        <v>89301122</v>
      </c>
      <c r="D1021" s="697" t="s">
        <v>2688</v>
      </c>
      <c r="E1021" s="698" t="s">
        <v>1454</v>
      </c>
      <c r="F1021" s="696" t="s">
        <v>1425</v>
      </c>
      <c r="G1021" s="696" t="s">
        <v>1513</v>
      </c>
      <c r="H1021" s="696" t="s">
        <v>531</v>
      </c>
      <c r="I1021" s="696" t="s">
        <v>642</v>
      </c>
      <c r="J1021" s="696" t="s">
        <v>643</v>
      </c>
      <c r="K1021" s="696" t="s">
        <v>644</v>
      </c>
      <c r="L1021" s="699">
        <v>56.69</v>
      </c>
      <c r="M1021" s="699">
        <v>113.38</v>
      </c>
      <c r="N1021" s="696">
        <v>2</v>
      </c>
      <c r="O1021" s="700">
        <v>1</v>
      </c>
      <c r="P1021" s="699">
        <v>113.38</v>
      </c>
      <c r="Q1021" s="701">
        <v>1</v>
      </c>
      <c r="R1021" s="696">
        <v>2</v>
      </c>
      <c r="S1021" s="701">
        <v>1</v>
      </c>
      <c r="T1021" s="700">
        <v>1</v>
      </c>
      <c r="U1021" s="702">
        <v>1</v>
      </c>
    </row>
    <row r="1022" spans="1:21" ht="14.4" customHeight="1" x14ac:dyDescent="0.3">
      <c r="A1022" s="695">
        <v>12</v>
      </c>
      <c r="B1022" s="696" t="s">
        <v>530</v>
      </c>
      <c r="C1022" s="696">
        <v>89301122</v>
      </c>
      <c r="D1022" s="697" t="s">
        <v>2688</v>
      </c>
      <c r="E1022" s="698" t="s">
        <v>1454</v>
      </c>
      <c r="F1022" s="696" t="s">
        <v>1425</v>
      </c>
      <c r="G1022" s="696" t="s">
        <v>1514</v>
      </c>
      <c r="H1022" s="696" t="s">
        <v>531</v>
      </c>
      <c r="I1022" s="696" t="s">
        <v>2617</v>
      </c>
      <c r="J1022" s="696" t="s">
        <v>1643</v>
      </c>
      <c r="K1022" s="696" t="s">
        <v>2618</v>
      </c>
      <c r="L1022" s="699">
        <v>210.44</v>
      </c>
      <c r="M1022" s="699">
        <v>210.44</v>
      </c>
      <c r="N1022" s="696">
        <v>1</v>
      </c>
      <c r="O1022" s="700">
        <v>0.5</v>
      </c>
      <c r="P1022" s="699">
        <v>210.44</v>
      </c>
      <c r="Q1022" s="701">
        <v>1</v>
      </c>
      <c r="R1022" s="696">
        <v>1</v>
      </c>
      <c r="S1022" s="701">
        <v>1</v>
      </c>
      <c r="T1022" s="700">
        <v>0.5</v>
      </c>
      <c r="U1022" s="702">
        <v>1</v>
      </c>
    </row>
    <row r="1023" spans="1:21" ht="14.4" customHeight="1" x14ac:dyDescent="0.3">
      <c r="A1023" s="695">
        <v>12</v>
      </c>
      <c r="B1023" s="696" t="s">
        <v>530</v>
      </c>
      <c r="C1023" s="696">
        <v>89301122</v>
      </c>
      <c r="D1023" s="697" t="s">
        <v>2688</v>
      </c>
      <c r="E1023" s="698" t="s">
        <v>1454</v>
      </c>
      <c r="F1023" s="696" t="s">
        <v>1425</v>
      </c>
      <c r="G1023" s="696" t="s">
        <v>1514</v>
      </c>
      <c r="H1023" s="696" t="s">
        <v>531</v>
      </c>
      <c r="I1023" s="696" t="s">
        <v>1791</v>
      </c>
      <c r="J1023" s="696" t="s">
        <v>1643</v>
      </c>
      <c r="K1023" s="696" t="s">
        <v>1792</v>
      </c>
      <c r="L1023" s="699">
        <v>423.57</v>
      </c>
      <c r="M1023" s="699">
        <v>847.14</v>
      </c>
      <c r="N1023" s="696">
        <v>2</v>
      </c>
      <c r="O1023" s="700">
        <v>0.5</v>
      </c>
      <c r="P1023" s="699">
        <v>847.14</v>
      </c>
      <c r="Q1023" s="701">
        <v>1</v>
      </c>
      <c r="R1023" s="696">
        <v>2</v>
      </c>
      <c r="S1023" s="701">
        <v>1</v>
      </c>
      <c r="T1023" s="700">
        <v>0.5</v>
      </c>
      <c r="U1023" s="702">
        <v>1</v>
      </c>
    </row>
    <row r="1024" spans="1:21" ht="14.4" customHeight="1" x14ac:dyDescent="0.3">
      <c r="A1024" s="695">
        <v>12</v>
      </c>
      <c r="B1024" s="696" t="s">
        <v>530</v>
      </c>
      <c r="C1024" s="696">
        <v>89301122</v>
      </c>
      <c r="D1024" s="697" t="s">
        <v>2688</v>
      </c>
      <c r="E1024" s="698" t="s">
        <v>1454</v>
      </c>
      <c r="F1024" s="696" t="s">
        <v>1425</v>
      </c>
      <c r="G1024" s="696" t="s">
        <v>1514</v>
      </c>
      <c r="H1024" s="696" t="s">
        <v>531</v>
      </c>
      <c r="I1024" s="696" t="s">
        <v>1515</v>
      </c>
      <c r="J1024" s="696" t="s">
        <v>1516</v>
      </c>
      <c r="K1024" s="696" t="s">
        <v>1517</v>
      </c>
      <c r="L1024" s="699">
        <v>181.41</v>
      </c>
      <c r="M1024" s="699">
        <v>362.82</v>
      </c>
      <c r="N1024" s="696">
        <v>2</v>
      </c>
      <c r="O1024" s="700">
        <v>1</v>
      </c>
      <c r="P1024" s="699"/>
      <c r="Q1024" s="701">
        <v>0</v>
      </c>
      <c r="R1024" s="696"/>
      <c r="S1024" s="701">
        <v>0</v>
      </c>
      <c r="T1024" s="700"/>
      <c r="U1024" s="702">
        <v>0</v>
      </c>
    </row>
    <row r="1025" spans="1:21" ht="14.4" customHeight="1" x14ac:dyDescent="0.3">
      <c r="A1025" s="695">
        <v>12</v>
      </c>
      <c r="B1025" s="696" t="s">
        <v>530</v>
      </c>
      <c r="C1025" s="696">
        <v>89301122</v>
      </c>
      <c r="D1025" s="697" t="s">
        <v>2688</v>
      </c>
      <c r="E1025" s="698" t="s">
        <v>1454</v>
      </c>
      <c r="F1025" s="696" t="s">
        <v>1425</v>
      </c>
      <c r="G1025" s="696" t="s">
        <v>1514</v>
      </c>
      <c r="H1025" s="696" t="s">
        <v>531</v>
      </c>
      <c r="I1025" s="696" t="s">
        <v>1645</v>
      </c>
      <c r="J1025" s="696" t="s">
        <v>1549</v>
      </c>
      <c r="K1025" s="696" t="s">
        <v>1646</v>
      </c>
      <c r="L1025" s="699">
        <v>0</v>
      </c>
      <c r="M1025" s="699">
        <v>0</v>
      </c>
      <c r="N1025" s="696">
        <v>2</v>
      </c>
      <c r="O1025" s="700">
        <v>0.5</v>
      </c>
      <c r="P1025" s="699">
        <v>0</v>
      </c>
      <c r="Q1025" s="701"/>
      <c r="R1025" s="696">
        <v>2</v>
      </c>
      <c r="S1025" s="701">
        <v>1</v>
      </c>
      <c r="T1025" s="700">
        <v>0.5</v>
      </c>
      <c r="U1025" s="702">
        <v>1</v>
      </c>
    </row>
    <row r="1026" spans="1:21" ht="14.4" customHeight="1" x14ac:dyDescent="0.3">
      <c r="A1026" s="695">
        <v>12</v>
      </c>
      <c r="B1026" s="696" t="s">
        <v>530</v>
      </c>
      <c r="C1026" s="696">
        <v>89301122</v>
      </c>
      <c r="D1026" s="697" t="s">
        <v>2688</v>
      </c>
      <c r="E1026" s="698" t="s">
        <v>1454</v>
      </c>
      <c r="F1026" s="696" t="s">
        <v>1425</v>
      </c>
      <c r="G1026" s="696" t="s">
        <v>1662</v>
      </c>
      <c r="H1026" s="696" t="s">
        <v>531</v>
      </c>
      <c r="I1026" s="696" t="s">
        <v>1663</v>
      </c>
      <c r="J1026" s="696" t="s">
        <v>1664</v>
      </c>
      <c r="K1026" s="696" t="s">
        <v>1665</v>
      </c>
      <c r="L1026" s="699">
        <v>893.1</v>
      </c>
      <c r="M1026" s="699">
        <v>893.1</v>
      </c>
      <c r="N1026" s="696">
        <v>1</v>
      </c>
      <c r="O1026" s="700">
        <v>0.5</v>
      </c>
      <c r="P1026" s="699">
        <v>893.1</v>
      </c>
      <c r="Q1026" s="701">
        <v>1</v>
      </c>
      <c r="R1026" s="696">
        <v>1</v>
      </c>
      <c r="S1026" s="701">
        <v>1</v>
      </c>
      <c r="T1026" s="700">
        <v>0.5</v>
      </c>
      <c r="U1026" s="702">
        <v>1</v>
      </c>
    </row>
    <row r="1027" spans="1:21" ht="14.4" customHeight="1" x14ac:dyDescent="0.3">
      <c r="A1027" s="695">
        <v>12</v>
      </c>
      <c r="B1027" s="696" t="s">
        <v>530</v>
      </c>
      <c r="C1027" s="696">
        <v>89301122</v>
      </c>
      <c r="D1027" s="697" t="s">
        <v>2688</v>
      </c>
      <c r="E1027" s="698" t="s">
        <v>1454</v>
      </c>
      <c r="F1027" s="696" t="s">
        <v>1425</v>
      </c>
      <c r="G1027" s="696" t="s">
        <v>1662</v>
      </c>
      <c r="H1027" s="696" t="s">
        <v>531</v>
      </c>
      <c r="I1027" s="696" t="s">
        <v>1670</v>
      </c>
      <c r="J1027" s="696" t="s">
        <v>1667</v>
      </c>
      <c r="K1027" s="696" t="s">
        <v>1668</v>
      </c>
      <c r="L1027" s="699">
        <v>1786.21</v>
      </c>
      <c r="M1027" s="699">
        <v>3572.42</v>
      </c>
      <c r="N1027" s="696">
        <v>2</v>
      </c>
      <c r="O1027" s="700">
        <v>1.5</v>
      </c>
      <c r="P1027" s="699">
        <v>1786.21</v>
      </c>
      <c r="Q1027" s="701">
        <v>0.5</v>
      </c>
      <c r="R1027" s="696">
        <v>1</v>
      </c>
      <c r="S1027" s="701">
        <v>0.5</v>
      </c>
      <c r="T1027" s="700">
        <v>1</v>
      </c>
      <c r="U1027" s="702">
        <v>0.66666666666666663</v>
      </c>
    </row>
    <row r="1028" spans="1:21" ht="14.4" customHeight="1" x14ac:dyDescent="0.3">
      <c r="A1028" s="695">
        <v>12</v>
      </c>
      <c r="B1028" s="696" t="s">
        <v>530</v>
      </c>
      <c r="C1028" s="696">
        <v>89301122</v>
      </c>
      <c r="D1028" s="697" t="s">
        <v>2688</v>
      </c>
      <c r="E1028" s="698" t="s">
        <v>1454</v>
      </c>
      <c r="F1028" s="696" t="s">
        <v>1425</v>
      </c>
      <c r="G1028" s="696" t="s">
        <v>1462</v>
      </c>
      <c r="H1028" s="696" t="s">
        <v>531</v>
      </c>
      <c r="I1028" s="696" t="s">
        <v>1463</v>
      </c>
      <c r="J1028" s="696" t="s">
        <v>1119</v>
      </c>
      <c r="K1028" s="696" t="s">
        <v>1464</v>
      </c>
      <c r="L1028" s="699">
        <v>23.46</v>
      </c>
      <c r="M1028" s="699">
        <v>70.38</v>
      </c>
      <c r="N1028" s="696">
        <v>3</v>
      </c>
      <c r="O1028" s="700">
        <v>2</v>
      </c>
      <c r="P1028" s="699">
        <v>23.46</v>
      </c>
      <c r="Q1028" s="701">
        <v>0.33333333333333337</v>
      </c>
      <c r="R1028" s="696">
        <v>1</v>
      </c>
      <c r="S1028" s="701">
        <v>0.33333333333333331</v>
      </c>
      <c r="T1028" s="700">
        <v>1</v>
      </c>
      <c r="U1028" s="702">
        <v>0.5</v>
      </c>
    </row>
    <row r="1029" spans="1:21" ht="14.4" customHeight="1" x14ac:dyDescent="0.3">
      <c r="A1029" s="695">
        <v>12</v>
      </c>
      <c r="B1029" s="696" t="s">
        <v>530</v>
      </c>
      <c r="C1029" s="696">
        <v>89301122</v>
      </c>
      <c r="D1029" s="697" t="s">
        <v>2688</v>
      </c>
      <c r="E1029" s="698" t="s">
        <v>1454</v>
      </c>
      <c r="F1029" s="696" t="s">
        <v>1425</v>
      </c>
      <c r="G1029" s="696" t="s">
        <v>1531</v>
      </c>
      <c r="H1029" s="696" t="s">
        <v>974</v>
      </c>
      <c r="I1029" s="696" t="s">
        <v>1679</v>
      </c>
      <c r="J1029" s="696" t="s">
        <v>1533</v>
      </c>
      <c r="K1029" s="696" t="s">
        <v>1680</v>
      </c>
      <c r="L1029" s="699">
        <v>492.45</v>
      </c>
      <c r="M1029" s="699">
        <v>984.9</v>
      </c>
      <c r="N1029" s="696">
        <v>2</v>
      </c>
      <c r="O1029" s="700">
        <v>2</v>
      </c>
      <c r="P1029" s="699">
        <v>492.45</v>
      </c>
      <c r="Q1029" s="701">
        <v>0.5</v>
      </c>
      <c r="R1029" s="696">
        <v>1</v>
      </c>
      <c r="S1029" s="701">
        <v>0.5</v>
      </c>
      <c r="T1029" s="700">
        <v>1</v>
      </c>
      <c r="U1029" s="702">
        <v>0.5</v>
      </c>
    </row>
    <row r="1030" spans="1:21" ht="14.4" customHeight="1" x14ac:dyDescent="0.3">
      <c r="A1030" s="695">
        <v>12</v>
      </c>
      <c r="B1030" s="696" t="s">
        <v>530</v>
      </c>
      <c r="C1030" s="696">
        <v>89301122</v>
      </c>
      <c r="D1030" s="697" t="s">
        <v>2688</v>
      </c>
      <c r="E1030" s="698" t="s">
        <v>1454</v>
      </c>
      <c r="F1030" s="696" t="s">
        <v>1425</v>
      </c>
      <c r="G1030" s="696" t="s">
        <v>1531</v>
      </c>
      <c r="H1030" s="696" t="s">
        <v>974</v>
      </c>
      <c r="I1030" s="696" t="s">
        <v>1761</v>
      </c>
      <c r="J1030" s="696" t="s">
        <v>1533</v>
      </c>
      <c r="K1030" s="696" t="s">
        <v>1762</v>
      </c>
      <c r="L1030" s="699">
        <v>547.16999999999996</v>
      </c>
      <c r="M1030" s="699">
        <v>1641.5099999999998</v>
      </c>
      <c r="N1030" s="696">
        <v>3</v>
      </c>
      <c r="O1030" s="700">
        <v>3</v>
      </c>
      <c r="P1030" s="699">
        <v>1641.5099999999998</v>
      </c>
      <c r="Q1030" s="701">
        <v>1</v>
      </c>
      <c r="R1030" s="696">
        <v>3</v>
      </c>
      <c r="S1030" s="701">
        <v>1</v>
      </c>
      <c r="T1030" s="700">
        <v>3</v>
      </c>
      <c r="U1030" s="702">
        <v>1</v>
      </c>
    </row>
    <row r="1031" spans="1:21" ht="14.4" customHeight="1" x14ac:dyDescent="0.3">
      <c r="A1031" s="695">
        <v>12</v>
      </c>
      <c r="B1031" s="696" t="s">
        <v>530</v>
      </c>
      <c r="C1031" s="696">
        <v>89301122</v>
      </c>
      <c r="D1031" s="697" t="s">
        <v>2688</v>
      </c>
      <c r="E1031" s="698" t="s">
        <v>1454</v>
      </c>
      <c r="F1031" s="696" t="s">
        <v>1425</v>
      </c>
      <c r="G1031" s="696" t="s">
        <v>1465</v>
      </c>
      <c r="H1031" s="696" t="s">
        <v>531</v>
      </c>
      <c r="I1031" s="696" t="s">
        <v>1466</v>
      </c>
      <c r="J1031" s="696" t="s">
        <v>1467</v>
      </c>
      <c r="K1031" s="696" t="s">
        <v>1468</v>
      </c>
      <c r="L1031" s="699">
        <v>1660.2</v>
      </c>
      <c r="M1031" s="699">
        <v>4980.6000000000004</v>
      </c>
      <c r="N1031" s="696">
        <v>3</v>
      </c>
      <c r="O1031" s="700">
        <v>3</v>
      </c>
      <c r="P1031" s="699">
        <v>3320.4</v>
      </c>
      <c r="Q1031" s="701">
        <v>0.66666666666666663</v>
      </c>
      <c r="R1031" s="696">
        <v>2</v>
      </c>
      <c r="S1031" s="701">
        <v>0.66666666666666663</v>
      </c>
      <c r="T1031" s="700">
        <v>2</v>
      </c>
      <c r="U1031" s="702">
        <v>0.66666666666666663</v>
      </c>
    </row>
    <row r="1032" spans="1:21" ht="14.4" customHeight="1" x14ac:dyDescent="0.3">
      <c r="A1032" s="695">
        <v>12</v>
      </c>
      <c r="B1032" s="696" t="s">
        <v>530</v>
      </c>
      <c r="C1032" s="696">
        <v>89301122</v>
      </c>
      <c r="D1032" s="697" t="s">
        <v>2688</v>
      </c>
      <c r="E1032" s="698" t="s">
        <v>1454</v>
      </c>
      <c r="F1032" s="696" t="s">
        <v>1425</v>
      </c>
      <c r="G1032" s="696" t="s">
        <v>2301</v>
      </c>
      <c r="H1032" s="696" t="s">
        <v>531</v>
      </c>
      <c r="I1032" s="696" t="s">
        <v>2302</v>
      </c>
      <c r="J1032" s="696" t="s">
        <v>2303</v>
      </c>
      <c r="K1032" s="696" t="s">
        <v>1020</v>
      </c>
      <c r="L1032" s="699">
        <v>164.15</v>
      </c>
      <c r="M1032" s="699">
        <v>1313.2</v>
      </c>
      <c r="N1032" s="696">
        <v>8</v>
      </c>
      <c r="O1032" s="700">
        <v>2</v>
      </c>
      <c r="P1032" s="699">
        <v>820.75</v>
      </c>
      <c r="Q1032" s="701">
        <v>0.625</v>
      </c>
      <c r="R1032" s="696">
        <v>5</v>
      </c>
      <c r="S1032" s="701">
        <v>0.625</v>
      </c>
      <c r="T1032" s="700">
        <v>1.5</v>
      </c>
      <c r="U1032" s="702">
        <v>0.75</v>
      </c>
    </row>
    <row r="1033" spans="1:21" ht="14.4" customHeight="1" x14ac:dyDescent="0.3">
      <c r="A1033" s="695">
        <v>12</v>
      </c>
      <c r="B1033" s="696" t="s">
        <v>530</v>
      </c>
      <c r="C1033" s="696">
        <v>89301122</v>
      </c>
      <c r="D1033" s="697" t="s">
        <v>2688</v>
      </c>
      <c r="E1033" s="698" t="s">
        <v>1454</v>
      </c>
      <c r="F1033" s="696" t="s">
        <v>1425</v>
      </c>
      <c r="G1033" s="696" t="s">
        <v>1694</v>
      </c>
      <c r="H1033" s="696" t="s">
        <v>531</v>
      </c>
      <c r="I1033" s="696" t="s">
        <v>1697</v>
      </c>
      <c r="J1033" s="696" t="s">
        <v>1696</v>
      </c>
      <c r="K1033" s="696" t="s">
        <v>1698</v>
      </c>
      <c r="L1033" s="699">
        <v>3390.63</v>
      </c>
      <c r="M1033" s="699">
        <v>3390.63</v>
      </c>
      <c r="N1033" s="696">
        <v>1</v>
      </c>
      <c r="O1033" s="700">
        <v>0.5</v>
      </c>
      <c r="P1033" s="699"/>
      <c r="Q1033" s="701">
        <v>0</v>
      </c>
      <c r="R1033" s="696"/>
      <c r="S1033" s="701">
        <v>0</v>
      </c>
      <c r="T1033" s="700"/>
      <c r="U1033" s="702">
        <v>0</v>
      </c>
    </row>
    <row r="1034" spans="1:21" ht="14.4" customHeight="1" x14ac:dyDescent="0.3">
      <c r="A1034" s="695">
        <v>12</v>
      </c>
      <c r="B1034" s="696" t="s">
        <v>530</v>
      </c>
      <c r="C1034" s="696">
        <v>89301122</v>
      </c>
      <c r="D1034" s="697" t="s">
        <v>2688</v>
      </c>
      <c r="E1034" s="698" t="s">
        <v>1454</v>
      </c>
      <c r="F1034" s="696" t="s">
        <v>1426</v>
      </c>
      <c r="G1034" s="696" t="s">
        <v>1887</v>
      </c>
      <c r="H1034" s="696" t="s">
        <v>531</v>
      </c>
      <c r="I1034" s="696" t="s">
        <v>2581</v>
      </c>
      <c r="J1034" s="696" t="s">
        <v>1889</v>
      </c>
      <c r="K1034" s="696"/>
      <c r="L1034" s="699">
        <v>0</v>
      </c>
      <c r="M1034" s="699">
        <v>0</v>
      </c>
      <c r="N1034" s="696">
        <v>1</v>
      </c>
      <c r="O1034" s="700">
        <v>1</v>
      </c>
      <c r="P1034" s="699">
        <v>0</v>
      </c>
      <c r="Q1034" s="701"/>
      <c r="R1034" s="696">
        <v>1</v>
      </c>
      <c r="S1034" s="701">
        <v>1</v>
      </c>
      <c r="T1034" s="700">
        <v>1</v>
      </c>
      <c r="U1034" s="702">
        <v>1</v>
      </c>
    </row>
    <row r="1035" spans="1:21" ht="14.4" customHeight="1" x14ac:dyDescent="0.3">
      <c r="A1035" s="695">
        <v>12</v>
      </c>
      <c r="B1035" s="696" t="s">
        <v>530</v>
      </c>
      <c r="C1035" s="696">
        <v>89301122</v>
      </c>
      <c r="D1035" s="697" t="s">
        <v>2688</v>
      </c>
      <c r="E1035" s="698" t="s">
        <v>1454</v>
      </c>
      <c r="F1035" s="696" t="s">
        <v>1427</v>
      </c>
      <c r="G1035" s="696" t="s">
        <v>1700</v>
      </c>
      <c r="H1035" s="696" t="s">
        <v>531</v>
      </c>
      <c r="I1035" s="696" t="s">
        <v>1712</v>
      </c>
      <c r="J1035" s="696" t="s">
        <v>1713</v>
      </c>
      <c r="K1035" s="696" t="s">
        <v>1714</v>
      </c>
      <c r="L1035" s="699">
        <v>1500</v>
      </c>
      <c r="M1035" s="699">
        <v>15000</v>
      </c>
      <c r="N1035" s="696">
        <v>10</v>
      </c>
      <c r="O1035" s="700">
        <v>1</v>
      </c>
      <c r="P1035" s="699">
        <v>15000</v>
      </c>
      <c r="Q1035" s="701">
        <v>1</v>
      </c>
      <c r="R1035" s="696">
        <v>10</v>
      </c>
      <c r="S1035" s="701">
        <v>1</v>
      </c>
      <c r="T1035" s="700">
        <v>1</v>
      </c>
      <c r="U1035" s="702">
        <v>1</v>
      </c>
    </row>
    <row r="1036" spans="1:21" ht="14.4" customHeight="1" x14ac:dyDescent="0.3">
      <c r="A1036" s="695">
        <v>12</v>
      </c>
      <c r="B1036" s="696" t="s">
        <v>530</v>
      </c>
      <c r="C1036" s="696">
        <v>89301122</v>
      </c>
      <c r="D1036" s="697" t="s">
        <v>2688</v>
      </c>
      <c r="E1036" s="698" t="s">
        <v>1454</v>
      </c>
      <c r="F1036" s="696" t="s">
        <v>1427</v>
      </c>
      <c r="G1036" s="696" t="s">
        <v>1473</v>
      </c>
      <c r="H1036" s="696" t="s">
        <v>531</v>
      </c>
      <c r="I1036" s="696" t="s">
        <v>2619</v>
      </c>
      <c r="J1036" s="696" t="s">
        <v>2620</v>
      </c>
      <c r="K1036" s="696" t="s">
        <v>2621</v>
      </c>
      <c r="L1036" s="699">
        <v>104.67</v>
      </c>
      <c r="M1036" s="699">
        <v>837.36</v>
      </c>
      <c r="N1036" s="696">
        <v>8</v>
      </c>
      <c r="O1036" s="700">
        <v>1</v>
      </c>
      <c r="P1036" s="699">
        <v>837.36</v>
      </c>
      <c r="Q1036" s="701">
        <v>1</v>
      </c>
      <c r="R1036" s="696">
        <v>8</v>
      </c>
      <c r="S1036" s="701">
        <v>1</v>
      </c>
      <c r="T1036" s="700">
        <v>1</v>
      </c>
      <c r="U1036" s="702">
        <v>1</v>
      </c>
    </row>
    <row r="1037" spans="1:21" ht="14.4" customHeight="1" x14ac:dyDescent="0.3">
      <c r="A1037" s="695">
        <v>12</v>
      </c>
      <c r="B1037" s="696" t="s">
        <v>530</v>
      </c>
      <c r="C1037" s="696">
        <v>89301122</v>
      </c>
      <c r="D1037" s="697" t="s">
        <v>2688</v>
      </c>
      <c r="E1037" s="698" t="s">
        <v>1455</v>
      </c>
      <c r="F1037" s="696" t="s">
        <v>1425</v>
      </c>
      <c r="G1037" s="696" t="s">
        <v>2622</v>
      </c>
      <c r="H1037" s="696" t="s">
        <v>974</v>
      </c>
      <c r="I1037" s="696" t="s">
        <v>2623</v>
      </c>
      <c r="J1037" s="696" t="s">
        <v>2624</v>
      </c>
      <c r="K1037" s="696" t="s">
        <v>2112</v>
      </c>
      <c r="L1037" s="699">
        <v>75.28</v>
      </c>
      <c r="M1037" s="699">
        <v>225.84</v>
      </c>
      <c r="N1037" s="696">
        <v>3</v>
      </c>
      <c r="O1037" s="700">
        <v>0.5</v>
      </c>
      <c r="P1037" s="699">
        <v>225.84</v>
      </c>
      <c r="Q1037" s="701">
        <v>1</v>
      </c>
      <c r="R1037" s="696">
        <v>3</v>
      </c>
      <c r="S1037" s="701">
        <v>1</v>
      </c>
      <c r="T1037" s="700">
        <v>0.5</v>
      </c>
      <c r="U1037" s="702">
        <v>1</v>
      </c>
    </row>
    <row r="1038" spans="1:21" ht="14.4" customHeight="1" x14ac:dyDescent="0.3">
      <c r="A1038" s="695">
        <v>12</v>
      </c>
      <c r="B1038" s="696" t="s">
        <v>530</v>
      </c>
      <c r="C1038" s="696">
        <v>89301122</v>
      </c>
      <c r="D1038" s="697" t="s">
        <v>2688</v>
      </c>
      <c r="E1038" s="698" t="s">
        <v>1455</v>
      </c>
      <c r="F1038" s="696" t="s">
        <v>1425</v>
      </c>
      <c r="G1038" s="696" t="s">
        <v>1818</v>
      </c>
      <c r="H1038" s="696" t="s">
        <v>974</v>
      </c>
      <c r="I1038" s="696" t="s">
        <v>2181</v>
      </c>
      <c r="J1038" s="696" t="s">
        <v>2182</v>
      </c>
      <c r="K1038" s="696" t="s">
        <v>2183</v>
      </c>
      <c r="L1038" s="699">
        <v>435.3</v>
      </c>
      <c r="M1038" s="699">
        <v>435.3</v>
      </c>
      <c r="N1038" s="696">
        <v>1</v>
      </c>
      <c r="O1038" s="700">
        <v>0.5</v>
      </c>
      <c r="P1038" s="699">
        <v>435.3</v>
      </c>
      <c r="Q1038" s="701">
        <v>1</v>
      </c>
      <c r="R1038" s="696">
        <v>1</v>
      </c>
      <c r="S1038" s="701">
        <v>1</v>
      </c>
      <c r="T1038" s="700">
        <v>0.5</v>
      </c>
      <c r="U1038" s="702">
        <v>1</v>
      </c>
    </row>
    <row r="1039" spans="1:21" ht="14.4" customHeight="1" x14ac:dyDescent="0.3">
      <c r="A1039" s="695">
        <v>12</v>
      </c>
      <c r="B1039" s="696" t="s">
        <v>530</v>
      </c>
      <c r="C1039" s="696">
        <v>89301122</v>
      </c>
      <c r="D1039" s="697" t="s">
        <v>2688</v>
      </c>
      <c r="E1039" s="698" t="s">
        <v>1455</v>
      </c>
      <c r="F1039" s="696" t="s">
        <v>1425</v>
      </c>
      <c r="G1039" s="696" t="s">
        <v>2229</v>
      </c>
      <c r="H1039" s="696" t="s">
        <v>974</v>
      </c>
      <c r="I1039" s="696" t="s">
        <v>2625</v>
      </c>
      <c r="J1039" s="696" t="s">
        <v>1015</v>
      </c>
      <c r="K1039" s="696" t="s">
        <v>2231</v>
      </c>
      <c r="L1039" s="699">
        <v>323.43</v>
      </c>
      <c r="M1039" s="699">
        <v>323.43</v>
      </c>
      <c r="N1039" s="696">
        <v>1</v>
      </c>
      <c r="O1039" s="700">
        <v>0.5</v>
      </c>
      <c r="P1039" s="699">
        <v>323.43</v>
      </c>
      <c r="Q1039" s="701">
        <v>1</v>
      </c>
      <c r="R1039" s="696">
        <v>1</v>
      </c>
      <c r="S1039" s="701">
        <v>1</v>
      </c>
      <c r="T1039" s="700">
        <v>0.5</v>
      </c>
      <c r="U1039" s="702">
        <v>1</v>
      </c>
    </row>
    <row r="1040" spans="1:21" ht="14.4" customHeight="1" x14ac:dyDescent="0.3">
      <c r="A1040" s="695">
        <v>12</v>
      </c>
      <c r="B1040" s="696" t="s">
        <v>530</v>
      </c>
      <c r="C1040" s="696">
        <v>89301122</v>
      </c>
      <c r="D1040" s="697" t="s">
        <v>2688</v>
      </c>
      <c r="E1040" s="698" t="s">
        <v>1455</v>
      </c>
      <c r="F1040" s="696" t="s">
        <v>1425</v>
      </c>
      <c r="G1040" s="696" t="s">
        <v>2232</v>
      </c>
      <c r="H1040" s="696" t="s">
        <v>531</v>
      </c>
      <c r="I1040" s="696" t="s">
        <v>2626</v>
      </c>
      <c r="J1040" s="696" t="s">
        <v>2627</v>
      </c>
      <c r="K1040" s="696" t="s">
        <v>2628</v>
      </c>
      <c r="L1040" s="699">
        <v>0</v>
      </c>
      <c r="M1040" s="699">
        <v>0</v>
      </c>
      <c r="N1040" s="696">
        <v>2</v>
      </c>
      <c r="O1040" s="700">
        <v>0.5</v>
      </c>
      <c r="P1040" s="699">
        <v>0</v>
      </c>
      <c r="Q1040" s="701"/>
      <c r="R1040" s="696">
        <v>2</v>
      </c>
      <c r="S1040" s="701">
        <v>1</v>
      </c>
      <c r="T1040" s="700">
        <v>0.5</v>
      </c>
      <c r="U1040" s="702">
        <v>1</v>
      </c>
    </row>
    <row r="1041" spans="1:21" ht="14.4" customHeight="1" x14ac:dyDescent="0.3">
      <c r="A1041" s="695">
        <v>12</v>
      </c>
      <c r="B1041" s="696" t="s">
        <v>530</v>
      </c>
      <c r="C1041" s="696">
        <v>89301122</v>
      </c>
      <c r="D1041" s="697" t="s">
        <v>2688</v>
      </c>
      <c r="E1041" s="698" t="s">
        <v>1455</v>
      </c>
      <c r="F1041" s="696" t="s">
        <v>1425</v>
      </c>
      <c r="G1041" s="696" t="s">
        <v>1547</v>
      </c>
      <c r="H1041" s="696" t="s">
        <v>974</v>
      </c>
      <c r="I1041" s="696" t="s">
        <v>1146</v>
      </c>
      <c r="J1041" s="696" t="s">
        <v>1147</v>
      </c>
      <c r="K1041" s="696" t="s">
        <v>1396</v>
      </c>
      <c r="L1041" s="699">
        <v>69.86</v>
      </c>
      <c r="M1041" s="699">
        <v>69.86</v>
      </c>
      <c r="N1041" s="696">
        <v>1</v>
      </c>
      <c r="O1041" s="700">
        <v>1</v>
      </c>
      <c r="P1041" s="699">
        <v>69.86</v>
      </c>
      <c r="Q1041" s="701">
        <v>1</v>
      </c>
      <c r="R1041" s="696">
        <v>1</v>
      </c>
      <c r="S1041" s="701">
        <v>1</v>
      </c>
      <c r="T1041" s="700">
        <v>1</v>
      </c>
      <c r="U1041" s="702">
        <v>1</v>
      </c>
    </row>
    <row r="1042" spans="1:21" ht="14.4" customHeight="1" x14ac:dyDescent="0.3">
      <c r="A1042" s="695">
        <v>12</v>
      </c>
      <c r="B1042" s="696" t="s">
        <v>530</v>
      </c>
      <c r="C1042" s="696">
        <v>89301122</v>
      </c>
      <c r="D1042" s="697" t="s">
        <v>2688</v>
      </c>
      <c r="E1042" s="698" t="s">
        <v>1455</v>
      </c>
      <c r="F1042" s="696" t="s">
        <v>1425</v>
      </c>
      <c r="G1042" s="696" t="s">
        <v>1518</v>
      </c>
      <c r="H1042" s="696" t="s">
        <v>531</v>
      </c>
      <c r="I1042" s="696" t="s">
        <v>611</v>
      </c>
      <c r="J1042" s="696" t="s">
        <v>612</v>
      </c>
      <c r="K1042" s="696" t="s">
        <v>1519</v>
      </c>
      <c r="L1042" s="699">
        <v>127.5</v>
      </c>
      <c r="M1042" s="699">
        <v>127.5</v>
      </c>
      <c r="N1042" s="696">
        <v>1</v>
      </c>
      <c r="O1042" s="700">
        <v>1</v>
      </c>
      <c r="P1042" s="699">
        <v>127.5</v>
      </c>
      <c r="Q1042" s="701">
        <v>1</v>
      </c>
      <c r="R1042" s="696">
        <v>1</v>
      </c>
      <c r="S1042" s="701">
        <v>1</v>
      </c>
      <c r="T1042" s="700">
        <v>1</v>
      </c>
      <c r="U1042" s="702">
        <v>1</v>
      </c>
    </row>
    <row r="1043" spans="1:21" ht="14.4" customHeight="1" x14ac:dyDescent="0.3">
      <c r="A1043" s="695">
        <v>12</v>
      </c>
      <c r="B1043" s="696" t="s">
        <v>530</v>
      </c>
      <c r="C1043" s="696">
        <v>89301122</v>
      </c>
      <c r="D1043" s="697" t="s">
        <v>2688</v>
      </c>
      <c r="E1043" s="698" t="s">
        <v>1455</v>
      </c>
      <c r="F1043" s="696" t="s">
        <v>1425</v>
      </c>
      <c r="G1043" s="696" t="s">
        <v>1531</v>
      </c>
      <c r="H1043" s="696" t="s">
        <v>974</v>
      </c>
      <c r="I1043" s="696" t="s">
        <v>1679</v>
      </c>
      <c r="J1043" s="696" t="s">
        <v>1533</v>
      </c>
      <c r="K1043" s="696" t="s">
        <v>1680</v>
      </c>
      <c r="L1043" s="699">
        <v>492.45</v>
      </c>
      <c r="M1043" s="699">
        <v>492.45</v>
      </c>
      <c r="N1043" s="696">
        <v>1</v>
      </c>
      <c r="O1043" s="700">
        <v>1</v>
      </c>
      <c r="P1043" s="699">
        <v>492.45</v>
      </c>
      <c r="Q1043" s="701">
        <v>1</v>
      </c>
      <c r="R1043" s="696">
        <v>1</v>
      </c>
      <c r="S1043" s="701">
        <v>1</v>
      </c>
      <c r="T1043" s="700">
        <v>1</v>
      </c>
      <c r="U1043" s="702">
        <v>1</v>
      </c>
    </row>
    <row r="1044" spans="1:21" ht="14.4" customHeight="1" x14ac:dyDescent="0.3">
      <c r="A1044" s="695">
        <v>12</v>
      </c>
      <c r="B1044" s="696" t="s">
        <v>530</v>
      </c>
      <c r="C1044" s="696">
        <v>89301124</v>
      </c>
      <c r="D1044" s="697" t="s">
        <v>2689</v>
      </c>
      <c r="E1044" s="698" t="s">
        <v>1436</v>
      </c>
      <c r="F1044" s="696" t="s">
        <v>1425</v>
      </c>
      <c r="G1044" s="696" t="s">
        <v>1514</v>
      </c>
      <c r="H1044" s="696" t="s">
        <v>531</v>
      </c>
      <c r="I1044" s="696" t="s">
        <v>2629</v>
      </c>
      <c r="J1044" s="696" t="s">
        <v>1549</v>
      </c>
      <c r="K1044" s="696" t="s">
        <v>2007</v>
      </c>
      <c r="L1044" s="699">
        <v>750.21</v>
      </c>
      <c r="M1044" s="699">
        <v>750.21</v>
      </c>
      <c r="N1044" s="696">
        <v>1</v>
      </c>
      <c r="O1044" s="700">
        <v>1</v>
      </c>
      <c r="P1044" s="699">
        <v>750.21</v>
      </c>
      <c r="Q1044" s="701">
        <v>1</v>
      </c>
      <c r="R1044" s="696">
        <v>1</v>
      </c>
      <c r="S1044" s="701">
        <v>1</v>
      </c>
      <c r="T1044" s="700">
        <v>1</v>
      </c>
      <c r="U1044" s="702">
        <v>1</v>
      </c>
    </row>
    <row r="1045" spans="1:21" ht="14.4" customHeight="1" x14ac:dyDescent="0.3">
      <c r="A1045" s="695">
        <v>12</v>
      </c>
      <c r="B1045" s="696" t="s">
        <v>530</v>
      </c>
      <c r="C1045" s="696">
        <v>89301124</v>
      </c>
      <c r="D1045" s="697" t="s">
        <v>2689</v>
      </c>
      <c r="E1045" s="698" t="s">
        <v>1437</v>
      </c>
      <c r="F1045" s="696" t="s">
        <v>1425</v>
      </c>
      <c r="G1045" s="696" t="s">
        <v>1636</v>
      </c>
      <c r="H1045" s="696" t="s">
        <v>531</v>
      </c>
      <c r="I1045" s="696" t="s">
        <v>1637</v>
      </c>
      <c r="J1045" s="696" t="s">
        <v>1638</v>
      </c>
      <c r="K1045" s="696" t="s">
        <v>1639</v>
      </c>
      <c r="L1045" s="699">
        <v>121.59</v>
      </c>
      <c r="M1045" s="699">
        <v>243.18</v>
      </c>
      <c r="N1045" s="696">
        <v>2</v>
      </c>
      <c r="O1045" s="700">
        <v>2</v>
      </c>
      <c r="P1045" s="699"/>
      <c r="Q1045" s="701">
        <v>0</v>
      </c>
      <c r="R1045" s="696"/>
      <c r="S1045" s="701">
        <v>0</v>
      </c>
      <c r="T1045" s="700"/>
      <c r="U1045" s="702">
        <v>0</v>
      </c>
    </row>
    <row r="1046" spans="1:21" ht="14.4" customHeight="1" x14ac:dyDescent="0.3">
      <c r="A1046" s="695">
        <v>12</v>
      </c>
      <c r="B1046" s="696" t="s">
        <v>530</v>
      </c>
      <c r="C1046" s="696">
        <v>89301124</v>
      </c>
      <c r="D1046" s="697" t="s">
        <v>2689</v>
      </c>
      <c r="E1046" s="698" t="s">
        <v>1437</v>
      </c>
      <c r="F1046" s="696" t="s">
        <v>1425</v>
      </c>
      <c r="G1046" s="696" t="s">
        <v>1531</v>
      </c>
      <c r="H1046" s="696" t="s">
        <v>974</v>
      </c>
      <c r="I1046" s="696" t="s">
        <v>1679</v>
      </c>
      <c r="J1046" s="696" t="s">
        <v>1533</v>
      </c>
      <c r="K1046" s="696" t="s">
        <v>1680</v>
      </c>
      <c r="L1046" s="699">
        <v>492.45</v>
      </c>
      <c r="M1046" s="699">
        <v>492.45</v>
      </c>
      <c r="N1046" s="696">
        <v>1</v>
      </c>
      <c r="O1046" s="700">
        <v>1</v>
      </c>
      <c r="P1046" s="699"/>
      <c r="Q1046" s="701">
        <v>0</v>
      </c>
      <c r="R1046" s="696"/>
      <c r="S1046" s="701">
        <v>0</v>
      </c>
      <c r="T1046" s="700"/>
      <c r="U1046" s="702">
        <v>0</v>
      </c>
    </row>
    <row r="1047" spans="1:21" ht="14.4" customHeight="1" x14ac:dyDescent="0.3">
      <c r="A1047" s="695">
        <v>12</v>
      </c>
      <c r="B1047" s="696" t="s">
        <v>530</v>
      </c>
      <c r="C1047" s="696">
        <v>89301124</v>
      </c>
      <c r="D1047" s="697" t="s">
        <v>2689</v>
      </c>
      <c r="E1047" s="698" t="s">
        <v>1438</v>
      </c>
      <c r="F1047" s="696" t="s">
        <v>1425</v>
      </c>
      <c r="G1047" s="696" t="s">
        <v>1462</v>
      </c>
      <c r="H1047" s="696" t="s">
        <v>531</v>
      </c>
      <c r="I1047" s="696" t="s">
        <v>1463</v>
      </c>
      <c r="J1047" s="696" t="s">
        <v>1119</v>
      </c>
      <c r="K1047" s="696" t="s">
        <v>1464</v>
      </c>
      <c r="L1047" s="699">
        <v>23.46</v>
      </c>
      <c r="M1047" s="699">
        <v>23.46</v>
      </c>
      <c r="N1047" s="696">
        <v>1</v>
      </c>
      <c r="O1047" s="700">
        <v>1</v>
      </c>
      <c r="P1047" s="699"/>
      <c r="Q1047" s="701">
        <v>0</v>
      </c>
      <c r="R1047" s="696"/>
      <c r="S1047" s="701">
        <v>0</v>
      </c>
      <c r="T1047" s="700"/>
      <c r="U1047" s="702">
        <v>0</v>
      </c>
    </row>
    <row r="1048" spans="1:21" ht="14.4" customHeight="1" x14ac:dyDescent="0.3">
      <c r="A1048" s="695">
        <v>12</v>
      </c>
      <c r="B1048" s="696" t="s">
        <v>530</v>
      </c>
      <c r="C1048" s="696">
        <v>89301124</v>
      </c>
      <c r="D1048" s="697" t="s">
        <v>2689</v>
      </c>
      <c r="E1048" s="698" t="s">
        <v>1439</v>
      </c>
      <c r="F1048" s="696" t="s">
        <v>1425</v>
      </c>
      <c r="G1048" s="696" t="s">
        <v>1547</v>
      </c>
      <c r="H1048" s="696" t="s">
        <v>974</v>
      </c>
      <c r="I1048" s="696" t="s">
        <v>1146</v>
      </c>
      <c r="J1048" s="696" t="s">
        <v>1147</v>
      </c>
      <c r="K1048" s="696" t="s">
        <v>1396</v>
      </c>
      <c r="L1048" s="699">
        <v>69.86</v>
      </c>
      <c r="M1048" s="699">
        <v>69.86</v>
      </c>
      <c r="N1048" s="696">
        <v>1</v>
      </c>
      <c r="O1048" s="700">
        <v>1</v>
      </c>
      <c r="P1048" s="699"/>
      <c r="Q1048" s="701">
        <v>0</v>
      </c>
      <c r="R1048" s="696"/>
      <c r="S1048" s="701">
        <v>0</v>
      </c>
      <c r="T1048" s="700"/>
      <c r="U1048" s="702">
        <v>0</v>
      </c>
    </row>
    <row r="1049" spans="1:21" ht="14.4" customHeight="1" x14ac:dyDescent="0.3">
      <c r="A1049" s="695">
        <v>12</v>
      </c>
      <c r="B1049" s="696" t="s">
        <v>530</v>
      </c>
      <c r="C1049" s="696">
        <v>89301124</v>
      </c>
      <c r="D1049" s="697" t="s">
        <v>2689</v>
      </c>
      <c r="E1049" s="698" t="s">
        <v>1439</v>
      </c>
      <c r="F1049" s="696" t="s">
        <v>1425</v>
      </c>
      <c r="G1049" s="696" t="s">
        <v>1487</v>
      </c>
      <c r="H1049" s="696" t="s">
        <v>531</v>
      </c>
      <c r="I1049" s="696" t="s">
        <v>646</v>
      </c>
      <c r="J1049" s="696" t="s">
        <v>1488</v>
      </c>
      <c r="K1049" s="696" t="s">
        <v>1489</v>
      </c>
      <c r="L1049" s="699">
        <v>0</v>
      </c>
      <c r="M1049" s="699">
        <v>0</v>
      </c>
      <c r="N1049" s="696">
        <v>1</v>
      </c>
      <c r="O1049" s="700">
        <v>0.5</v>
      </c>
      <c r="P1049" s="699"/>
      <c r="Q1049" s="701"/>
      <c r="R1049" s="696"/>
      <c r="S1049" s="701">
        <v>0</v>
      </c>
      <c r="T1049" s="700"/>
      <c r="U1049" s="702">
        <v>0</v>
      </c>
    </row>
    <row r="1050" spans="1:21" ht="14.4" customHeight="1" x14ac:dyDescent="0.3">
      <c r="A1050" s="695">
        <v>12</v>
      </c>
      <c r="B1050" s="696" t="s">
        <v>530</v>
      </c>
      <c r="C1050" s="696">
        <v>89301124</v>
      </c>
      <c r="D1050" s="697" t="s">
        <v>2689</v>
      </c>
      <c r="E1050" s="698" t="s">
        <v>1439</v>
      </c>
      <c r="F1050" s="696" t="s">
        <v>1425</v>
      </c>
      <c r="G1050" s="696" t="s">
        <v>1531</v>
      </c>
      <c r="H1050" s="696" t="s">
        <v>974</v>
      </c>
      <c r="I1050" s="696" t="s">
        <v>1532</v>
      </c>
      <c r="J1050" s="696" t="s">
        <v>1533</v>
      </c>
      <c r="K1050" s="696" t="s">
        <v>1534</v>
      </c>
      <c r="L1050" s="699">
        <v>164.15</v>
      </c>
      <c r="M1050" s="699">
        <v>164.15</v>
      </c>
      <c r="N1050" s="696">
        <v>1</v>
      </c>
      <c r="O1050" s="700">
        <v>0.5</v>
      </c>
      <c r="P1050" s="699"/>
      <c r="Q1050" s="701">
        <v>0</v>
      </c>
      <c r="R1050" s="696"/>
      <c r="S1050" s="701">
        <v>0</v>
      </c>
      <c r="T1050" s="700"/>
      <c r="U1050" s="702">
        <v>0</v>
      </c>
    </row>
    <row r="1051" spans="1:21" ht="14.4" customHeight="1" x14ac:dyDescent="0.3">
      <c r="A1051" s="695">
        <v>12</v>
      </c>
      <c r="B1051" s="696" t="s">
        <v>530</v>
      </c>
      <c r="C1051" s="696">
        <v>89301124</v>
      </c>
      <c r="D1051" s="697" t="s">
        <v>2689</v>
      </c>
      <c r="E1051" s="698" t="s">
        <v>1440</v>
      </c>
      <c r="F1051" s="696" t="s">
        <v>1425</v>
      </c>
      <c r="G1051" s="696" t="s">
        <v>2104</v>
      </c>
      <c r="H1051" s="696" t="s">
        <v>974</v>
      </c>
      <c r="I1051" s="696" t="s">
        <v>2105</v>
      </c>
      <c r="J1051" s="696" t="s">
        <v>2106</v>
      </c>
      <c r="K1051" s="696" t="s">
        <v>2107</v>
      </c>
      <c r="L1051" s="699">
        <v>154.01</v>
      </c>
      <c r="M1051" s="699">
        <v>308.02</v>
      </c>
      <c r="N1051" s="696">
        <v>2</v>
      </c>
      <c r="O1051" s="700">
        <v>1</v>
      </c>
      <c r="P1051" s="699"/>
      <c r="Q1051" s="701">
        <v>0</v>
      </c>
      <c r="R1051" s="696"/>
      <c r="S1051" s="701">
        <v>0</v>
      </c>
      <c r="T1051" s="700"/>
      <c r="U1051" s="702">
        <v>0</v>
      </c>
    </row>
    <row r="1052" spans="1:21" ht="14.4" customHeight="1" x14ac:dyDescent="0.3">
      <c r="A1052" s="695">
        <v>12</v>
      </c>
      <c r="B1052" s="696" t="s">
        <v>530</v>
      </c>
      <c r="C1052" s="696">
        <v>89301124</v>
      </c>
      <c r="D1052" s="697" t="s">
        <v>2689</v>
      </c>
      <c r="E1052" s="698" t="s">
        <v>1441</v>
      </c>
      <c r="F1052" s="696" t="s">
        <v>1425</v>
      </c>
      <c r="G1052" s="696" t="s">
        <v>1500</v>
      </c>
      <c r="H1052" s="696" t="s">
        <v>531</v>
      </c>
      <c r="I1052" s="696" t="s">
        <v>808</v>
      </c>
      <c r="J1052" s="696" t="s">
        <v>809</v>
      </c>
      <c r="K1052" s="696" t="s">
        <v>1501</v>
      </c>
      <c r="L1052" s="699">
        <v>63.67</v>
      </c>
      <c r="M1052" s="699">
        <v>63.67</v>
      </c>
      <c r="N1052" s="696">
        <v>1</v>
      </c>
      <c r="O1052" s="700">
        <v>0.5</v>
      </c>
      <c r="P1052" s="699"/>
      <c r="Q1052" s="701">
        <v>0</v>
      </c>
      <c r="R1052" s="696"/>
      <c r="S1052" s="701">
        <v>0</v>
      </c>
      <c r="T1052" s="700"/>
      <c r="U1052" s="702">
        <v>0</v>
      </c>
    </row>
    <row r="1053" spans="1:21" ht="14.4" customHeight="1" x14ac:dyDescent="0.3">
      <c r="A1053" s="695">
        <v>12</v>
      </c>
      <c r="B1053" s="696" t="s">
        <v>530</v>
      </c>
      <c r="C1053" s="696">
        <v>89301124</v>
      </c>
      <c r="D1053" s="697" t="s">
        <v>2689</v>
      </c>
      <c r="E1053" s="698" t="s">
        <v>1441</v>
      </c>
      <c r="F1053" s="696" t="s">
        <v>1425</v>
      </c>
      <c r="G1053" s="696" t="s">
        <v>1954</v>
      </c>
      <c r="H1053" s="696" t="s">
        <v>531</v>
      </c>
      <c r="I1053" s="696" t="s">
        <v>2630</v>
      </c>
      <c r="J1053" s="696" t="s">
        <v>1956</v>
      </c>
      <c r="K1053" s="696" t="s">
        <v>1836</v>
      </c>
      <c r="L1053" s="699">
        <v>202.25</v>
      </c>
      <c r="M1053" s="699">
        <v>202.25</v>
      </c>
      <c r="N1053" s="696">
        <v>1</v>
      </c>
      <c r="O1053" s="700">
        <v>1</v>
      </c>
      <c r="P1053" s="699">
        <v>202.25</v>
      </c>
      <c r="Q1053" s="701">
        <v>1</v>
      </c>
      <c r="R1053" s="696">
        <v>1</v>
      </c>
      <c r="S1053" s="701">
        <v>1</v>
      </c>
      <c r="T1053" s="700">
        <v>1</v>
      </c>
      <c r="U1053" s="702">
        <v>1</v>
      </c>
    </row>
    <row r="1054" spans="1:21" ht="14.4" customHeight="1" x14ac:dyDescent="0.3">
      <c r="A1054" s="695">
        <v>12</v>
      </c>
      <c r="B1054" s="696" t="s">
        <v>530</v>
      </c>
      <c r="C1054" s="696">
        <v>89301124</v>
      </c>
      <c r="D1054" s="697" t="s">
        <v>2689</v>
      </c>
      <c r="E1054" s="698" t="s">
        <v>1441</v>
      </c>
      <c r="F1054" s="696" t="s">
        <v>1425</v>
      </c>
      <c r="G1054" s="696" t="s">
        <v>1513</v>
      </c>
      <c r="H1054" s="696" t="s">
        <v>531</v>
      </c>
      <c r="I1054" s="696" t="s">
        <v>642</v>
      </c>
      <c r="J1054" s="696" t="s">
        <v>643</v>
      </c>
      <c r="K1054" s="696" t="s">
        <v>644</v>
      </c>
      <c r="L1054" s="699">
        <v>56.69</v>
      </c>
      <c r="M1054" s="699">
        <v>113.38</v>
      </c>
      <c r="N1054" s="696">
        <v>2</v>
      </c>
      <c r="O1054" s="700">
        <v>1.5</v>
      </c>
      <c r="P1054" s="699"/>
      <c r="Q1054" s="701">
        <v>0</v>
      </c>
      <c r="R1054" s="696"/>
      <c r="S1054" s="701">
        <v>0</v>
      </c>
      <c r="T1054" s="700"/>
      <c r="U1054" s="702">
        <v>0</v>
      </c>
    </row>
    <row r="1055" spans="1:21" ht="14.4" customHeight="1" x14ac:dyDescent="0.3">
      <c r="A1055" s="695">
        <v>12</v>
      </c>
      <c r="B1055" s="696" t="s">
        <v>530</v>
      </c>
      <c r="C1055" s="696">
        <v>89301124</v>
      </c>
      <c r="D1055" s="697" t="s">
        <v>2689</v>
      </c>
      <c r="E1055" s="698" t="s">
        <v>1443</v>
      </c>
      <c r="F1055" s="696" t="s">
        <v>1425</v>
      </c>
      <c r="G1055" s="696" t="s">
        <v>1500</v>
      </c>
      <c r="H1055" s="696" t="s">
        <v>531</v>
      </c>
      <c r="I1055" s="696" t="s">
        <v>862</v>
      </c>
      <c r="J1055" s="696" t="s">
        <v>863</v>
      </c>
      <c r="K1055" s="696" t="s">
        <v>2608</v>
      </c>
      <c r="L1055" s="699">
        <v>31.84</v>
      </c>
      <c r="M1055" s="699">
        <v>63.68</v>
      </c>
      <c r="N1055" s="696">
        <v>2</v>
      </c>
      <c r="O1055" s="700">
        <v>1</v>
      </c>
      <c r="P1055" s="699"/>
      <c r="Q1055" s="701">
        <v>0</v>
      </c>
      <c r="R1055" s="696"/>
      <c r="S1055" s="701">
        <v>0</v>
      </c>
      <c r="T1055" s="700"/>
      <c r="U1055" s="702">
        <v>0</v>
      </c>
    </row>
    <row r="1056" spans="1:21" ht="14.4" customHeight="1" x14ac:dyDescent="0.3">
      <c r="A1056" s="695">
        <v>12</v>
      </c>
      <c r="B1056" s="696" t="s">
        <v>530</v>
      </c>
      <c r="C1056" s="696">
        <v>89301124</v>
      </c>
      <c r="D1056" s="697" t="s">
        <v>2689</v>
      </c>
      <c r="E1056" s="698" t="s">
        <v>1444</v>
      </c>
      <c r="F1056" s="696" t="s">
        <v>1425</v>
      </c>
      <c r="G1056" s="696" t="s">
        <v>1456</v>
      </c>
      <c r="H1056" s="696" t="s">
        <v>974</v>
      </c>
      <c r="I1056" s="696" t="s">
        <v>1158</v>
      </c>
      <c r="J1056" s="696" t="s">
        <v>1385</v>
      </c>
      <c r="K1056" s="696" t="s">
        <v>1386</v>
      </c>
      <c r="L1056" s="699">
        <v>333.31</v>
      </c>
      <c r="M1056" s="699">
        <v>333.31</v>
      </c>
      <c r="N1056" s="696">
        <v>1</v>
      </c>
      <c r="O1056" s="700">
        <v>1</v>
      </c>
      <c r="P1056" s="699">
        <v>333.31</v>
      </c>
      <c r="Q1056" s="701">
        <v>1</v>
      </c>
      <c r="R1056" s="696">
        <v>1</v>
      </c>
      <c r="S1056" s="701">
        <v>1</v>
      </c>
      <c r="T1056" s="700">
        <v>1</v>
      </c>
      <c r="U1056" s="702">
        <v>1</v>
      </c>
    </row>
    <row r="1057" spans="1:21" ht="14.4" customHeight="1" x14ac:dyDescent="0.3">
      <c r="A1057" s="695">
        <v>12</v>
      </c>
      <c r="B1057" s="696" t="s">
        <v>530</v>
      </c>
      <c r="C1057" s="696">
        <v>89301124</v>
      </c>
      <c r="D1057" s="697" t="s">
        <v>2689</v>
      </c>
      <c r="E1057" s="698" t="s">
        <v>1444</v>
      </c>
      <c r="F1057" s="696" t="s">
        <v>1425</v>
      </c>
      <c r="G1057" s="696" t="s">
        <v>1457</v>
      </c>
      <c r="H1057" s="696" t="s">
        <v>974</v>
      </c>
      <c r="I1057" s="696" t="s">
        <v>1135</v>
      </c>
      <c r="J1057" s="696" t="s">
        <v>1136</v>
      </c>
      <c r="K1057" s="696" t="s">
        <v>1388</v>
      </c>
      <c r="L1057" s="699">
        <v>184.22</v>
      </c>
      <c r="M1057" s="699">
        <v>368.44</v>
      </c>
      <c r="N1057" s="696">
        <v>2</v>
      </c>
      <c r="O1057" s="700">
        <v>1</v>
      </c>
      <c r="P1057" s="699">
        <v>368.44</v>
      </c>
      <c r="Q1057" s="701">
        <v>1</v>
      </c>
      <c r="R1057" s="696">
        <v>2</v>
      </c>
      <c r="S1057" s="701">
        <v>1</v>
      </c>
      <c r="T1057" s="700">
        <v>1</v>
      </c>
      <c r="U1057" s="702">
        <v>1</v>
      </c>
    </row>
    <row r="1058" spans="1:21" ht="14.4" customHeight="1" x14ac:dyDescent="0.3">
      <c r="A1058" s="695">
        <v>12</v>
      </c>
      <c r="B1058" s="696" t="s">
        <v>530</v>
      </c>
      <c r="C1058" s="696">
        <v>89301124</v>
      </c>
      <c r="D1058" s="697" t="s">
        <v>2689</v>
      </c>
      <c r="E1058" s="698" t="s">
        <v>1444</v>
      </c>
      <c r="F1058" s="696" t="s">
        <v>1425</v>
      </c>
      <c r="G1058" s="696" t="s">
        <v>1526</v>
      </c>
      <c r="H1058" s="696" t="s">
        <v>531</v>
      </c>
      <c r="I1058" s="696" t="s">
        <v>1570</v>
      </c>
      <c r="J1058" s="696" t="s">
        <v>1571</v>
      </c>
      <c r="K1058" s="696" t="s">
        <v>1016</v>
      </c>
      <c r="L1058" s="699">
        <v>0</v>
      </c>
      <c r="M1058" s="699">
        <v>0</v>
      </c>
      <c r="N1058" s="696">
        <v>1</v>
      </c>
      <c r="O1058" s="700">
        <v>0.5</v>
      </c>
      <c r="P1058" s="699">
        <v>0</v>
      </c>
      <c r="Q1058" s="701"/>
      <c r="R1058" s="696">
        <v>1</v>
      </c>
      <c r="S1058" s="701">
        <v>1</v>
      </c>
      <c r="T1058" s="700">
        <v>0.5</v>
      </c>
      <c r="U1058" s="702">
        <v>1</v>
      </c>
    </row>
    <row r="1059" spans="1:21" ht="14.4" customHeight="1" x14ac:dyDescent="0.3">
      <c r="A1059" s="695">
        <v>12</v>
      </c>
      <c r="B1059" s="696" t="s">
        <v>530</v>
      </c>
      <c r="C1059" s="696">
        <v>89301124</v>
      </c>
      <c r="D1059" s="697" t="s">
        <v>2689</v>
      </c>
      <c r="E1059" s="698" t="s">
        <v>1444</v>
      </c>
      <c r="F1059" s="696" t="s">
        <v>1425</v>
      </c>
      <c r="G1059" s="696" t="s">
        <v>1526</v>
      </c>
      <c r="H1059" s="696" t="s">
        <v>531</v>
      </c>
      <c r="I1059" s="696" t="s">
        <v>665</v>
      </c>
      <c r="J1059" s="696" t="s">
        <v>666</v>
      </c>
      <c r="K1059" s="696" t="s">
        <v>1016</v>
      </c>
      <c r="L1059" s="699">
        <v>56.52</v>
      </c>
      <c r="M1059" s="699">
        <v>169.56</v>
      </c>
      <c r="N1059" s="696">
        <v>3</v>
      </c>
      <c r="O1059" s="700">
        <v>1.5</v>
      </c>
      <c r="P1059" s="699">
        <v>113.04</v>
      </c>
      <c r="Q1059" s="701">
        <v>0.66666666666666674</v>
      </c>
      <c r="R1059" s="696">
        <v>2</v>
      </c>
      <c r="S1059" s="701">
        <v>0.66666666666666663</v>
      </c>
      <c r="T1059" s="700">
        <v>1</v>
      </c>
      <c r="U1059" s="702">
        <v>0.66666666666666663</v>
      </c>
    </row>
    <row r="1060" spans="1:21" ht="14.4" customHeight="1" x14ac:dyDescent="0.3">
      <c r="A1060" s="695">
        <v>12</v>
      </c>
      <c r="B1060" s="696" t="s">
        <v>530</v>
      </c>
      <c r="C1060" s="696">
        <v>89301124</v>
      </c>
      <c r="D1060" s="697" t="s">
        <v>2689</v>
      </c>
      <c r="E1060" s="698" t="s">
        <v>1444</v>
      </c>
      <c r="F1060" s="696" t="s">
        <v>1425</v>
      </c>
      <c r="G1060" s="696" t="s">
        <v>1837</v>
      </c>
      <c r="H1060" s="696" t="s">
        <v>531</v>
      </c>
      <c r="I1060" s="696" t="s">
        <v>1838</v>
      </c>
      <c r="J1060" s="696" t="s">
        <v>1839</v>
      </c>
      <c r="K1060" s="696" t="s">
        <v>1840</v>
      </c>
      <c r="L1060" s="699">
        <v>133.18</v>
      </c>
      <c r="M1060" s="699">
        <v>266.36</v>
      </c>
      <c r="N1060" s="696">
        <v>2</v>
      </c>
      <c r="O1060" s="700">
        <v>1</v>
      </c>
      <c r="P1060" s="699"/>
      <c r="Q1060" s="701">
        <v>0</v>
      </c>
      <c r="R1060" s="696"/>
      <c r="S1060" s="701">
        <v>0</v>
      </c>
      <c r="T1060" s="700"/>
      <c r="U1060" s="702">
        <v>0</v>
      </c>
    </row>
    <row r="1061" spans="1:21" ht="14.4" customHeight="1" x14ac:dyDescent="0.3">
      <c r="A1061" s="695">
        <v>12</v>
      </c>
      <c r="B1061" s="696" t="s">
        <v>530</v>
      </c>
      <c r="C1061" s="696">
        <v>89301124</v>
      </c>
      <c r="D1061" s="697" t="s">
        <v>2689</v>
      </c>
      <c r="E1061" s="698" t="s">
        <v>1444</v>
      </c>
      <c r="F1061" s="696" t="s">
        <v>1425</v>
      </c>
      <c r="G1061" s="696" t="s">
        <v>1500</v>
      </c>
      <c r="H1061" s="696" t="s">
        <v>531</v>
      </c>
      <c r="I1061" s="696" t="s">
        <v>808</v>
      </c>
      <c r="J1061" s="696" t="s">
        <v>809</v>
      </c>
      <c r="K1061" s="696" t="s">
        <v>1501</v>
      </c>
      <c r="L1061" s="699">
        <v>63.67</v>
      </c>
      <c r="M1061" s="699">
        <v>127.34</v>
      </c>
      <c r="N1061" s="696">
        <v>2</v>
      </c>
      <c r="O1061" s="700">
        <v>1</v>
      </c>
      <c r="P1061" s="699"/>
      <c r="Q1061" s="701">
        <v>0</v>
      </c>
      <c r="R1061" s="696"/>
      <c r="S1061" s="701">
        <v>0</v>
      </c>
      <c r="T1061" s="700"/>
      <c r="U1061" s="702">
        <v>0</v>
      </c>
    </row>
    <row r="1062" spans="1:21" ht="14.4" customHeight="1" x14ac:dyDescent="0.3">
      <c r="A1062" s="695">
        <v>12</v>
      </c>
      <c r="B1062" s="696" t="s">
        <v>530</v>
      </c>
      <c r="C1062" s="696">
        <v>89301124</v>
      </c>
      <c r="D1062" s="697" t="s">
        <v>2689</v>
      </c>
      <c r="E1062" s="698" t="s">
        <v>1444</v>
      </c>
      <c r="F1062" s="696" t="s">
        <v>1425</v>
      </c>
      <c r="G1062" s="696" t="s">
        <v>1461</v>
      </c>
      <c r="H1062" s="696" t="s">
        <v>531</v>
      </c>
      <c r="I1062" s="696" t="s">
        <v>1110</v>
      </c>
      <c r="J1062" s="696" t="s">
        <v>1111</v>
      </c>
      <c r="K1062" s="696" t="s">
        <v>1112</v>
      </c>
      <c r="L1062" s="699">
        <v>153.52000000000001</v>
      </c>
      <c r="M1062" s="699">
        <v>307.04000000000002</v>
      </c>
      <c r="N1062" s="696">
        <v>2</v>
      </c>
      <c r="O1062" s="700">
        <v>2</v>
      </c>
      <c r="P1062" s="699">
        <v>153.52000000000001</v>
      </c>
      <c r="Q1062" s="701">
        <v>0.5</v>
      </c>
      <c r="R1062" s="696">
        <v>1</v>
      </c>
      <c r="S1062" s="701">
        <v>0.5</v>
      </c>
      <c r="T1062" s="700">
        <v>1</v>
      </c>
      <c r="U1062" s="702">
        <v>0.5</v>
      </c>
    </row>
    <row r="1063" spans="1:21" ht="14.4" customHeight="1" x14ac:dyDescent="0.3">
      <c r="A1063" s="695">
        <v>12</v>
      </c>
      <c r="B1063" s="696" t="s">
        <v>530</v>
      </c>
      <c r="C1063" s="696">
        <v>89301124</v>
      </c>
      <c r="D1063" s="697" t="s">
        <v>2689</v>
      </c>
      <c r="E1063" s="698" t="s">
        <v>1444</v>
      </c>
      <c r="F1063" s="696" t="s">
        <v>1425</v>
      </c>
      <c r="G1063" s="696" t="s">
        <v>2119</v>
      </c>
      <c r="H1063" s="696" t="s">
        <v>531</v>
      </c>
      <c r="I1063" s="696" t="s">
        <v>626</v>
      </c>
      <c r="J1063" s="696" t="s">
        <v>627</v>
      </c>
      <c r="K1063" s="696" t="s">
        <v>2631</v>
      </c>
      <c r="L1063" s="699">
        <v>314.89999999999998</v>
      </c>
      <c r="M1063" s="699">
        <v>629.79999999999995</v>
      </c>
      <c r="N1063" s="696">
        <v>2</v>
      </c>
      <c r="O1063" s="700">
        <v>0.5</v>
      </c>
      <c r="P1063" s="699">
        <v>629.79999999999995</v>
      </c>
      <c r="Q1063" s="701">
        <v>1</v>
      </c>
      <c r="R1063" s="696">
        <v>2</v>
      </c>
      <c r="S1063" s="701">
        <v>1</v>
      </c>
      <c r="T1063" s="700">
        <v>0.5</v>
      </c>
      <c r="U1063" s="702">
        <v>1</v>
      </c>
    </row>
    <row r="1064" spans="1:21" ht="14.4" customHeight="1" x14ac:dyDescent="0.3">
      <c r="A1064" s="695">
        <v>12</v>
      </c>
      <c r="B1064" s="696" t="s">
        <v>530</v>
      </c>
      <c r="C1064" s="696">
        <v>89301124</v>
      </c>
      <c r="D1064" s="697" t="s">
        <v>2689</v>
      </c>
      <c r="E1064" s="698" t="s">
        <v>1444</v>
      </c>
      <c r="F1064" s="696" t="s">
        <v>1425</v>
      </c>
      <c r="G1064" s="696" t="s">
        <v>2632</v>
      </c>
      <c r="H1064" s="696" t="s">
        <v>974</v>
      </c>
      <c r="I1064" s="696" t="s">
        <v>2633</v>
      </c>
      <c r="J1064" s="696" t="s">
        <v>2634</v>
      </c>
      <c r="K1064" s="696" t="s">
        <v>2635</v>
      </c>
      <c r="L1064" s="699">
        <v>140.03</v>
      </c>
      <c r="M1064" s="699">
        <v>420.09000000000003</v>
      </c>
      <c r="N1064" s="696">
        <v>3</v>
      </c>
      <c r="O1064" s="700">
        <v>0.5</v>
      </c>
      <c r="P1064" s="699">
        <v>420.09000000000003</v>
      </c>
      <c r="Q1064" s="701">
        <v>1</v>
      </c>
      <c r="R1064" s="696">
        <v>3</v>
      </c>
      <c r="S1064" s="701">
        <v>1</v>
      </c>
      <c r="T1064" s="700">
        <v>0.5</v>
      </c>
      <c r="U1064" s="702">
        <v>1</v>
      </c>
    </row>
    <row r="1065" spans="1:21" ht="14.4" customHeight="1" x14ac:dyDescent="0.3">
      <c r="A1065" s="695">
        <v>12</v>
      </c>
      <c r="B1065" s="696" t="s">
        <v>530</v>
      </c>
      <c r="C1065" s="696">
        <v>89301124</v>
      </c>
      <c r="D1065" s="697" t="s">
        <v>2689</v>
      </c>
      <c r="E1065" s="698" t="s">
        <v>1444</v>
      </c>
      <c r="F1065" s="696" t="s">
        <v>1425</v>
      </c>
      <c r="G1065" s="696" t="s">
        <v>1483</v>
      </c>
      <c r="H1065" s="696" t="s">
        <v>531</v>
      </c>
      <c r="I1065" s="696" t="s">
        <v>1484</v>
      </c>
      <c r="J1065" s="696" t="s">
        <v>1485</v>
      </c>
      <c r="K1065" s="696" t="s">
        <v>1486</v>
      </c>
      <c r="L1065" s="699">
        <v>326.37</v>
      </c>
      <c r="M1065" s="699">
        <v>326.37</v>
      </c>
      <c r="N1065" s="696">
        <v>1</v>
      </c>
      <c r="O1065" s="700">
        <v>0.5</v>
      </c>
      <c r="P1065" s="699">
        <v>326.37</v>
      </c>
      <c r="Q1065" s="701">
        <v>1</v>
      </c>
      <c r="R1065" s="696">
        <v>1</v>
      </c>
      <c r="S1065" s="701">
        <v>1</v>
      </c>
      <c r="T1065" s="700">
        <v>0.5</v>
      </c>
      <c r="U1065" s="702">
        <v>1</v>
      </c>
    </row>
    <row r="1066" spans="1:21" ht="14.4" customHeight="1" x14ac:dyDescent="0.3">
      <c r="A1066" s="695">
        <v>12</v>
      </c>
      <c r="B1066" s="696" t="s">
        <v>530</v>
      </c>
      <c r="C1066" s="696">
        <v>89301124</v>
      </c>
      <c r="D1066" s="697" t="s">
        <v>2689</v>
      </c>
      <c r="E1066" s="698" t="s">
        <v>1444</v>
      </c>
      <c r="F1066" s="696" t="s">
        <v>1425</v>
      </c>
      <c r="G1066" s="696" t="s">
        <v>1462</v>
      </c>
      <c r="H1066" s="696" t="s">
        <v>531</v>
      </c>
      <c r="I1066" s="696" t="s">
        <v>1463</v>
      </c>
      <c r="J1066" s="696" t="s">
        <v>1119</v>
      </c>
      <c r="K1066" s="696" t="s">
        <v>1464</v>
      </c>
      <c r="L1066" s="699">
        <v>23.46</v>
      </c>
      <c r="M1066" s="699">
        <v>23.46</v>
      </c>
      <c r="N1066" s="696">
        <v>1</v>
      </c>
      <c r="O1066" s="700">
        <v>1</v>
      </c>
      <c r="P1066" s="699">
        <v>23.46</v>
      </c>
      <c r="Q1066" s="701">
        <v>1</v>
      </c>
      <c r="R1066" s="696">
        <v>1</v>
      </c>
      <c r="S1066" s="701">
        <v>1</v>
      </c>
      <c r="T1066" s="700">
        <v>1</v>
      </c>
      <c r="U1066" s="702">
        <v>1</v>
      </c>
    </row>
    <row r="1067" spans="1:21" ht="14.4" customHeight="1" x14ac:dyDescent="0.3">
      <c r="A1067" s="695">
        <v>12</v>
      </c>
      <c r="B1067" s="696" t="s">
        <v>530</v>
      </c>
      <c r="C1067" s="696">
        <v>89301124</v>
      </c>
      <c r="D1067" s="697" t="s">
        <v>2689</v>
      </c>
      <c r="E1067" s="698" t="s">
        <v>1444</v>
      </c>
      <c r="F1067" s="696" t="s">
        <v>1425</v>
      </c>
      <c r="G1067" s="696" t="s">
        <v>1531</v>
      </c>
      <c r="H1067" s="696" t="s">
        <v>974</v>
      </c>
      <c r="I1067" s="696" t="s">
        <v>1532</v>
      </c>
      <c r="J1067" s="696" t="s">
        <v>1533</v>
      </c>
      <c r="K1067" s="696" t="s">
        <v>1534</v>
      </c>
      <c r="L1067" s="699">
        <v>164.15</v>
      </c>
      <c r="M1067" s="699">
        <v>656.6</v>
      </c>
      <c r="N1067" s="696">
        <v>4</v>
      </c>
      <c r="O1067" s="700">
        <v>2.5</v>
      </c>
      <c r="P1067" s="699">
        <v>328.3</v>
      </c>
      <c r="Q1067" s="701">
        <v>0.5</v>
      </c>
      <c r="R1067" s="696">
        <v>2</v>
      </c>
      <c r="S1067" s="701">
        <v>0.5</v>
      </c>
      <c r="T1067" s="700">
        <v>1</v>
      </c>
      <c r="U1067" s="702">
        <v>0.4</v>
      </c>
    </row>
    <row r="1068" spans="1:21" ht="14.4" customHeight="1" x14ac:dyDescent="0.3">
      <c r="A1068" s="695">
        <v>12</v>
      </c>
      <c r="B1068" s="696" t="s">
        <v>530</v>
      </c>
      <c r="C1068" s="696">
        <v>89301124</v>
      </c>
      <c r="D1068" s="697" t="s">
        <v>2689</v>
      </c>
      <c r="E1068" s="698" t="s">
        <v>1445</v>
      </c>
      <c r="F1068" s="696" t="s">
        <v>1425</v>
      </c>
      <c r="G1068" s="696" t="s">
        <v>1462</v>
      </c>
      <c r="H1068" s="696" t="s">
        <v>531</v>
      </c>
      <c r="I1068" s="696" t="s">
        <v>1463</v>
      </c>
      <c r="J1068" s="696" t="s">
        <v>1119</v>
      </c>
      <c r="K1068" s="696" t="s">
        <v>1464</v>
      </c>
      <c r="L1068" s="699">
        <v>23.46</v>
      </c>
      <c r="M1068" s="699">
        <v>23.46</v>
      </c>
      <c r="N1068" s="696">
        <v>1</v>
      </c>
      <c r="O1068" s="700">
        <v>1</v>
      </c>
      <c r="P1068" s="699"/>
      <c r="Q1068" s="701">
        <v>0</v>
      </c>
      <c r="R1068" s="696"/>
      <c r="S1068" s="701">
        <v>0</v>
      </c>
      <c r="T1068" s="700"/>
      <c r="U1068" s="702">
        <v>0</v>
      </c>
    </row>
    <row r="1069" spans="1:21" ht="14.4" customHeight="1" x14ac:dyDescent="0.3">
      <c r="A1069" s="695">
        <v>12</v>
      </c>
      <c r="B1069" s="696" t="s">
        <v>530</v>
      </c>
      <c r="C1069" s="696">
        <v>89301124</v>
      </c>
      <c r="D1069" s="697" t="s">
        <v>2689</v>
      </c>
      <c r="E1069" s="698" t="s">
        <v>1446</v>
      </c>
      <c r="F1069" s="696" t="s">
        <v>1425</v>
      </c>
      <c r="G1069" s="696" t="s">
        <v>1500</v>
      </c>
      <c r="H1069" s="696" t="s">
        <v>531</v>
      </c>
      <c r="I1069" s="696" t="s">
        <v>862</v>
      </c>
      <c r="J1069" s="696" t="s">
        <v>863</v>
      </c>
      <c r="K1069" s="696" t="s">
        <v>2608</v>
      </c>
      <c r="L1069" s="699">
        <v>31.84</v>
      </c>
      <c r="M1069" s="699">
        <v>31.84</v>
      </c>
      <c r="N1069" s="696">
        <v>1</v>
      </c>
      <c r="O1069" s="700">
        <v>1</v>
      </c>
      <c r="P1069" s="699">
        <v>31.84</v>
      </c>
      <c r="Q1069" s="701">
        <v>1</v>
      </c>
      <c r="R1069" s="696">
        <v>1</v>
      </c>
      <c r="S1069" s="701">
        <v>1</v>
      </c>
      <c r="T1069" s="700">
        <v>1</v>
      </c>
      <c r="U1069" s="702">
        <v>1</v>
      </c>
    </row>
    <row r="1070" spans="1:21" ht="14.4" customHeight="1" x14ac:dyDescent="0.3">
      <c r="A1070" s="695">
        <v>12</v>
      </c>
      <c r="B1070" s="696" t="s">
        <v>530</v>
      </c>
      <c r="C1070" s="696">
        <v>89301124</v>
      </c>
      <c r="D1070" s="697" t="s">
        <v>2689</v>
      </c>
      <c r="E1070" s="698" t="s">
        <v>1446</v>
      </c>
      <c r="F1070" s="696" t="s">
        <v>1425</v>
      </c>
      <c r="G1070" s="696" t="s">
        <v>2212</v>
      </c>
      <c r="H1070" s="696" t="s">
        <v>531</v>
      </c>
      <c r="I1070" s="696" t="s">
        <v>653</v>
      </c>
      <c r="J1070" s="696" t="s">
        <v>2214</v>
      </c>
      <c r="K1070" s="696" t="s">
        <v>2215</v>
      </c>
      <c r="L1070" s="699">
        <v>72.05</v>
      </c>
      <c r="M1070" s="699">
        <v>72.05</v>
      </c>
      <c r="N1070" s="696">
        <v>1</v>
      </c>
      <c r="O1070" s="700">
        <v>0.5</v>
      </c>
      <c r="P1070" s="699">
        <v>72.05</v>
      </c>
      <c r="Q1070" s="701">
        <v>1</v>
      </c>
      <c r="R1070" s="696">
        <v>1</v>
      </c>
      <c r="S1070" s="701">
        <v>1</v>
      </c>
      <c r="T1070" s="700">
        <v>0.5</v>
      </c>
      <c r="U1070" s="702">
        <v>1</v>
      </c>
    </row>
    <row r="1071" spans="1:21" ht="14.4" customHeight="1" x14ac:dyDescent="0.3">
      <c r="A1071" s="695">
        <v>12</v>
      </c>
      <c r="B1071" s="696" t="s">
        <v>530</v>
      </c>
      <c r="C1071" s="696">
        <v>89301124</v>
      </c>
      <c r="D1071" s="697" t="s">
        <v>2689</v>
      </c>
      <c r="E1071" s="698" t="s">
        <v>1446</v>
      </c>
      <c r="F1071" s="696" t="s">
        <v>1425</v>
      </c>
      <c r="G1071" s="696" t="s">
        <v>2119</v>
      </c>
      <c r="H1071" s="696" t="s">
        <v>531</v>
      </c>
      <c r="I1071" s="696" t="s">
        <v>2636</v>
      </c>
      <c r="J1071" s="696" t="s">
        <v>2637</v>
      </c>
      <c r="K1071" s="696" t="s">
        <v>2638</v>
      </c>
      <c r="L1071" s="699">
        <v>349.88</v>
      </c>
      <c r="M1071" s="699">
        <v>349.88</v>
      </c>
      <c r="N1071" s="696">
        <v>1</v>
      </c>
      <c r="O1071" s="700">
        <v>0.5</v>
      </c>
      <c r="P1071" s="699">
        <v>349.88</v>
      </c>
      <c r="Q1071" s="701">
        <v>1</v>
      </c>
      <c r="R1071" s="696">
        <v>1</v>
      </c>
      <c r="S1071" s="701">
        <v>1</v>
      </c>
      <c r="T1071" s="700">
        <v>0.5</v>
      </c>
      <c r="U1071" s="702">
        <v>1</v>
      </c>
    </row>
    <row r="1072" spans="1:21" ht="14.4" customHeight="1" x14ac:dyDescent="0.3">
      <c r="A1072" s="695">
        <v>12</v>
      </c>
      <c r="B1072" s="696" t="s">
        <v>530</v>
      </c>
      <c r="C1072" s="696">
        <v>89301124</v>
      </c>
      <c r="D1072" s="697" t="s">
        <v>2689</v>
      </c>
      <c r="E1072" s="698" t="s">
        <v>1446</v>
      </c>
      <c r="F1072" s="696" t="s">
        <v>1425</v>
      </c>
      <c r="G1072" s="696" t="s">
        <v>1513</v>
      </c>
      <c r="H1072" s="696" t="s">
        <v>531</v>
      </c>
      <c r="I1072" s="696" t="s">
        <v>642</v>
      </c>
      <c r="J1072" s="696" t="s">
        <v>643</v>
      </c>
      <c r="K1072" s="696" t="s">
        <v>644</v>
      </c>
      <c r="L1072" s="699">
        <v>56.69</v>
      </c>
      <c r="M1072" s="699">
        <v>56.69</v>
      </c>
      <c r="N1072" s="696">
        <v>1</v>
      </c>
      <c r="O1072" s="700">
        <v>1</v>
      </c>
      <c r="P1072" s="699"/>
      <c r="Q1072" s="701">
        <v>0</v>
      </c>
      <c r="R1072" s="696"/>
      <c r="S1072" s="701">
        <v>0</v>
      </c>
      <c r="T1072" s="700"/>
      <c r="U1072" s="702">
        <v>0</v>
      </c>
    </row>
    <row r="1073" spans="1:21" ht="14.4" customHeight="1" x14ac:dyDescent="0.3">
      <c r="A1073" s="695">
        <v>12</v>
      </c>
      <c r="B1073" s="696" t="s">
        <v>530</v>
      </c>
      <c r="C1073" s="696">
        <v>89301124</v>
      </c>
      <c r="D1073" s="697" t="s">
        <v>2689</v>
      </c>
      <c r="E1073" s="698" t="s">
        <v>1446</v>
      </c>
      <c r="F1073" s="696" t="s">
        <v>1425</v>
      </c>
      <c r="G1073" s="696" t="s">
        <v>1531</v>
      </c>
      <c r="H1073" s="696" t="s">
        <v>974</v>
      </c>
      <c r="I1073" s="696" t="s">
        <v>1532</v>
      </c>
      <c r="J1073" s="696" t="s">
        <v>1533</v>
      </c>
      <c r="K1073" s="696" t="s">
        <v>1534</v>
      </c>
      <c r="L1073" s="699">
        <v>164.15</v>
      </c>
      <c r="M1073" s="699">
        <v>164.15</v>
      </c>
      <c r="N1073" s="696">
        <v>1</v>
      </c>
      <c r="O1073" s="700">
        <v>1</v>
      </c>
      <c r="P1073" s="699"/>
      <c r="Q1073" s="701">
        <v>0</v>
      </c>
      <c r="R1073" s="696"/>
      <c r="S1073" s="701">
        <v>0</v>
      </c>
      <c r="T1073" s="700"/>
      <c r="U1073" s="702">
        <v>0</v>
      </c>
    </row>
    <row r="1074" spans="1:21" ht="14.4" customHeight="1" x14ac:dyDescent="0.3">
      <c r="A1074" s="695">
        <v>12</v>
      </c>
      <c r="B1074" s="696" t="s">
        <v>530</v>
      </c>
      <c r="C1074" s="696">
        <v>89301124</v>
      </c>
      <c r="D1074" s="697" t="s">
        <v>2689</v>
      </c>
      <c r="E1074" s="698" t="s">
        <v>1447</v>
      </c>
      <c r="F1074" s="696" t="s">
        <v>1425</v>
      </c>
      <c r="G1074" s="696" t="s">
        <v>1457</v>
      </c>
      <c r="H1074" s="696" t="s">
        <v>974</v>
      </c>
      <c r="I1074" s="696" t="s">
        <v>1135</v>
      </c>
      <c r="J1074" s="696" t="s">
        <v>1136</v>
      </c>
      <c r="K1074" s="696" t="s">
        <v>1388</v>
      </c>
      <c r="L1074" s="699">
        <v>184.22</v>
      </c>
      <c r="M1074" s="699">
        <v>184.22</v>
      </c>
      <c r="N1074" s="696">
        <v>1</v>
      </c>
      <c r="O1074" s="700">
        <v>1</v>
      </c>
      <c r="P1074" s="699"/>
      <c r="Q1074" s="701">
        <v>0</v>
      </c>
      <c r="R1074" s="696"/>
      <c r="S1074" s="701">
        <v>0</v>
      </c>
      <c r="T1074" s="700"/>
      <c r="U1074" s="702">
        <v>0</v>
      </c>
    </row>
    <row r="1075" spans="1:21" ht="14.4" customHeight="1" x14ac:dyDescent="0.3">
      <c r="A1075" s="695">
        <v>12</v>
      </c>
      <c r="B1075" s="696" t="s">
        <v>530</v>
      </c>
      <c r="C1075" s="696">
        <v>89301124</v>
      </c>
      <c r="D1075" s="697" t="s">
        <v>2689</v>
      </c>
      <c r="E1075" s="698" t="s">
        <v>1447</v>
      </c>
      <c r="F1075" s="696" t="s">
        <v>1425</v>
      </c>
      <c r="G1075" s="696" t="s">
        <v>1598</v>
      </c>
      <c r="H1075" s="696" t="s">
        <v>531</v>
      </c>
      <c r="I1075" s="696" t="s">
        <v>2050</v>
      </c>
      <c r="J1075" s="696" t="s">
        <v>1600</v>
      </c>
      <c r="K1075" s="696" t="s">
        <v>2051</v>
      </c>
      <c r="L1075" s="699">
        <v>500.14</v>
      </c>
      <c r="M1075" s="699">
        <v>500.14</v>
      </c>
      <c r="N1075" s="696">
        <v>1</v>
      </c>
      <c r="O1075" s="700">
        <v>0.5</v>
      </c>
      <c r="P1075" s="699"/>
      <c r="Q1075" s="701">
        <v>0</v>
      </c>
      <c r="R1075" s="696"/>
      <c r="S1075" s="701">
        <v>0</v>
      </c>
      <c r="T1075" s="700"/>
      <c r="U1075" s="702">
        <v>0</v>
      </c>
    </row>
    <row r="1076" spans="1:21" ht="14.4" customHeight="1" x14ac:dyDescent="0.3">
      <c r="A1076" s="695">
        <v>12</v>
      </c>
      <c r="B1076" s="696" t="s">
        <v>530</v>
      </c>
      <c r="C1076" s="696">
        <v>89301124</v>
      </c>
      <c r="D1076" s="697" t="s">
        <v>2689</v>
      </c>
      <c r="E1076" s="698" t="s">
        <v>1447</v>
      </c>
      <c r="F1076" s="696" t="s">
        <v>1425</v>
      </c>
      <c r="G1076" s="696" t="s">
        <v>1513</v>
      </c>
      <c r="H1076" s="696" t="s">
        <v>531</v>
      </c>
      <c r="I1076" s="696" t="s">
        <v>642</v>
      </c>
      <c r="J1076" s="696" t="s">
        <v>643</v>
      </c>
      <c r="K1076" s="696" t="s">
        <v>644</v>
      </c>
      <c r="L1076" s="699">
        <v>56.69</v>
      </c>
      <c r="M1076" s="699">
        <v>396.83</v>
      </c>
      <c r="N1076" s="696">
        <v>7</v>
      </c>
      <c r="O1076" s="700">
        <v>2</v>
      </c>
      <c r="P1076" s="699">
        <v>396.83</v>
      </c>
      <c r="Q1076" s="701">
        <v>1</v>
      </c>
      <c r="R1076" s="696">
        <v>7</v>
      </c>
      <c r="S1076" s="701">
        <v>1</v>
      </c>
      <c r="T1076" s="700">
        <v>2</v>
      </c>
      <c r="U1076" s="702">
        <v>1</v>
      </c>
    </row>
    <row r="1077" spans="1:21" ht="14.4" customHeight="1" x14ac:dyDescent="0.3">
      <c r="A1077" s="695">
        <v>12</v>
      </c>
      <c r="B1077" s="696" t="s">
        <v>530</v>
      </c>
      <c r="C1077" s="696">
        <v>89301124</v>
      </c>
      <c r="D1077" s="697" t="s">
        <v>2689</v>
      </c>
      <c r="E1077" s="698" t="s">
        <v>1447</v>
      </c>
      <c r="F1077" s="696" t="s">
        <v>1425</v>
      </c>
      <c r="G1077" s="696" t="s">
        <v>2639</v>
      </c>
      <c r="H1077" s="696" t="s">
        <v>531</v>
      </c>
      <c r="I1077" s="696" t="s">
        <v>2640</v>
      </c>
      <c r="J1077" s="696" t="s">
        <v>2641</v>
      </c>
      <c r="K1077" s="696" t="s">
        <v>2642</v>
      </c>
      <c r="L1077" s="699">
        <v>340.32</v>
      </c>
      <c r="M1077" s="699">
        <v>340.32</v>
      </c>
      <c r="N1077" s="696">
        <v>1</v>
      </c>
      <c r="O1077" s="700">
        <v>0.5</v>
      </c>
      <c r="P1077" s="699">
        <v>340.32</v>
      </c>
      <c r="Q1077" s="701">
        <v>1</v>
      </c>
      <c r="R1077" s="696">
        <v>1</v>
      </c>
      <c r="S1077" s="701">
        <v>1</v>
      </c>
      <c r="T1077" s="700">
        <v>0.5</v>
      </c>
      <c r="U1077" s="702">
        <v>1</v>
      </c>
    </row>
    <row r="1078" spans="1:21" ht="14.4" customHeight="1" x14ac:dyDescent="0.3">
      <c r="A1078" s="695">
        <v>12</v>
      </c>
      <c r="B1078" s="696" t="s">
        <v>530</v>
      </c>
      <c r="C1078" s="696">
        <v>89301124</v>
      </c>
      <c r="D1078" s="697" t="s">
        <v>2689</v>
      </c>
      <c r="E1078" s="698" t="s">
        <v>1447</v>
      </c>
      <c r="F1078" s="696" t="s">
        <v>1425</v>
      </c>
      <c r="G1078" s="696" t="s">
        <v>2639</v>
      </c>
      <c r="H1078" s="696" t="s">
        <v>531</v>
      </c>
      <c r="I1078" s="696" t="s">
        <v>2643</v>
      </c>
      <c r="J1078" s="696" t="s">
        <v>2644</v>
      </c>
      <c r="K1078" s="696" t="s">
        <v>2645</v>
      </c>
      <c r="L1078" s="699">
        <v>454.34</v>
      </c>
      <c r="M1078" s="699">
        <v>454.34</v>
      </c>
      <c r="N1078" s="696">
        <v>1</v>
      </c>
      <c r="O1078" s="700">
        <v>0.5</v>
      </c>
      <c r="P1078" s="699">
        <v>454.34</v>
      </c>
      <c r="Q1078" s="701">
        <v>1</v>
      </c>
      <c r="R1078" s="696">
        <v>1</v>
      </c>
      <c r="S1078" s="701">
        <v>1</v>
      </c>
      <c r="T1078" s="700">
        <v>0.5</v>
      </c>
      <c r="U1078" s="702">
        <v>1</v>
      </c>
    </row>
    <row r="1079" spans="1:21" ht="14.4" customHeight="1" x14ac:dyDescent="0.3">
      <c r="A1079" s="695">
        <v>12</v>
      </c>
      <c r="B1079" s="696" t="s">
        <v>530</v>
      </c>
      <c r="C1079" s="696">
        <v>89301124</v>
      </c>
      <c r="D1079" s="697" t="s">
        <v>2689</v>
      </c>
      <c r="E1079" s="698" t="s">
        <v>1447</v>
      </c>
      <c r="F1079" s="696" t="s">
        <v>1425</v>
      </c>
      <c r="G1079" s="696" t="s">
        <v>1483</v>
      </c>
      <c r="H1079" s="696" t="s">
        <v>531</v>
      </c>
      <c r="I1079" s="696" t="s">
        <v>1484</v>
      </c>
      <c r="J1079" s="696" t="s">
        <v>1485</v>
      </c>
      <c r="K1079" s="696" t="s">
        <v>1486</v>
      </c>
      <c r="L1079" s="699">
        <v>326.37</v>
      </c>
      <c r="M1079" s="699">
        <v>979.11</v>
      </c>
      <c r="N1079" s="696">
        <v>3</v>
      </c>
      <c r="O1079" s="700">
        <v>2</v>
      </c>
      <c r="P1079" s="699">
        <v>326.37</v>
      </c>
      <c r="Q1079" s="701">
        <v>0.33333333333333331</v>
      </c>
      <c r="R1079" s="696">
        <v>1</v>
      </c>
      <c r="S1079" s="701">
        <v>0.33333333333333331</v>
      </c>
      <c r="T1079" s="700">
        <v>1</v>
      </c>
      <c r="U1079" s="702">
        <v>0.5</v>
      </c>
    </row>
    <row r="1080" spans="1:21" ht="14.4" customHeight="1" x14ac:dyDescent="0.3">
      <c r="A1080" s="695">
        <v>12</v>
      </c>
      <c r="B1080" s="696" t="s">
        <v>530</v>
      </c>
      <c r="C1080" s="696">
        <v>89301124</v>
      </c>
      <c r="D1080" s="697" t="s">
        <v>2689</v>
      </c>
      <c r="E1080" s="698" t="s">
        <v>1447</v>
      </c>
      <c r="F1080" s="696" t="s">
        <v>1425</v>
      </c>
      <c r="G1080" s="696" t="s">
        <v>1662</v>
      </c>
      <c r="H1080" s="696" t="s">
        <v>531</v>
      </c>
      <c r="I1080" s="696" t="s">
        <v>1670</v>
      </c>
      <c r="J1080" s="696" t="s">
        <v>1667</v>
      </c>
      <c r="K1080" s="696" t="s">
        <v>1668</v>
      </c>
      <c r="L1080" s="699">
        <v>1786.21</v>
      </c>
      <c r="M1080" s="699">
        <v>1786.21</v>
      </c>
      <c r="N1080" s="696">
        <v>1</v>
      </c>
      <c r="O1080" s="700">
        <v>1</v>
      </c>
      <c r="P1080" s="699"/>
      <c r="Q1080" s="701">
        <v>0</v>
      </c>
      <c r="R1080" s="696"/>
      <c r="S1080" s="701">
        <v>0</v>
      </c>
      <c r="T1080" s="700"/>
      <c r="U1080" s="702">
        <v>0</v>
      </c>
    </row>
    <row r="1081" spans="1:21" ht="14.4" customHeight="1" x14ac:dyDescent="0.3">
      <c r="A1081" s="695">
        <v>12</v>
      </c>
      <c r="B1081" s="696" t="s">
        <v>530</v>
      </c>
      <c r="C1081" s="696">
        <v>89301124</v>
      </c>
      <c r="D1081" s="697" t="s">
        <v>2689</v>
      </c>
      <c r="E1081" s="698" t="s">
        <v>1447</v>
      </c>
      <c r="F1081" s="696" t="s">
        <v>1425</v>
      </c>
      <c r="G1081" s="696" t="s">
        <v>1462</v>
      </c>
      <c r="H1081" s="696" t="s">
        <v>531</v>
      </c>
      <c r="I1081" s="696" t="s">
        <v>1463</v>
      </c>
      <c r="J1081" s="696" t="s">
        <v>1119</v>
      </c>
      <c r="K1081" s="696" t="s">
        <v>1464</v>
      </c>
      <c r="L1081" s="699">
        <v>23.46</v>
      </c>
      <c r="M1081" s="699">
        <v>46.92</v>
      </c>
      <c r="N1081" s="696">
        <v>2</v>
      </c>
      <c r="O1081" s="700">
        <v>1.5</v>
      </c>
      <c r="P1081" s="699">
        <v>23.46</v>
      </c>
      <c r="Q1081" s="701">
        <v>0.5</v>
      </c>
      <c r="R1081" s="696">
        <v>1</v>
      </c>
      <c r="S1081" s="701">
        <v>0.5</v>
      </c>
      <c r="T1081" s="700">
        <v>0.5</v>
      </c>
      <c r="U1081" s="702">
        <v>0.33333333333333331</v>
      </c>
    </row>
    <row r="1082" spans="1:21" ht="14.4" customHeight="1" x14ac:dyDescent="0.3">
      <c r="A1082" s="695">
        <v>12</v>
      </c>
      <c r="B1082" s="696" t="s">
        <v>530</v>
      </c>
      <c r="C1082" s="696">
        <v>89301124</v>
      </c>
      <c r="D1082" s="697" t="s">
        <v>2689</v>
      </c>
      <c r="E1082" s="698" t="s">
        <v>1447</v>
      </c>
      <c r="F1082" s="696" t="s">
        <v>1425</v>
      </c>
      <c r="G1082" s="696" t="s">
        <v>2646</v>
      </c>
      <c r="H1082" s="696" t="s">
        <v>531</v>
      </c>
      <c r="I1082" s="696" t="s">
        <v>2647</v>
      </c>
      <c r="J1082" s="696" t="s">
        <v>2648</v>
      </c>
      <c r="K1082" s="696" t="s">
        <v>2649</v>
      </c>
      <c r="L1082" s="699">
        <v>472.71</v>
      </c>
      <c r="M1082" s="699">
        <v>945.42</v>
      </c>
      <c r="N1082" s="696">
        <v>2</v>
      </c>
      <c r="O1082" s="700">
        <v>0.5</v>
      </c>
      <c r="P1082" s="699">
        <v>945.42</v>
      </c>
      <c r="Q1082" s="701">
        <v>1</v>
      </c>
      <c r="R1082" s="696">
        <v>2</v>
      </c>
      <c r="S1082" s="701">
        <v>1</v>
      </c>
      <c r="T1082" s="700">
        <v>0.5</v>
      </c>
      <c r="U1082" s="702">
        <v>1</v>
      </c>
    </row>
    <row r="1083" spans="1:21" ht="14.4" customHeight="1" x14ac:dyDescent="0.3">
      <c r="A1083" s="695">
        <v>12</v>
      </c>
      <c r="B1083" s="696" t="s">
        <v>530</v>
      </c>
      <c r="C1083" s="696">
        <v>89301124</v>
      </c>
      <c r="D1083" s="697" t="s">
        <v>2689</v>
      </c>
      <c r="E1083" s="698" t="s">
        <v>1447</v>
      </c>
      <c r="F1083" s="696" t="s">
        <v>1425</v>
      </c>
      <c r="G1083" s="696" t="s">
        <v>1531</v>
      </c>
      <c r="H1083" s="696" t="s">
        <v>531</v>
      </c>
      <c r="I1083" s="696" t="s">
        <v>1676</v>
      </c>
      <c r="J1083" s="696" t="s">
        <v>1677</v>
      </c>
      <c r="K1083" s="696" t="s">
        <v>1678</v>
      </c>
      <c r="L1083" s="699">
        <v>547.16999999999996</v>
      </c>
      <c r="M1083" s="699">
        <v>547.16999999999996</v>
      </c>
      <c r="N1083" s="696">
        <v>1</v>
      </c>
      <c r="O1083" s="700">
        <v>1</v>
      </c>
      <c r="P1083" s="699"/>
      <c r="Q1083" s="701">
        <v>0</v>
      </c>
      <c r="R1083" s="696"/>
      <c r="S1083" s="701">
        <v>0</v>
      </c>
      <c r="T1083" s="700"/>
      <c r="U1083" s="702">
        <v>0</v>
      </c>
    </row>
    <row r="1084" spans="1:21" ht="14.4" customHeight="1" x14ac:dyDescent="0.3">
      <c r="A1084" s="695">
        <v>12</v>
      </c>
      <c r="B1084" s="696" t="s">
        <v>530</v>
      </c>
      <c r="C1084" s="696">
        <v>89301124</v>
      </c>
      <c r="D1084" s="697" t="s">
        <v>2689</v>
      </c>
      <c r="E1084" s="698" t="s">
        <v>1447</v>
      </c>
      <c r="F1084" s="696" t="s">
        <v>1425</v>
      </c>
      <c r="G1084" s="696" t="s">
        <v>1531</v>
      </c>
      <c r="H1084" s="696" t="s">
        <v>974</v>
      </c>
      <c r="I1084" s="696" t="s">
        <v>1679</v>
      </c>
      <c r="J1084" s="696" t="s">
        <v>1533</v>
      </c>
      <c r="K1084" s="696" t="s">
        <v>1680</v>
      </c>
      <c r="L1084" s="699">
        <v>492.45</v>
      </c>
      <c r="M1084" s="699">
        <v>492.45</v>
      </c>
      <c r="N1084" s="696">
        <v>1</v>
      </c>
      <c r="O1084" s="700">
        <v>1</v>
      </c>
      <c r="P1084" s="699">
        <v>492.45</v>
      </c>
      <c r="Q1084" s="701">
        <v>1</v>
      </c>
      <c r="R1084" s="696">
        <v>1</v>
      </c>
      <c r="S1084" s="701">
        <v>1</v>
      </c>
      <c r="T1084" s="700">
        <v>1</v>
      </c>
      <c r="U1084" s="702">
        <v>1</v>
      </c>
    </row>
    <row r="1085" spans="1:21" ht="14.4" customHeight="1" x14ac:dyDescent="0.3">
      <c r="A1085" s="695">
        <v>12</v>
      </c>
      <c r="B1085" s="696" t="s">
        <v>530</v>
      </c>
      <c r="C1085" s="696">
        <v>89301124</v>
      </c>
      <c r="D1085" s="697" t="s">
        <v>2689</v>
      </c>
      <c r="E1085" s="698" t="s">
        <v>1447</v>
      </c>
      <c r="F1085" s="696" t="s">
        <v>1425</v>
      </c>
      <c r="G1085" s="696" t="s">
        <v>2315</v>
      </c>
      <c r="H1085" s="696" t="s">
        <v>531</v>
      </c>
      <c r="I1085" s="696" t="s">
        <v>2320</v>
      </c>
      <c r="J1085" s="696" t="s">
        <v>2321</v>
      </c>
      <c r="K1085" s="696" t="s">
        <v>2322</v>
      </c>
      <c r="L1085" s="699">
        <v>91.85</v>
      </c>
      <c r="M1085" s="699">
        <v>183.7</v>
      </c>
      <c r="N1085" s="696">
        <v>2</v>
      </c>
      <c r="O1085" s="700">
        <v>0.5</v>
      </c>
      <c r="P1085" s="699"/>
      <c r="Q1085" s="701">
        <v>0</v>
      </c>
      <c r="R1085" s="696"/>
      <c r="S1085" s="701">
        <v>0</v>
      </c>
      <c r="T1085" s="700"/>
      <c r="U1085" s="702">
        <v>0</v>
      </c>
    </row>
    <row r="1086" spans="1:21" ht="14.4" customHeight="1" x14ac:dyDescent="0.3">
      <c r="A1086" s="695">
        <v>12</v>
      </c>
      <c r="B1086" s="696" t="s">
        <v>530</v>
      </c>
      <c r="C1086" s="696">
        <v>89301124</v>
      </c>
      <c r="D1086" s="697" t="s">
        <v>2689</v>
      </c>
      <c r="E1086" s="698" t="s">
        <v>1447</v>
      </c>
      <c r="F1086" s="696" t="s">
        <v>1427</v>
      </c>
      <c r="G1086" s="696" t="s">
        <v>1473</v>
      </c>
      <c r="H1086" s="696" t="s">
        <v>531</v>
      </c>
      <c r="I1086" s="696" t="s">
        <v>2025</v>
      </c>
      <c r="J1086" s="696" t="s">
        <v>2026</v>
      </c>
      <c r="K1086" s="696" t="s">
        <v>2027</v>
      </c>
      <c r="L1086" s="699">
        <v>500</v>
      </c>
      <c r="M1086" s="699">
        <v>1500</v>
      </c>
      <c r="N1086" s="696">
        <v>3</v>
      </c>
      <c r="O1086" s="700">
        <v>1</v>
      </c>
      <c r="P1086" s="699"/>
      <c r="Q1086" s="701">
        <v>0</v>
      </c>
      <c r="R1086" s="696"/>
      <c r="S1086" s="701">
        <v>0</v>
      </c>
      <c r="T1086" s="700"/>
      <c r="U1086" s="702">
        <v>0</v>
      </c>
    </row>
    <row r="1087" spans="1:21" ht="14.4" customHeight="1" x14ac:dyDescent="0.3">
      <c r="A1087" s="695">
        <v>12</v>
      </c>
      <c r="B1087" s="696" t="s">
        <v>530</v>
      </c>
      <c r="C1087" s="696">
        <v>89301124</v>
      </c>
      <c r="D1087" s="697" t="s">
        <v>2689</v>
      </c>
      <c r="E1087" s="698" t="s">
        <v>1449</v>
      </c>
      <c r="F1087" s="696" t="s">
        <v>1425</v>
      </c>
      <c r="G1087" s="696" t="s">
        <v>1461</v>
      </c>
      <c r="H1087" s="696" t="s">
        <v>531</v>
      </c>
      <c r="I1087" s="696" t="s">
        <v>1110</v>
      </c>
      <c r="J1087" s="696" t="s">
        <v>1111</v>
      </c>
      <c r="K1087" s="696" t="s">
        <v>1112</v>
      </c>
      <c r="L1087" s="699">
        <v>153.52000000000001</v>
      </c>
      <c r="M1087" s="699">
        <v>153.52000000000001</v>
      </c>
      <c r="N1087" s="696">
        <v>1</v>
      </c>
      <c r="O1087" s="700">
        <v>1</v>
      </c>
      <c r="P1087" s="699">
        <v>153.52000000000001</v>
      </c>
      <c r="Q1087" s="701">
        <v>1</v>
      </c>
      <c r="R1087" s="696">
        <v>1</v>
      </c>
      <c r="S1087" s="701">
        <v>1</v>
      </c>
      <c r="T1087" s="700">
        <v>1</v>
      </c>
      <c r="U1087" s="702">
        <v>1</v>
      </c>
    </row>
    <row r="1088" spans="1:21" ht="14.4" customHeight="1" x14ac:dyDescent="0.3">
      <c r="A1088" s="695">
        <v>12</v>
      </c>
      <c r="B1088" s="696" t="s">
        <v>530</v>
      </c>
      <c r="C1088" s="696">
        <v>89301124</v>
      </c>
      <c r="D1088" s="697" t="s">
        <v>2689</v>
      </c>
      <c r="E1088" s="698" t="s">
        <v>1452</v>
      </c>
      <c r="F1088" s="696" t="s">
        <v>1425</v>
      </c>
      <c r="G1088" s="696" t="s">
        <v>1500</v>
      </c>
      <c r="H1088" s="696" t="s">
        <v>531</v>
      </c>
      <c r="I1088" s="696" t="s">
        <v>808</v>
      </c>
      <c r="J1088" s="696" t="s">
        <v>809</v>
      </c>
      <c r="K1088" s="696" t="s">
        <v>1501</v>
      </c>
      <c r="L1088" s="699">
        <v>63.67</v>
      </c>
      <c r="M1088" s="699">
        <v>63.67</v>
      </c>
      <c r="N1088" s="696">
        <v>1</v>
      </c>
      <c r="O1088" s="700">
        <v>1</v>
      </c>
      <c r="P1088" s="699">
        <v>63.67</v>
      </c>
      <c r="Q1088" s="701">
        <v>1</v>
      </c>
      <c r="R1088" s="696">
        <v>1</v>
      </c>
      <c r="S1088" s="701">
        <v>1</v>
      </c>
      <c r="T1088" s="700">
        <v>1</v>
      </c>
      <c r="U1088" s="702">
        <v>1</v>
      </c>
    </row>
    <row r="1089" spans="1:21" ht="14.4" customHeight="1" x14ac:dyDescent="0.3">
      <c r="A1089" s="695">
        <v>12</v>
      </c>
      <c r="B1089" s="696" t="s">
        <v>530</v>
      </c>
      <c r="C1089" s="696">
        <v>89301124</v>
      </c>
      <c r="D1089" s="697" t="s">
        <v>2689</v>
      </c>
      <c r="E1089" s="698" t="s">
        <v>1452</v>
      </c>
      <c r="F1089" s="696" t="s">
        <v>1425</v>
      </c>
      <c r="G1089" s="696" t="s">
        <v>1483</v>
      </c>
      <c r="H1089" s="696" t="s">
        <v>531</v>
      </c>
      <c r="I1089" s="696" t="s">
        <v>1484</v>
      </c>
      <c r="J1089" s="696" t="s">
        <v>1485</v>
      </c>
      <c r="K1089" s="696" t="s">
        <v>1486</v>
      </c>
      <c r="L1089" s="699">
        <v>326.37</v>
      </c>
      <c r="M1089" s="699">
        <v>326.37</v>
      </c>
      <c r="N1089" s="696">
        <v>1</v>
      </c>
      <c r="O1089" s="700">
        <v>1</v>
      </c>
      <c r="P1089" s="699">
        <v>326.37</v>
      </c>
      <c r="Q1089" s="701">
        <v>1</v>
      </c>
      <c r="R1089" s="696">
        <v>1</v>
      </c>
      <c r="S1089" s="701">
        <v>1</v>
      </c>
      <c r="T1089" s="700">
        <v>1</v>
      </c>
      <c r="U1089" s="702">
        <v>1</v>
      </c>
    </row>
    <row r="1090" spans="1:21" ht="14.4" customHeight="1" x14ac:dyDescent="0.3">
      <c r="A1090" s="695">
        <v>12</v>
      </c>
      <c r="B1090" s="696" t="s">
        <v>530</v>
      </c>
      <c r="C1090" s="696">
        <v>89301124</v>
      </c>
      <c r="D1090" s="697" t="s">
        <v>2689</v>
      </c>
      <c r="E1090" s="698" t="s">
        <v>1453</v>
      </c>
      <c r="F1090" s="696" t="s">
        <v>1425</v>
      </c>
      <c r="G1090" s="696" t="s">
        <v>1621</v>
      </c>
      <c r="H1090" s="696" t="s">
        <v>531</v>
      </c>
      <c r="I1090" s="696" t="s">
        <v>2157</v>
      </c>
      <c r="J1090" s="696" t="s">
        <v>1623</v>
      </c>
      <c r="K1090" s="696" t="s">
        <v>2158</v>
      </c>
      <c r="L1090" s="699">
        <v>967.58</v>
      </c>
      <c r="M1090" s="699">
        <v>967.58</v>
      </c>
      <c r="N1090" s="696">
        <v>1</v>
      </c>
      <c r="O1090" s="700">
        <v>1</v>
      </c>
      <c r="P1090" s="699">
        <v>967.58</v>
      </c>
      <c r="Q1090" s="701">
        <v>1</v>
      </c>
      <c r="R1090" s="696">
        <v>1</v>
      </c>
      <c r="S1090" s="701">
        <v>1</v>
      </c>
      <c r="T1090" s="700">
        <v>1</v>
      </c>
      <c r="U1090" s="702">
        <v>1</v>
      </c>
    </row>
    <row r="1091" spans="1:21" ht="14.4" customHeight="1" x14ac:dyDescent="0.3">
      <c r="A1091" s="695">
        <v>12</v>
      </c>
      <c r="B1091" s="696" t="s">
        <v>530</v>
      </c>
      <c r="C1091" s="696">
        <v>89301124</v>
      </c>
      <c r="D1091" s="697" t="s">
        <v>2689</v>
      </c>
      <c r="E1091" s="698" t="s">
        <v>1453</v>
      </c>
      <c r="F1091" s="696" t="s">
        <v>1425</v>
      </c>
      <c r="G1091" s="696" t="s">
        <v>1462</v>
      </c>
      <c r="H1091" s="696" t="s">
        <v>531</v>
      </c>
      <c r="I1091" s="696" t="s">
        <v>1463</v>
      </c>
      <c r="J1091" s="696" t="s">
        <v>1119</v>
      </c>
      <c r="K1091" s="696" t="s">
        <v>1464</v>
      </c>
      <c r="L1091" s="699">
        <v>23.46</v>
      </c>
      <c r="M1091" s="699">
        <v>23.46</v>
      </c>
      <c r="N1091" s="696">
        <v>1</v>
      </c>
      <c r="O1091" s="700">
        <v>1</v>
      </c>
      <c r="P1091" s="699">
        <v>23.46</v>
      </c>
      <c r="Q1091" s="701">
        <v>1</v>
      </c>
      <c r="R1091" s="696">
        <v>1</v>
      </c>
      <c r="S1091" s="701">
        <v>1</v>
      </c>
      <c r="T1091" s="700">
        <v>1</v>
      </c>
      <c r="U1091" s="702">
        <v>1</v>
      </c>
    </row>
    <row r="1092" spans="1:21" ht="14.4" customHeight="1" x14ac:dyDescent="0.3">
      <c r="A1092" s="695">
        <v>12</v>
      </c>
      <c r="B1092" s="696" t="s">
        <v>530</v>
      </c>
      <c r="C1092" s="696">
        <v>89301124</v>
      </c>
      <c r="D1092" s="697" t="s">
        <v>2689</v>
      </c>
      <c r="E1092" s="698" t="s">
        <v>1454</v>
      </c>
      <c r="F1092" s="696" t="s">
        <v>1425</v>
      </c>
      <c r="G1092" s="696" t="s">
        <v>1500</v>
      </c>
      <c r="H1092" s="696" t="s">
        <v>531</v>
      </c>
      <c r="I1092" s="696" t="s">
        <v>862</v>
      </c>
      <c r="J1092" s="696" t="s">
        <v>863</v>
      </c>
      <c r="K1092" s="696" t="s">
        <v>2608</v>
      </c>
      <c r="L1092" s="699">
        <v>31.84</v>
      </c>
      <c r="M1092" s="699">
        <v>31.84</v>
      </c>
      <c r="N1092" s="696">
        <v>1</v>
      </c>
      <c r="O1092" s="700">
        <v>0.5</v>
      </c>
      <c r="P1092" s="699"/>
      <c r="Q1092" s="701">
        <v>0</v>
      </c>
      <c r="R1092" s="696"/>
      <c r="S1092" s="701">
        <v>0</v>
      </c>
      <c r="T1092" s="700"/>
      <c r="U1092" s="702">
        <v>0</v>
      </c>
    </row>
    <row r="1093" spans="1:21" ht="14.4" customHeight="1" x14ac:dyDescent="0.3">
      <c r="A1093" s="695">
        <v>12</v>
      </c>
      <c r="B1093" s="696" t="s">
        <v>530</v>
      </c>
      <c r="C1093" s="696">
        <v>89301124</v>
      </c>
      <c r="D1093" s="697" t="s">
        <v>2689</v>
      </c>
      <c r="E1093" s="698" t="s">
        <v>1454</v>
      </c>
      <c r="F1093" s="696" t="s">
        <v>1425</v>
      </c>
      <c r="G1093" s="696" t="s">
        <v>1621</v>
      </c>
      <c r="H1093" s="696" t="s">
        <v>531</v>
      </c>
      <c r="I1093" s="696" t="s">
        <v>1622</v>
      </c>
      <c r="J1093" s="696" t="s">
        <v>1623</v>
      </c>
      <c r="K1093" s="696" t="s">
        <v>1624</v>
      </c>
      <c r="L1093" s="699">
        <v>322.52</v>
      </c>
      <c r="M1093" s="699">
        <v>322.52</v>
      </c>
      <c r="N1093" s="696">
        <v>1</v>
      </c>
      <c r="O1093" s="700">
        <v>0.5</v>
      </c>
      <c r="P1093" s="699"/>
      <c r="Q1093" s="701">
        <v>0</v>
      </c>
      <c r="R1093" s="696"/>
      <c r="S1093" s="701">
        <v>0</v>
      </c>
      <c r="T1093" s="700"/>
      <c r="U1093" s="702">
        <v>0</v>
      </c>
    </row>
    <row r="1094" spans="1:21" ht="14.4" customHeight="1" x14ac:dyDescent="0.3">
      <c r="A1094" s="695">
        <v>12</v>
      </c>
      <c r="B1094" s="696" t="s">
        <v>530</v>
      </c>
      <c r="C1094" s="696">
        <v>89301124</v>
      </c>
      <c r="D1094" s="697" t="s">
        <v>2689</v>
      </c>
      <c r="E1094" s="698" t="s">
        <v>1454</v>
      </c>
      <c r="F1094" s="696" t="s">
        <v>1425</v>
      </c>
      <c r="G1094" s="696" t="s">
        <v>1780</v>
      </c>
      <c r="H1094" s="696" t="s">
        <v>974</v>
      </c>
      <c r="I1094" s="696" t="s">
        <v>2650</v>
      </c>
      <c r="J1094" s="696" t="s">
        <v>2065</v>
      </c>
      <c r="K1094" s="696" t="s">
        <v>1000</v>
      </c>
      <c r="L1094" s="699">
        <v>137.74</v>
      </c>
      <c r="M1094" s="699">
        <v>137.74</v>
      </c>
      <c r="N1094" s="696">
        <v>1</v>
      </c>
      <c r="O1094" s="700">
        <v>1</v>
      </c>
      <c r="P1094" s="699">
        <v>137.74</v>
      </c>
      <c r="Q1094" s="701">
        <v>1</v>
      </c>
      <c r="R1094" s="696">
        <v>1</v>
      </c>
      <c r="S1094" s="701">
        <v>1</v>
      </c>
      <c r="T1094" s="700">
        <v>1</v>
      </c>
      <c r="U1094" s="702">
        <v>1</v>
      </c>
    </row>
    <row r="1095" spans="1:21" ht="14.4" customHeight="1" x14ac:dyDescent="0.3">
      <c r="A1095" s="695">
        <v>12</v>
      </c>
      <c r="B1095" s="696" t="s">
        <v>530</v>
      </c>
      <c r="C1095" s="696">
        <v>89301124</v>
      </c>
      <c r="D1095" s="697" t="s">
        <v>2689</v>
      </c>
      <c r="E1095" s="698" t="s">
        <v>1454</v>
      </c>
      <c r="F1095" s="696" t="s">
        <v>1425</v>
      </c>
      <c r="G1095" s="696" t="s">
        <v>1461</v>
      </c>
      <c r="H1095" s="696" t="s">
        <v>531</v>
      </c>
      <c r="I1095" s="696" t="s">
        <v>1110</v>
      </c>
      <c r="J1095" s="696" t="s">
        <v>1111</v>
      </c>
      <c r="K1095" s="696" t="s">
        <v>1112</v>
      </c>
      <c r="L1095" s="699">
        <v>153.52000000000001</v>
      </c>
      <c r="M1095" s="699">
        <v>767.6</v>
      </c>
      <c r="N1095" s="696">
        <v>5</v>
      </c>
      <c r="O1095" s="700">
        <v>3</v>
      </c>
      <c r="P1095" s="699"/>
      <c r="Q1095" s="701">
        <v>0</v>
      </c>
      <c r="R1095" s="696"/>
      <c r="S1095" s="701">
        <v>0</v>
      </c>
      <c r="T1095" s="700"/>
      <c r="U1095" s="702">
        <v>0</v>
      </c>
    </row>
    <row r="1096" spans="1:21" ht="14.4" customHeight="1" x14ac:dyDescent="0.3">
      <c r="A1096" s="695">
        <v>12</v>
      </c>
      <c r="B1096" s="696" t="s">
        <v>530</v>
      </c>
      <c r="C1096" s="696">
        <v>89301124</v>
      </c>
      <c r="D1096" s="697" t="s">
        <v>2689</v>
      </c>
      <c r="E1096" s="698" t="s">
        <v>1454</v>
      </c>
      <c r="F1096" s="696" t="s">
        <v>1425</v>
      </c>
      <c r="G1096" s="696" t="s">
        <v>1513</v>
      </c>
      <c r="H1096" s="696" t="s">
        <v>531</v>
      </c>
      <c r="I1096" s="696" t="s">
        <v>642</v>
      </c>
      <c r="J1096" s="696" t="s">
        <v>643</v>
      </c>
      <c r="K1096" s="696" t="s">
        <v>644</v>
      </c>
      <c r="L1096" s="699">
        <v>56.69</v>
      </c>
      <c r="M1096" s="699">
        <v>226.76</v>
      </c>
      <c r="N1096" s="696">
        <v>4</v>
      </c>
      <c r="O1096" s="700">
        <v>1.5</v>
      </c>
      <c r="P1096" s="699">
        <v>113.38</v>
      </c>
      <c r="Q1096" s="701">
        <v>0.5</v>
      </c>
      <c r="R1096" s="696">
        <v>2</v>
      </c>
      <c r="S1096" s="701">
        <v>0.5</v>
      </c>
      <c r="T1096" s="700">
        <v>1</v>
      </c>
      <c r="U1096" s="702">
        <v>0.66666666666666663</v>
      </c>
    </row>
    <row r="1097" spans="1:21" ht="14.4" customHeight="1" x14ac:dyDescent="0.3">
      <c r="A1097" s="695">
        <v>12</v>
      </c>
      <c r="B1097" s="696" t="s">
        <v>530</v>
      </c>
      <c r="C1097" s="696">
        <v>89301124</v>
      </c>
      <c r="D1097" s="697" t="s">
        <v>2689</v>
      </c>
      <c r="E1097" s="698" t="s">
        <v>1454</v>
      </c>
      <c r="F1097" s="696" t="s">
        <v>1425</v>
      </c>
      <c r="G1097" s="696" t="s">
        <v>1513</v>
      </c>
      <c r="H1097" s="696" t="s">
        <v>531</v>
      </c>
      <c r="I1097" s="696" t="s">
        <v>1215</v>
      </c>
      <c r="J1097" s="696" t="s">
        <v>1216</v>
      </c>
      <c r="K1097" s="696" t="s">
        <v>2651</v>
      </c>
      <c r="L1097" s="699">
        <v>45.34</v>
      </c>
      <c r="M1097" s="699">
        <v>45.34</v>
      </c>
      <c r="N1097" s="696">
        <v>1</v>
      </c>
      <c r="O1097" s="700">
        <v>1</v>
      </c>
      <c r="P1097" s="699"/>
      <c r="Q1097" s="701">
        <v>0</v>
      </c>
      <c r="R1097" s="696"/>
      <c r="S1097" s="701">
        <v>0</v>
      </c>
      <c r="T1097" s="700"/>
      <c r="U1097" s="702">
        <v>0</v>
      </c>
    </row>
    <row r="1098" spans="1:21" ht="14.4" customHeight="1" x14ac:dyDescent="0.3">
      <c r="A1098" s="695">
        <v>12</v>
      </c>
      <c r="B1098" s="696" t="s">
        <v>530</v>
      </c>
      <c r="C1098" s="696">
        <v>89301124</v>
      </c>
      <c r="D1098" s="697" t="s">
        <v>2689</v>
      </c>
      <c r="E1098" s="698" t="s">
        <v>1454</v>
      </c>
      <c r="F1098" s="696" t="s">
        <v>1425</v>
      </c>
      <c r="G1098" s="696" t="s">
        <v>1514</v>
      </c>
      <c r="H1098" s="696" t="s">
        <v>531</v>
      </c>
      <c r="I1098" s="696" t="s">
        <v>1791</v>
      </c>
      <c r="J1098" s="696" t="s">
        <v>1643</v>
      </c>
      <c r="K1098" s="696" t="s">
        <v>1792</v>
      </c>
      <c r="L1098" s="699">
        <v>423.57</v>
      </c>
      <c r="M1098" s="699">
        <v>1270.71</v>
      </c>
      <c r="N1098" s="696">
        <v>3</v>
      </c>
      <c r="O1098" s="700">
        <v>1</v>
      </c>
      <c r="P1098" s="699">
        <v>847.14</v>
      </c>
      <c r="Q1098" s="701">
        <v>0.66666666666666663</v>
      </c>
      <c r="R1098" s="696">
        <v>2</v>
      </c>
      <c r="S1098" s="701">
        <v>0.66666666666666663</v>
      </c>
      <c r="T1098" s="700">
        <v>0.5</v>
      </c>
      <c r="U1098" s="702">
        <v>0.5</v>
      </c>
    </row>
    <row r="1099" spans="1:21" ht="14.4" customHeight="1" x14ac:dyDescent="0.3">
      <c r="A1099" s="695">
        <v>12</v>
      </c>
      <c r="B1099" s="696" t="s">
        <v>530</v>
      </c>
      <c r="C1099" s="696">
        <v>89301124</v>
      </c>
      <c r="D1099" s="697" t="s">
        <v>2689</v>
      </c>
      <c r="E1099" s="698" t="s">
        <v>1454</v>
      </c>
      <c r="F1099" s="696" t="s">
        <v>1425</v>
      </c>
      <c r="G1099" s="696" t="s">
        <v>1514</v>
      </c>
      <c r="H1099" s="696" t="s">
        <v>531</v>
      </c>
      <c r="I1099" s="696" t="s">
        <v>1515</v>
      </c>
      <c r="J1099" s="696" t="s">
        <v>1516</v>
      </c>
      <c r="K1099" s="696" t="s">
        <v>1517</v>
      </c>
      <c r="L1099" s="699">
        <v>181.41</v>
      </c>
      <c r="M1099" s="699">
        <v>1088.46</v>
      </c>
      <c r="N1099" s="696">
        <v>6</v>
      </c>
      <c r="O1099" s="700">
        <v>1.5</v>
      </c>
      <c r="P1099" s="699"/>
      <c r="Q1099" s="701">
        <v>0</v>
      </c>
      <c r="R1099" s="696"/>
      <c r="S1099" s="701">
        <v>0</v>
      </c>
      <c r="T1099" s="700"/>
      <c r="U1099" s="702">
        <v>0</v>
      </c>
    </row>
    <row r="1100" spans="1:21" ht="14.4" customHeight="1" x14ac:dyDescent="0.3">
      <c r="A1100" s="695">
        <v>12</v>
      </c>
      <c r="B1100" s="696" t="s">
        <v>530</v>
      </c>
      <c r="C1100" s="696">
        <v>89301124</v>
      </c>
      <c r="D1100" s="697" t="s">
        <v>2689</v>
      </c>
      <c r="E1100" s="698" t="s">
        <v>1454</v>
      </c>
      <c r="F1100" s="696" t="s">
        <v>1425</v>
      </c>
      <c r="G1100" s="696" t="s">
        <v>1462</v>
      </c>
      <c r="H1100" s="696" t="s">
        <v>531</v>
      </c>
      <c r="I1100" s="696" t="s">
        <v>1463</v>
      </c>
      <c r="J1100" s="696" t="s">
        <v>1119</v>
      </c>
      <c r="K1100" s="696" t="s">
        <v>1464</v>
      </c>
      <c r="L1100" s="699">
        <v>23.46</v>
      </c>
      <c r="M1100" s="699">
        <v>23.46</v>
      </c>
      <c r="N1100" s="696">
        <v>1</v>
      </c>
      <c r="O1100" s="700">
        <v>1</v>
      </c>
      <c r="P1100" s="699">
        <v>23.46</v>
      </c>
      <c r="Q1100" s="701">
        <v>1</v>
      </c>
      <c r="R1100" s="696">
        <v>1</v>
      </c>
      <c r="S1100" s="701">
        <v>1</v>
      </c>
      <c r="T1100" s="700">
        <v>1</v>
      </c>
      <c r="U1100" s="702">
        <v>1</v>
      </c>
    </row>
    <row r="1101" spans="1:21" ht="14.4" customHeight="1" x14ac:dyDescent="0.3">
      <c r="A1101" s="695">
        <v>12</v>
      </c>
      <c r="B1101" s="696" t="s">
        <v>530</v>
      </c>
      <c r="C1101" s="696">
        <v>89301124</v>
      </c>
      <c r="D1101" s="697" t="s">
        <v>2689</v>
      </c>
      <c r="E1101" s="698" t="s">
        <v>1454</v>
      </c>
      <c r="F1101" s="696" t="s">
        <v>1425</v>
      </c>
      <c r="G1101" s="696" t="s">
        <v>1531</v>
      </c>
      <c r="H1101" s="696" t="s">
        <v>974</v>
      </c>
      <c r="I1101" s="696" t="s">
        <v>1679</v>
      </c>
      <c r="J1101" s="696" t="s">
        <v>1533</v>
      </c>
      <c r="K1101" s="696" t="s">
        <v>1680</v>
      </c>
      <c r="L1101" s="699">
        <v>492.45</v>
      </c>
      <c r="M1101" s="699">
        <v>492.45</v>
      </c>
      <c r="N1101" s="696">
        <v>1</v>
      </c>
      <c r="O1101" s="700">
        <v>1</v>
      </c>
      <c r="P1101" s="699">
        <v>492.45</v>
      </c>
      <c r="Q1101" s="701">
        <v>1</v>
      </c>
      <c r="R1101" s="696">
        <v>1</v>
      </c>
      <c r="S1101" s="701">
        <v>1</v>
      </c>
      <c r="T1101" s="700">
        <v>1</v>
      </c>
      <c r="U1101" s="702">
        <v>1</v>
      </c>
    </row>
    <row r="1102" spans="1:21" ht="14.4" customHeight="1" x14ac:dyDescent="0.3">
      <c r="A1102" s="695">
        <v>12</v>
      </c>
      <c r="B1102" s="696" t="s">
        <v>530</v>
      </c>
      <c r="C1102" s="696">
        <v>89301124</v>
      </c>
      <c r="D1102" s="697" t="s">
        <v>2689</v>
      </c>
      <c r="E1102" s="698" t="s">
        <v>1454</v>
      </c>
      <c r="F1102" s="696" t="s">
        <v>1425</v>
      </c>
      <c r="G1102" s="696" t="s">
        <v>2301</v>
      </c>
      <c r="H1102" s="696" t="s">
        <v>531</v>
      </c>
      <c r="I1102" s="696" t="s">
        <v>2302</v>
      </c>
      <c r="J1102" s="696" t="s">
        <v>2303</v>
      </c>
      <c r="K1102" s="696" t="s">
        <v>1020</v>
      </c>
      <c r="L1102" s="699">
        <v>164.15</v>
      </c>
      <c r="M1102" s="699">
        <v>164.15</v>
      </c>
      <c r="N1102" s="696">
        <v>1</v>
      </c>
      <c r="O1102" s="700">
        <v>0.5</v>
      </c>
      <c r="P1102" s="699"/>
      <c r="Q1102" s="701">
        <v>0</v>
      </c>
      <c r="R1102" s="696"/>
      <c r="S1102" s="701">
        <v>0</v>
      </c>
      <c r="T1102" s="700"/>
      <c r="U1102" s="702">
        <v>0</v>
      </c>
    </row>
    <row r="1103" spans="1:21" ht="14.4" customHeight="1" x14ac:dyDescent="0.3">
      <c r="A1103" s="695">
        <v>12</v>
      </c>
      <c r="B1103" s="696" t="s">
        <v>530</v>
      </c>
      <c r="C1103" s="696">
        <v>89301124</v>
      </c>
      <c r="D1103" s="697" t="s">
        <v>2689</v>
      </c>
      <c r="E1103" s="698" t="s">
        <v>1454</v>
      </c>
      <c r="F1103" s="696" t="s">
        <v>1425</v>
      </c>
      <c r="G1103" s="696" t="s">
        <v>2315</v>
      </c>
      <c r="H1103" s="696" t="s">
        <v>531</v>
      </c>
      <c r="I1103" s="696" t="s">
        <v>2316</v>
      </c>
      <c r="J1103" s="696" t="s">
        <v>2317</v>
      </c>
      <c r="K1103" s="696" t="s">
        <v>2099</v>
      </c>
      <c r="L1103" s="699">
        <v>22.96</v>
      </c>
      <c r="M1103" s="699">
        <v>22.96</v>
      </c>
      <c r="N1103" s="696">
        <v>1</v>
      </c>
      <c r="O1103" s="700">
        <v>0.5</v>
      </c>
      <c r="P1103" s="699">
        <v>22.96</v>
      </c>
      <c r="Q1103" s="701">
        <v>1</v>
      </c>
      <c r="R1103" s="696">
        <v>1</v>
      </c>
      <c r="S1103" s="701">
        <v>1</v>
      </c>
      <c r="T1103" s="700">
        <v>0.5</v>
      </c>
      <c r="U1103" s="702">
        <v>1</v>
      </c>
    </row>
    <row r="1104" spans="1:21" ht="14.4" customHeight="1" x14ac:dyDescent="0.3">
      <c r="A1104" s="695">
        <v>12</v>
      </c>
      <c r="B1104" s="696" t="s">
        <v>530</v>
      </c>
      <c r="C1104" s="696">
        <v>89301124</v>
      </c>
      <c r="D1104" s="697" t="s">
        <v>2689</v>
      </c>
      <c r="E1104" s="698" t="s">
        <v>1454</v>
      </c>
      <c r="F1104" s="696" t="s">
        <v>1425</v>
      </c>
      <c r="G1104" s="696" t="s">
        <v>2315</v>
      </c>
      <c r="H1104" s="696" t="s">
        <v>531</v>
      </c>
      <c r="I1104" s="696" t="s">
        <v>2318</v>
      </c>
      <c r="J1104" s="696" t="s">
        <v>2317</v>
      </c>
      <c r="K1104" s="696" t="s">
        <v>2319</v>
      </c>
      <c r="L1104" s="699">
        <v>45.93</v>
      </c>
      <c r="M1104" s="699">
        <v>91.86</v>
      </c>
      <c r="N1104" s="696">
        <v>2</v>
      </c>
      <c r="O1104" s="700">
        <v>1</v>
      </c>
      <c r="P1104" s="699">
        <v>91.86</v>
      </c>
      <c r="Q1104" s="701">
        <v>1</v>
      </c>
      <c r="R1104" s="696">
        <v>2</v>
      </c>
      <c r="S1104" s="701">
        <v>1</v>
      </c>
      <c r="T1104" s="700">
        <v>1</v>
      </c>
      <c r="U1104" s="702">
        <v>1</v>
      </c>
    </row>
    <row r="1105" spans="1:21" ht="14.4" customHeight="1" x14ac:dyDescent="0.3">
      <c r="A1105" s="695">
        <v>12</v>
      </c>
      <c r="B1105" s="696" t="s">
        <v>530</v>
      </c>
      <c r="C1105" s="696">
        <v>89301125</v>
      </c>
      <c r="D1105" s="697" t="s">
        <v>2690</v>
      </c>
      <c r="E1105" s="698" t="s">
        <v>1440</v>
      </c>
      <c r="F1105" s="696" t="s">
        <v>1425</v>
      </c>
      <c r="G1105" s="696" t="s">
        <v>1514</v>
      </c>
      <c r="H1105" s="696" t="s">
        <v>531</v>
      </c>
      <c r="I1105" s="696" t="s">
        <v>1791</v>
      </c>
      <c r="J1105" s="696" t="s">
        <v>1643</v>
      </c>
      <c r="K1105" s="696" t="s">
        <v>1792</v>
      </c>
      <c r="L1105" s="699">
        <v>423.57</v>
      </c>
      <c r="M1105" s="699">
        <v>2117.85</v>
      </c>
      <c r="N1105" s="696">
        <v>5</v>
      </c>
      <c r="O1105" s="700">
        <v>2</v>
      </c>
      <c r="P1105" s="699">
        <v>2117.85</v>
      </c>
      <c r="Q1105" s="701">
        <v>1</v>
      </c>
      <c r="R1105" s="696">
        <v>5</v>
      </c>
      <c r="S1105" s="701">
        <v>1</v>
      </c>
      <c r="T1105" s="700">
        <v>2</v>
      </c>
      <c r="U1105" s="702">
        <v>1</v>
      </c>
    </row>
    <row r="1106" spans="1:21" ht="14.4" customHeight="1" x14ac:dyDescent="0.3">
      <c r="A1106" s="695">
        <v>12</v>
      </c>
      <c r="B1106" s="696" t="s">
        <v>530</v>
      </c>
      <c r="C1106" s="696">
        <v>89301125</v>
      </c>
      <c r="D1106" s="697" t="s">
        <v>2690</v>
      </c>
      <c r="E1106" s="698" t="s">
        <v>1441</v>
      </c>
      <c r="F1106" s="696" t="s">
        <v>1425</v>
      </c>
      <c r="G1106" s="696" t="s">
        <v>1457</v>
      </c>
      <c r="H1106" s="696" t="s">
        <v>974</v>
      </c>
      <c r="I1106" s="696" t="s">
        <v>1542</v>
      </c>
      <c r="J1106" s="696" t="s">
        <v>1543</v>
      </c>
      <c r="K1106" s="696" t="s">
        <v>1544</v>
      </c>
      <c r="L1106" s="699">
        <v>138.16</v>
      </c>
      <c r="M1106" s="699">
        <v>138.16</v>
      </c>
      <c r="N1106" s="696">
        <v>1</v>
      </c>
      <c r="O1106" s="700">
        <v>1</v>
      </c>
      <c r="P1106" s="699">
        <v>138.16</v>
      </c>
      <c r="Q1106" s="701">
        <v>1</v>
      </c>
      <c r="R1106" s="696">
        <v>1</v>
      </c>
      <c r="S1106" s="701">
        <v>1</v>
      </c>
      <c r="T1106" s="700">
        <v>1</v>
      </c>
      <c r="U1106" s="702">
        <v>1</v>
      </c>
    </row>
    <row r="1107" spans="1:21" ht="14.4" customHeight="1" x14ac:dyDescent="0.3">
      <c r="A1107" s="695">
        <v>12</v>
      </c>
      <c r="B1107" s="696" t="s">
        <v>530</v>
      </c>
      <c r="C1107" s="696">
        <v>89301125</v>
      </c>
      <c r="D1107" s="697" t="s">
        <v>2690</v>
      </c>
      <c r="E1107" s="698" t="s">
        <v>1450</v>
      </c>
      <c r="F1107" s="696" t="s">
        <v>1425</v>
      </c>
      <c r="G1107" s="696" t="s">
        <v>1461</v>
      </c>
      <c r="H1107" s="696" t="s">
        <v>531</v>
      </c>
      <c r="I1107" s="696" t="s">
        <v>1110</v>
      </c>
      <c r="J1107" s="696" t="s">
        <v>1111</v>
      </c>
      <c r="K1107" s="696" t="s">
        <v>1112</v>
      </c>
      <c r="L1107" s="699">
        <v>153.52000000000001</v>
      </c>
      <c r="M1107" s="699">
        <v>153.52000000000001</v>
      </c>
      <c r="N1107" s="696">
        <v>1</v>
      </c>
      <c r="O1107" s="700">
        <v>1</v>
      </c>
      <c r="P1107" s="699">
        <v>153.52000000000001</v>
      </c>
      <c r="Q1107" s="701">
        <v>1</v>
      </c>
      <c r="R1107" s="696">
        <v>1</v>
      </c>
      <c r="S1107" s="701">
        <v>1</v>
      </c>
      <c r="T1107" s="700">
        <v>1</v>
      </c>
      <c r="U1107" s="702">
        <v>1</v>
      </c>
    </row>
    <row r="1108" spans="1:21" ht="14.4" customHeight="1" x14ac:dyDescent="0.3">
      <c r="A1108" s="695">
        <v>12</v>
      </c>
      <c r="B1108" s="696" t="s">
        <v>530</v>
      </c>
      <c r="C1108" s="696">
        <v>89301125</v>
      </c>
      <c r="D1108" s="697" t="s">
        <v>2690</v>
      </c>
      <c r="E1108" s="698" t="s">
        <v>1450</v>
      </c>
      <c r="F1108" s="696" t="s">
        <v>1425</v>
      </c>
      <c r="G1108" s="696" t="s">
        <v>1514</v>
      </c>
      <c r="H1108" s="696" t="s">
        <v>531</v>
      </c>
      <c r="I1108" s="696" t="s">
        <v>1791</v>
      </c>
      <c r="J1108" s="696" t="s">
        <v>1643</v>
      </c>
      <c r="K1108" s="696" t="s">
        <v>1792</v>
      </c>
      <c r="L1108" s="699">
        <v>423.57</v>
      </c>
      <c r="M1108" s="699">
        <v>2541.42</v>
      </c>
      <c r="N1108" s="696">
        <v>6</v>
      </c>
      <c r="O1108" s="700">
        <v>3</v>
      </c>
      <c r="P1108" s="699"/>
      <c r="Q1108" s="701">
        <v>0</v>
      </c>
      <c r="R1108" s="696"/>
      <c r="S1108" s="701">
        <v>0</v>
      </c>
      <c r="T1108" s="700"/>
      <c r="U1108" s="702">
        <v>0</v>
      </c>
    </row>
    <row r="1109" spans="1:21" ht="14.4" customHeight="1" x14ac:dyDescent="0.3">
      <c r="A1109" s="695">
        <v>12</v>
      </c>
      <c r="B1109" s="696" t="s">
        <v>530</v>
      </c>
      <c r="C1109" s="696">
        <v>89301125</v>
      </c>
      <c r="D1109" s="697" t="s">
        <v>2690</v>
      </c>
      <c r="E1109" s="698" t="s">
        <v>1450</v>
      </c>
      <c r="F1109" s="696" t="s">
        <v>1425</v>
      </c>
      <c r="G1109" s="696" t="s">
        <v>1514</v>
      </c>
      <c r="H1109" s="696" t="s">
        <v>531</v>
      </c>
      <c r="I1109" s="696" t="s">
        <v>1642</v>
      </c>
      <c r="J1109" s="696" t="s">
        <v>1643</v>
      </c>
      <c r="K1109" s="696" t="s">
        <v>1644</v>
      </c>
      <c r="L1109" s="699">
        <v>128.04</v>
      </c>
      <c r="M1109" s="699">
        <v>128.04</v>
      </c>
      <c r="N1109" s="696">
        <v>1</v>
      </c>
      <c r="O1109" s="700">
        <v>1</v>
      </c>
      <c r="P1109" s="699"/>
      <c r="Q1109" s="701">
        <v>0</v>
      </c>
      <c r="R1109" s="696"/>
      <c r="S1109" s="701">
        <v>0</v>
      </c>
      <c r="T1109" s="700"/>
      <c r="U1109" s="702">
        <v>0</v>
      </c>
    </row>
    <row r="1110" spans="1:21" ht="14.4" customHeight="1" x14ac:dyDescent="0.3">
      <c r="A1110" s="695">
        <v>12</v>
      </c>
      <c r="B1110" s="696" t="s">
        <v>530</v>
      </c>
      <c r="C1110" s="696">
        <v>89301125</v>
      </c>
      <c r="D1110" s="697" t="s">
        <v>2690</v>
      </c>
      <c r="E1110" s="698" t="s">
        <v>1450</v>
      </c>
      <c r="F1110" s="696" t="s">
        <v>1425</v>
      </c>
      <c r="G1110" s="696" t="s">
        <v>1807</v>
      </c>
      <c r="H1110" s="696" t="s">
        <v>531</v>
      </c>
      <c r="I1110" s="696" t="s">
        <v>1808</v>
      </c>
      <c r="J1110" s="696" t="s">
        <v>1809</v>
      </c>
      <c r="K1110" s="696" t="s">
        <v>1810</v>
      </c>
      <c r="L1110" s="699">
        <v>26.26</v>
      </c>
      <c r="M1110" s="699">
        <v>78.78</v>
      </c>
      <c r="N1110" s="696">
        <v>3</v>
      </c>
      <c r="O1110" s="700">
        <v>3</v>
      </c>
      <c r="P1110" s="699">
        <v>26.26</v>
      </c>
      <c r="Q1110" s="701">
        <v>0.33333333333333337</v>
      </c>
      <c r="R1110" s="696">
        <v>1</v>
      </c>
      <c r="S1110" s="701">
        <v>0.33333333333333331</v>
      </c>
      <c r="T1110" s="700">
        <v>1</v>
      </c>
      <c r="U1110" s="702">
        <v>0.33333333333333331</v>
      </c>
    </row>
    <row r="1111" spans="1:21" ht="14.4" customHeight="1" x14ac:dyDescent="0.3">
      <c r="A1111" s="695">
        <v>12</v>
      </c>
      <c r="B1111" s="696" t="s">
        <v>530</v>
      </c>
      <c r="C1111" s="696">
        <v>89301125</v>
      </c>
      <c r="D1111" s="697" t="s">
        <v>2690</v>
      </c>
      <c r="E1111" s="698" t="s">
        <v>1451</v>
      </c>
      <c r="F1111" s="696" t="s">
        <v>1425</v>
      </c>
      <c r="G1111" s="696" t="s">
        <v>1588</v>
      </c>
      <c r="H1111" s="696" t="s">
        <v>531</v>
      </c>
      <c r="I1111" s="696" t="s">
        <v>1592</v>
      </c>
      <c r="J1111" s="696" t="s">
        <v>1593</v>
      </c>
      <c r="K1111" s="696" t="s">
        <v>1594</v>
      </c>
      <c r="L1111" s="699">
        <v>1162.0999999999999</v>
      </c>
      <c r="M1111" s="699">
        <v>3486.2999999999997</v>
      </c>
      <c r="N1111" s="696">
        <v>3</v>
      </c>
      <c r="O1111" s="700">
        <v>1</v>
      </c>
      <c r="P1111" s="699">
        <v>3486.2999999999997</v>
      </c>
      <c r="Q1111" s="701">
        <v>1</v>
      </c>
      <c r="R1111" s="696">
        <v>3</v>
      </c>
      <c r="S1111" s="701">
        <v>1</v>
      </c>
      <c r="T1111" s="700">
        <v>1</v>
      </c>
      <c r="U1111" s="702">
        <v>1</v>
      </c>
    </row>
    <row r="1112" spans="1:21" ht="14.4" customHeight="1" x14ac:dyDescent="0.3">
      <c r="A1112" s="695">
        <v>12</v>
      </c>
      <c r="B1112" s="696" t="s">
        <v>530</v>
      </c>
      <c r="C1112" s="696">
        <v>89301125</v>
      </c>
      <c r="D1112" s="697" t="s">
        <v>2690</v>
      </c>
      <c r="E1112" s="698" t="s">
        <v>1451</v>
      </c>
      <c r="F1112" s="696" t="s">
        <v>1425</v>
      </c>
      <c r="G1112" s="696" t="s">
        <v>2108</v>
      </c>
      <c r="H1112" s="696" t="s">
        <v>531</v>
      </c>
      <c r="I1112" s="696" t="s">
        <v>1318</v>
      </c>
      <c r="J1112" s="696" t="s">
        <v>1319</v>
      </c>
      <c r="K1112" s="696" t="s">
        <v>2109</v>
      </c>
      <c r="L1112" s="699">
        <v>38.65</v>
      </c>
      <c r="M1112" s="699">
        <v>38.65</v>
      </c>
      <c r="N1112" s="696">
        <v>1</v>
      </c>
      <c r="O1112" s="700">
        <v>1</v>
      </c>
      <c r="P1112" s="699">
        <v>38.65</v>
      </c>
      <c r="Q1112" s="701">
        <v>1</v>
      </c>
      <c r="R1112" s="696">
        <v>1</v>
      </c>
      <c r="S1112" s="701">
        <v>1</v>
      </c>
      <c r="T1112" s="700">
        <v>1</v>
      </c>
      <c r="U1112" s="702">
        <v>1</v>
      </c>
    </row>
    <row r="1113" spans="1:21" ht="14.4" customHeight="1" x14ac:dyDescent="0.3">
      <c r="A1113" s="695">
        <v>12</v>
      </c>
      <c r="B1113" s="696" t="s">
        <v>530</v>
      </c>
      <c r="C1113" s="696">
        <v>89301125</v>
      </c>
      <c r="D1113" s="697" t="s">
        <v>2690</v>
      </c>
      <c r="E1113" s="698" t="s">
        <v>1451</v>
      </c>
      <c r="F1113" s="696" t="s">
        <v>1425</v>
      </c>
      <c r="G1113" s="696" t="s">
        <v>1461</v>
      </c>
      <c r="H1113" s="696" t="s">
        <v>531</v>
      </c>
      <c r="I1113" s="696" t="s">
        <v>1110</v>
      </c>
      <c r="J1113" s="696" t="s">
        <v>1111</v>
      </c>
      <c r="K1113" s="696" t="s">
        <v>1112</v>
      </c>
      <c r="L1113" s="699">
        <v>153.52000000000001</v>
      </c>
      <c r="M1113" s="699">
        <v>307.04000000000002</v>
      </c>
      <c r="N1113" s="696">
        <v>2</v>
      </c>
      <c r="O1113" s="700">
        <v>1</v>
      </c>
      <c r="P1113" s="699"/>
      <c r="Q1113" s="701">
        <v>0</v>
      </c>
      <c r="R1113" s="696"/>
      <c r="S1113" s="701">
        <v>0</v>
      </c>
      <c r="T1113" s="700"/>
      <c r="U1113" s="702">
        <v>0</v>
      </c>
    </row>
    <row r="1114" spans="1:21" ht="14.4" customHeight="1" x14ac:dyDescent="0.3">
      <c r="A1114" s="695">
        <v>12</v>
      </c>
      <c r="B1114" s="696" t="s">
        <v>530</v>
      </c>
      <c r="C1114" s="696">
        <v>89301125</v>
      </c>
      <c r="D1114" s="697" t="s">
        <v>2690</v>
      </c>
      <c r="E1114" s="698" t="s">
        <v>1451</v>
      </c>
      <c r="F1114" s="696" t="s">
        <v>1425</v>
      </c>
      <c r="G1114" s="696" t="s">
        <v>1514</v>
      </c>
      <c r="H1114" s="696" t="s">
        <v>531</v>
      </c>
      <c r="I1114" s="696" t="s">
        <v>1791</v>
      </c>
      <c r="J1114" s="696" t="s">
        <v>1643</v>
      </c>
      <c r="K1114" s="696" t="s">
        <v>1792</v>
      </c>
      <c r="L1114" s="699">
        <v>423.57</v>
      </c>
      <c r="M1114" s="699">
        <v>3388.56</v>
      </c>
      <c r="N1114" s="696">
        <v>8</v>
      </c>
      <c r="O1114" s="700">
        <v>3</v>
      </c>
      <c r="P1114" s="699">
        <v>2541.42</v>
      </c>
      <c r="Q1114" s="701">
        <v>0.75</v>
      </c>
      <c r="R1114" s="696">
        <v>6</v>
      </c>
      <c r="S1114" s="701">
        <v>0.75</v>
      </c>
      <c r="T1114" s="700">
        <v>2</v>
      </c>
      <c r="U1114" s="702">
        <v>0.66666666666666663</v>
      </c>
    </row>
    <row r="1115" spans="1:21" ht="14.4" customHeight="1" x14ac:dyDescent="0.3">
      <c r="A1115" s="695">
        <v>12</v>
      </c>
      <c r="B1115" s="696" t="s">
        <v>530</v>
      </c>
      <c r="C1115" s="696">
        <v>89301125</v>
      </c>
      <c r="D1115" s="697" t="s">
        <v>2690</v>
      </c>
      <c r="E1115" s="698" t="s">
        <v>1451</v>
      </c>
      <c r="F1115" s="696" t="s">
        <v>1425</v>
      </c>
      <c r="G1115" s="696" t="s">
        <v>1462</v>
      </c>
      <c r="H1115" s="696" t="s">
        <v>531</v>
      </c>
      <c r="I1115" s="696" t="s">
        <v>2652</v>
      </c>
      <c r="J1115" s="696" t="s">
        <v>1091</v>
      </c>
      <c r="K1115" s="696" t="s">
        <v>2653</v>
      </c>
      <c r="L1115" s="699">
        <v>13.38</v>
      </c>
      <c r="M1115" s="699">
        <v>13.38</v>
      </c>
      <c r="N1115" s="696">
        <v>1</v>
      </c>
      <c r="O1115" s="700">
        <v>1</v>
      </c>
      <c r="P1115" s="699"/>
      <c r="Q1115" s="701">
        <v>0</v>
      </c>
      <c r="R1115" s="696"/>
      <c r="S1115" s="701">
        <v>0</v>
      </c>
      <c r="T1115" s="700"/>
      <c r="U1115" s="702">
        <v>0</v>
      </c>
    </row>
    <row r="1116" spans="1:21" ht="14.4" customHeight="1" x14ac:dyDescent="0.3">
      <c r="A1116" s="695">
        <v>12</v>
      </c>
      <c r="B1116" s="696" t="s">
        <v>530</v>
      </c>
      <c r="C1116" s="696">
        <v>89301125</v>
      </c>
      <c r="D1116" s="697" t="s">
        <v>2690</v>
      </c>
      <c r="E1116" s="698" t="s">
        <v>1451</v>
      </c>
      <c r="F1116" s="696" t="s">
        <v>1425</v>
      </c>
      <c r="G1116" s="696" t="s">
        <v>1807</v>
      </c>
      <c r="H1116" s="696" t="s">
        <v>531</v>
      </c>
      <c r="I1116" s="696" t="s">
        <v>1963</v>
      </c>
      <c r="J1116" s="696" t="s">
        <v>1964</v>
      </c>
      <c r="K1116" s="696" t="s">
        <v>1459</v>
      </c>
      <c r="L1116" s="699">
        <v>26.26</v>
      </c>
      <c r="M1116" s="699">
        <v>78.78</v>
      </c>
      <c r="N1116" s="696">
        <v>3</v>
      </c>
      <c r="O1116" s="700">
        <v>3</v>
      </c>
      <c r="P1116" s="699">
        <v>52.52</v>
      </c>
      <c r="Q1116" s="701">
        <v>0.66666666666666674</v>
      </c>
      <c r="R1116" s="696">
        <v>2</v>
      </c>
      <c r="S1116" s="701">
        <v>0.66666666666666663</v>
      </c>
      <c r="T1116" s="700">
        <v>2</v>
      </c>
      <c r="U1116" s="702">
        <v>0.66666666666666663</v>
      </c>
    </row>
    <row r="1117" spans="1:21" ht="14.4" customHeight="1" x14ac:dyDescent="0.3">
      <c r="A1117" s="695">
        <v>12</v>
      </c>
      <c r="B1117" s="696" t="s">
        <v>530</v>
      </c>
      <c r="C1117" s="696">
        <v>89301125</v>
      </c>
      <c r="D1117" s="697" t="s">
        <v>2690</v>
      </c>
      <c r="E1117" s="698" t="s">
        <v>1454</v>
      </c>
      <c r="F1117" s="696" t="s">
        <v>1425</v>
      </c>
      <c r="G1117" s="696" t="s">
        <v>1771</v>
      </c>
      <c r="H1117" s="696" t="s">
        <v>531</v>
      </c>
      <c r="I1117" s="696" t="s">
        <v>833</v>
      </c>
      <c r="J1117" s="696" t="s">
        <v>834</v>
      </c>
      <c r="K1117" s="696" t="s">
        <v>1772</v>
      </c>
      <c r="L1117" s="699">
        <v>35.380000000000003</v>
      </c>
      <c r="M1117" s="699">
        <v>106.14000000000001</v>
      </c>
      <c r="N1117" s="696">
        <v>3</v>
      </c>
      <c r="O1117" s="700">
        <v>1</v>
      </c>
      <c r="P1117" s="699">
        <v>106.14000000000001</v>
      </c>
      <c r="Q1117" s="701">
        <v>1</v>
      </c>
      <c r="R1117" s="696">
        <v>3</v>
      </c>
      <c r="S1117" s="701">
        <v>1</v>
      </c>
      <c r="T1117" s="700">
        <v>1</v>
      </c>
      <c r="U1117" s="702">
        <v>1</v>
      </c>
    </row>
    <row r="1118" spans="1:21" ht="14.4" customHeight="1" x14ac:dyDescent="0.3">
      <c r="A1118" s="695">
        <v>12</v>
      </c>
      <c r="B1118" s="696" t="s">
        <v>530</v>
      </c>
      <c r="C1118" s="696">
        <v>89301125</v>
      </c>
      <c r="D1118" s="697" t="s">
        <v>2690</v>
      </c>
      <c r="E1118" s="698" t="s">
        <v>1454</v>
      </c>
      <c r="F1118" s="696" t="s">
        <v>1425</v>
      </c>
      <c r="G1118" s="696" t="s">
        <v>1456</v>
      </c>
      <c r="H1118" s="696" t="s">
        <v>974</v>
      </c>
      <c r="I1118" s="696" t="s">
        <v>1158</v>
      </c>
      <c r="J1118" s="696" t="s">
        <v>1385</v>
      </c>
      <c r="K1118" s="696" t="s">
        <v>1386</v>
      </c>
      <c r="L1118" s="699">
        <v>333.31</v>
      </c>
      <c r="M1118" s="699">
        <v>333.31</v>
      </c>
      <c r="N1118" s="696">
        <v>1</v>
      </c>
      <c r="O1118" s="700">
        <v>1</v>
      </c>
      <c r="P1118" s="699">
        <v>333.31</v>
      </c>
      <c r="Q1118" s="701">
        <v>1</v>
      </c>
      <c r="R1118" s="696">
        <v>1</v>
      </c>
      <c r="S1118" s="701">
        <v>1</v>
      </c>
      <c r="T1118" s="700">
        <v>1</v>
      </c>
      <c r="U1118" s="702">
        <v>1</v>
      </c>
    </row>
    <row r="1119" spans="1:21" ht="14.4" customHeight="1" x14ac:dyDescent="0.3">
      <c r="A1119" s="695">
        <v>12</v>
      </c>
      <c r="B1119" s="696" t="s">
        <v>530</v>
      </c>
      <c r="C1119" s="696">
        <v>89301125</v>
      </c>
      <c r="D1119" s="697" t="s">
        <v>2690</v>
      </c>
      <c r="E1119" s="698" t="s">
        <v>1454</v>
      </c>
      <c r="F1119" s="696" t="s">
        <v>1425</v>
      </c>
      <c r="G1119" s="696" t="s">
        <v>1457</v>
      </c>
      <c r="H1119" s="696" t="s">
        <v>974</v>
      </c>
      <c r="I1119" s="696" t="s">
        <v>1542</v>
      </c>
      <c r="J1119" s="696" t="s">
        <v>1543</v>
      </c>
      <c r="K1119" s="696" t="s">
        <v>1544</v>
      </c>
      <c r="L1119" s="699">
        <v>138.16</v>
      </c>
      <c r="M1119" s="699">
        <v>138.16</v>
      </c>
      <c r="N1119" s="696">
        <v>1</v>
      </c>
      <c r="O1119" s="700">
        <v>0.5</v>
      </c>
      <c r="P1119" s="699">
        <v>138.16</v>
      </c>
      <c r="Q1119" s="701">
        <v>1</v>
      </c>
      <c r="R1119" s="696">
        <v>1</v>
      </c>
      <c r="S1119" s="701">
        <v>1</v>
      </c>
      <c r="T1119" s="700">
        <v>0.5</v>
      </c>
      <c r="U1119" s="702">
        <v>1</v>
      </c>
    </row>
    <row r="1120" spans="1:21" ht="14.4" customHeight="1" x14ac:dyDescent="0.3">
      <c r="A1120" s="695">
        <v>12</v>
      </c>
      <c r="B1120" s="696" t="s">
        <v>530</v>
      </c>
      <c r="C1120" s="696">
        <v>89301125</v>
      </c>
      <c r="D1120" s="697" t="s">
        <v>2690</v>
      </c>
      <c r="E1120" s="698" t="s">
        <v>1454</v>
      </c>
      <c r="F1120" s="696" t="s">
        <v>1425</v>
      </c>
      <c r="G1120" s="696" t="s">
        <v>1457</v>
      </c>
      <c r="H1120" s="696" t="s">
        <v>974</v>
      </c>
      <c r="I1120" s="696" t="s">
        <v>1135</v>
      </c>
      <c r="J1120" s="696" t="s">
        <v>1136</v>
      </c>
      <c r="K1120" s="696" t="s">
        <v>1388</v>
      </c>
      <c r="L1120" s="699">
        <v>184.22</v>
      </c>
      <c r="M1120" s="699">
        <v>552.66</v>
      </c>
      <c r="N1120" s="696">
        <v>3</v>
      </c>
      <c r="O1120" s="700">
        <v>1.5</v>
      </c>
      <c r="P1120" s="699">
        <v>552.66</v>
      </c>
      <c r="Q1120" s="701">
        <v>1</v>
      </c>
      <c r="R1120" s="696">
        <v>3</v>
      </c>
      <c r="S1120" s="701">
        <v>1</v>
      </c>
      <c r="T1120" s="700">
        <v>1.5</v>
      </c>
      <c r="U1120" s="702">
        <v>1</v>
      </c>
    </row>
    <row r="1121" spans="1:21" ht="14.4" customHeight="1" x14ac:dyDescent="0.3">
      <c r="A1121" s="695">
        <v>12</v>
      </c>
      <c r="B1121" s="696" t="s">
        <v>530</v>
      </c>
      <c r="C1121" s="696">
        <v>89301125</v>
      </c>
      <c r="D1121" s="697" t="s">
        <v>2690</v>
      </c>
      <c r="E1121" s="698" t="s">
        <v>1454</v>
      </c>
      <c r="F1121" s="696" t="s">
        <v>1425</v>
      </c>
      <c r="G1121" s="696" t="s">
        <v>1496</v>
      </c>
      <c r="H1121" s="696" t="s">
        <v>531</v>
      </c>
      <c r="I1121" s="696" t="s">
        <v>1497</v>
      </c>
      <c r="J1121" s="696" t="s">
        <v>1498</v>
      </c>
      <c r="K1121" s="696" t="s">
        <v>1499</v>
      </c>
      <c r="L1121" s="699">
        <v>2111.88</v>
      </c>
      <c r="M1121" s="699">
        <v>2111.88</v>
      </c>
      <c r="N1121" s="696">
        <v>1</v>
      </c>
      <c r="O1121" s="700">
        <v>1</v>
      </c>
      <c r="P1121" s="699">
        <v>2111.88</v>
      </c>
      <c r="Q1121" s="701">
        <v>1</v>
      </c>
      <c r="R1121" s="696">
        <v>1</v>
      </c>
      <c r="S1121" s="701">
        <v>1</v>
      </c>
      <c r="T1121" s="700">
        <v>1</v>
      </c>
      <c r="U1121" s="702">
        <v>1</v>
      </c>
    </row>
    <row r="1122" spans="1:21" ht="14.4" customHeight="1" x14ac:dyDescent="0.3">
      <c r="A1122" s="695">
        <v>12</v>
      </c>
      <c r="B1122" s="696" t="s">
        <v>530</v>
      </c>
      <c r="C1122" s="696">
        <v>89301125</v>
      </c>
      <c r="D1122" s="697" t="s">
        <v>2690</v>
      </c>
      <c r="E1122" s="698" t="s">
        <v>1454</v>
      </c>
      <c r="F1122" s="696" t="s">
        <v>1425</v>
      </c>
      <c r="G1122" s="696" t="s">
        <v>1588</v>
      </c>
      <c r="H1122" s="696" t="s">
        <v>531</v>
      </c>
      <c r="I1122" s="696" t="s">
        <v>1589</v>
      </c>
      <c r="J1122" s="696" t="s">
        <v>1590</v>
      </c>
      <c r="K1122" s="696" t="s">
        <v>1591</v>
      </c>
      <c r="L1122" s="699">
        <v>871.16</v>
      </c>
      <c r="M1122" s="699">
        <v>6969.2800000000007</v>
      </c>
      <c r="N1122" s="696">
        <v>8</v>
      </c>
      <c r="O1122" s="700">
        <v>3</v>
      </c>
      <c r="P1122" s="699">
        <v>4355.8</v>
      </c>
      <c r="Q1122" s="701">
        <v>0.625</v>
      </c>
      <c r="R1122" s="696">
        <v>5</v>
      </c>
      <c r="S1122" s="701">
        <v>0.625</v>
      </c>
      <c r="T1122" s="700">
        <v>2</v>
      </c>
      <c r="U1122" s="702">
        <v>0.66666666666666663</v>
      </c>
    </row>
    <row r="1123" spans="1:21" ht="14.4" customHeight="1" x14ac:dyDescent="0.3">
      <c r="A1123" s="695">
        <v>12</v>
      </c>
      <c r="B1123" s="696" t="s">
        <v>530</v>
      </c>
      <c r="C1123" s="696">
        <v>89301125</v>
      </c>
      <c r="D1123" s="697" t="s">
        <v>2690</v>
      </c>
      <c r="E1123" s="698" t="s">
        <v>1454</v>
      </c>
      <c r="F1123" s="696" t="s">
        <v>1425</v>
      </c>
      <c r="G1123" s="696" t="s">
        <v>1588</v>
      </c>
      <c r="H1123" s="696" t="s">
        <v>531</v>
      </c>
      <c r="I1123" s="696" t="s">
        <v>1592</v>
      </c>
      <c r="J1123" s="696" t="s">
        <v>1593</v>
      </c>
      <c r="K1123" s="696" t="s">
        <v>1594</v>
      </c>
      <c r="L1123" s="699">
        <v>1162.0999999999999</v>
      </c>
      <c r="M1123" s="699">
        <v>212664.3</v>
      </c>
      <c r="N1123" s="696">
        <v>183</v>
      </c>
      <c r="O1123" s="700">
        <v>39</v>
      </c>
      <c r="P1123" s="699">
        <v>175477.1</v>
      </c>
      <c r="Q1123" s="701">
        <v>0.82513661202185795</v>
      </c>
      <c r="R1123" s="696">
        <v>151</v>
      </c>
      <c r="S1123" s="701">
        <v>0.82513661202185795</v>
      </c>
      <c r="T1123" s="700">
        <v>32</v>
      </c>
      <c r="U1123" s="702">
        <v>0.82051282051282048</v>
      </c>
    </row>
    <row r="1124" spans="1:21" ht="14.4" customHeight="1" x14ac:dyDescent="0.3">
      <c r="A1124" s="695">
        <v>12</v>
      </c>
      <c r="B1124" s="696" t="s">
        <v>530</v>
      </c>
      <c r="C1124" s="696">
        <v>89301125</v>
      </c>
      <c r="D1124" s="697" t="s">
        <v>2690</v>
      </c>
      <c r="E1124" s="698" t="s">
        <v>1454</v>
      </c>
      <c r="F1124" s="696" t="s">
        <v>1425</v>
      </c>
      <c r="G1124" s="696" t="s">
        <v>2198</v>
      </c>
      <c r="H1124" s="696" t="s">
        <v>531</v>
      </c>
      <c r="I1124" s="696" t="s">
        <v>577</v>
      </c>
      <c r="J1124" s="696" t="s">
        <v>2654</v>
      </c>
      <c r="K1124" s="696" t="s">
        <v>1790</v>
      </c>
      <c r="L1124" s="699">
        <v>14.2</v>
      </c>
      <c r="M1124" s="699">
        <v>14.2</v>
      </c>
      <c r="N1124" s="696">
        <v>1</v>
      </c>
      <c r="O1124" s="700">
        <v>1</v>
      </c>
      <c r="P1124" s="699">
        <v>14.2</v>
      </c>
      <c r="Q1124" s="701">
        <v>1</v>
      </c>
      <c r="R1124" s="696">
        <v>1</v>
      </c>
      <c r="S1124" s="701">
        <v>1</v>
      </c>
      <c r="T1124" s="700">
        <v>1</v>
      </c>
      <c r="U1124" s="702">
        <v>1</v>
      </c>
    </row>
    <row r="1125" spans="1:21" ht="14.4" customHeight="1" x14ac:dyDescent="0.3">
      <c r="A1125" s="695">
        <v>12</v>
      </c>
      <c r="B1125" s="696" t="s">
        <v>530</v>
      </c>
      <c r="C1125" s="696">
        <v>89301125</v>
      </c>
      <c r="D1125" s="697" t="s">
        <v>2690</v>
      </c>
      <c r="E1125" s="698" t="s">
        <v>1454</v>
      </c>
      <c r="F1125" s="696" t="s">
        <v>1425</v>
      </c>
      <c r="G1125" s="696" t="s">
        <v>2039</v>
      </c>
      <c r="H1125" s="696" t="s">
        <v>531</v>
      </c>
      <c r="I1125" s="696" t="s">
        <v>2040</v>
      </c>
      <c r="J1125" s="696" t="s">
        <v>2041</v>
      </c>
      <c r="K1125" s="696" t="s">
        <v>2042</v>
      </c>
      <c r="L1125" s="699">
        <v>217.86</v>
      </c>
      <c r="M1125" s="699">
        <v>217.86</v>
      </c>
      <c r="N1125" s="696">
        <v>1</v>
      </c>
      <c r="O1125" s="700">
        <v>0.5</v>
      </c>
      <c r="P1125" s="699"/>
      <c r="Q1125" s="701">
        <v>0</v>
      </c>
      <c r="R1125" s="696"/>
      <c r="S1125" s="701">
        <v>0</v>
      </c>
      <c r="T1125" s="700"/>
      <c r="U1125" s="702">
        <v>0</v>
      </c>
    </row>
    <row r="1126" spans="1:21" ht="14.4" customHeight="1" x14ac:dyDescent="0.3">
      <c r="A1126" s="695">
        <v>12</v>
      </c>
      <c r="B1126" s="696" t="s">
        <v>530</v>
      </c>
      <c r="C1126" s="696">
        <v>89301125</v>
      </c>
      <c r="D1126" s="697" t="s">
        <v>2690</v>
      </c>
      <c r="E1126" s="698" t="s">
        <v>1454</v>
      </c>
      <c r="F1126" s="696" t="s">
        <v>1425</v>
      </c>
      <c r="G1126" s="696" t="s">
        <v>1598</v>
      </c>
      <c r="H1126" s="696" t="s">
        <v>531</v>
      </c>
      <c r="I1126" s="696" t="s">
        <v>1602</v>
      </c>
      <c r="J1126" s="696" t="s">
        <v>1603</v>
      </c>
      <c r="K1126" s="696" t="s">
        <v>1604</v>
      </c>
      <c r="L1126" s="699">
        <v>750.21</v>
      </c>
      <c r="M1126" s="699">
        <v>750.21</v>
      </c>
      <c r="N1126" s="696">
        <v>1</v>
      </c>
      <c r="O1126" s="700">
        <v>1</v>
      </c>
      <c r="P1126" s="699">
        <v>750.21</v>
      </c>
      <c r="Q1126" s="701">
        <v>1</v>
      </c>
      <c r="R1126" s="696">
        <v>1</v>
      </c>
      <c r="S1126" s="701">
        <v>1</v>
      </c>
      <c r="T1126" s="700">
        <v>1</v>
      </c>
      <c r="U1126" s="702">
        <v>1</v>
      </c>
    </row>
    <row r="1127" spans="1:21" ht="14.4" customHeight="1" x14ac:dyDescent="0.3">
      <c r="A1127" s="695">
        <v>12</v>
      </c>
      <c r="B1127" s="696" t="s">
        <v>530</v>
      </c>
      <c r="C1127" s="696">
        <v>89301125</v>
      </c>
      <c r="D1127" s="697" t="s">
        <v>2690</v>
      </c>
      <c r="E1127" s="698" t="s">
        <v>1454</v>
      </c>
      <c r="F1127" s="696" t="s">
        <v>1425</v>
      </c>
      <c r="G1127" s="696" t="s">
        <v>1598</v>
      </c>
      <c r="H1127" s="696" t="s">
        <v>531</v>
      </c>
      <c r="I1127" s="696" t="s">
        <v>1742</v>
      </c>
      <c r="J1127" s="696" t="s">
        <v>1603</v>
      </c>
      <c r="K1127" s="696" t="s">
        <v>1743</v>
      </c>
      <c r="L1127" s="699">
        <v>0</v>
      </c>
      <c r="M1127" s="699">
        <v>0</v>
      </c>
      <c r="N1127" s="696">
        <v>2</v>
      </c>
      <c r="O1127" s="700">
        <v>1.5</v>
      </c>
      <c r="P1127" s="699">
        <v>0</v>
      </c>
      <c r="Q1127" s="701"/>
      <c r="R1127" s="696">
        <v>2</v>
      </c>
      <c r="S1127" s="701">
        <v>1</v>
      </c>
      <c r="T1127" s="700">
        <v>1.5</v>
      </c>
      <c r="U1127" s="702">
        <v>1</v>
      </c>
    </row>
    <row r="1128" spans="1:21" ht="14.4" customHeight="1" x14ac:dyDescent="0.3">
      <c r="A1128" s="695">
        <v>12</v>
      </c>
      <c r="B1128" s="696" t="s">
        <v>530</v>
      </c>
      <c r="C1128" s="696">
        <v>89301125</v>
      </c>
      <c r="D1128" s="697" t="s">
        <v>2690</v>
      </c>
      <c r="E1128" s="698" t="s">
        <v>1454</v>
      </c>
      <c r="F1128" s="696" t="s">
        <v>1425</v>
      </c>
      <c r="G1128" s="696" t="s">
        <v>2604</v>
      </c>
      <c r="H1128" s="696" t="s">
        <v>531</v>
      </c>
      <c r="I1128" s="696" t="s">
        <v>2605</v>
      </c>
      <c r="J1128" s="696" t="s">
        <v>2606</v>
      </c>
      <c r="K1128" s="696" t="s">
        <v>2607</v>
      </c>
      <c r="L1128" s="699">
        <v>0</v>
      </c>
      <c r="M1128" s="699">
        <v>0</v>
      </c>
      <c r="N1128" s="696">
        <v>1</v>
      </c>
      <c r="O1128" s="700">
        <v>0.5</v>
      </c>
      <c r="P1128" s="699">
        <v>0</v>
      </c>
      <c r="Q1128" s="701"/>
      <c r="R1128" s="696">
        <v>1</v>
      </c>
      <c r="S1128" s="701">
        <v>1</v>
      </c>
      <c r="T1128" s="700">
        <v>0.5</v>
      </c>
      <c r="U1128" s="702">
        <v>1</v>
      </c>
    </row>
    <row r="1129" spans="1:21" ht="14.4" customHeight="1" x14ac:dyDescent="0.3">
      <c r="A1129" s="695">
        <v>12</v>
      </c>
      <c r="B1129" s="696" t="s">
        <v>530</v>
      </c>
      <c r="C1129" s="696">
        <v>89301125</v>
      </c>
      <c r="D1129" s="697" t="s">
        <v>2690</v>
      </c>
      <c r="E1129" s="698" t="s">
        <v>1454</v>
      </c>
      <c r="F1129" s="696" t="s">
        <v>1425</v>
      </c>
      <c r="G1129" s="696" t="s">
        <v>2604</v>
      </c>
      <c r="H1129" s="696" t="s">
        <v>531</v>
      </c>
      <c r="I1129" s="696" t="s">
        <v>2655</v>
      </c>
      <c r="J1129" s="696" t="s">
        <v>2606</v>
      </c>
      <c r="K1129" s="696" t="s">
        <v>2656</v>
      </c>
      <c r="L1129" s="699">
        <v>0</v>
      </c>
      <c r="M1129" s="699">
        <v>0</v>
      </c>
      <c r="N1129" s="696">
        <v>7</v>
      </c>
      <c r="O1129" s="700">
        <v>5.5</v>
      </c>
      <c r="P1129" s="699">
        <v>0</v>
      </c>
      <c r="Q1129" s="701"/>
      <c r="R1129" s="696">
        <v>6</v>
      </c>
      <c r="S1129" s="701">
        <v>0.8571428571428571</v>
      </c>
      <c r="T1129" s="700">
        <v>4.5</v>
      </c>
      <c r="U1129" s="702">
        <v>0.81818181818181823</v>
      </c>
    </row>
    <row r="1130" spans="1:21" ht="14.4" customHeight="1" x14ac:dyDescent="0.3">
      <c r="A1130" s="695">
        <v>12</v>
      </c>
      <c r="B1130" s="696" t="s">
        <v>530</v>
      </c>
      <c r="C1130" s="696">
        <v>89301125</v>
      </c>
      <c r="D1130" s="697" t="s">
        <v>2690</v>
      </c>
      <c r="E1130" s="698" t="s">
        <v>1454</v>
      </c>
      <c r="F1130" s="696" t="s">
        <v>1425</v>
      </c>
      <c r="G1130" s="696" t="s">
        <v>2657</v>
      </c>
      <c r="H1130" s="696" t="s">
        <v>531</v>
      </c>
      <c r="I1130" s="696" t="s">
        <v>583</v>
      </c>
      <c r="J1130" s="696" t="s">
        <v>584</v>
      </c>
      <c r="K1130" s="696" t="s">
        <v>2658</v>
      </c>
      <c r="L1130" s="699">
        <v>26.17</v>
      </c>
      <c r="M1130" s="699">
        <v>26.17</v>
      </c>
      <c r="N1130" s="696">
        <v>1</v>
      </c>
      <c r="O1130" s="700">
        <v>1</v>
      </c>
      <c r="P1130" s="699">
        <v>26.17</v>
      </c>
      <c r="Q1130" s="701">
        <v>1</v>
      </c>
      <c r="R1130" s="696">
        <v>1</v>
      </c>
      <c r="S1130" s="701">
        <v>1</v>
      </c>
      <c r="T1130" s="700">
        <v>1</v>
      </c>
      <c r="U1130" s="702">
        <v>1</v>
      </c>
    </row>
    <row r="1131" spans="1:21" ht="14.4" customHeight="1" x14ac:dyDescent="0.3">
      <c r="A1131" s="695">
        <v>12</v>
      </c>
      <c r="B1131" s="696" t="s">
        <v>530</v>
      </c>
      <c r="C1131" s="696">
        <v>89301125</v>
      </c>
      <c r="D1131" s="697" t="s">
        <v>2690</v>
      </c>
      <c r="E1131" s="698" t="s">
        <v>1454</v>
      </c>
      <c r="F1131" s="696" t="s">
        <v>1425</v>
      </c>
      <c r="G1131" s="696" t="s">
        <v>1621</v>
      </c>
      <c r="H1131" s="696" t="s">
        <v>531</v>
      </c>
      <c r="I1131" s="696" t="s">
        <v>2157</v>
      </c>
      <c r="J1131" s="696" t="s">
        <v>1623</v>
      </c>
      <c r="K1131" s="696" t="s">
        <v>2158</v>
      </c>
      <c r="L1131" s="699">
        <v>967.58</v>
      </c>
      <c r="M1131" s="699">
        <v>1935.16</v>
      </c>
      <c r="N1131" s="696">
        <v>2</v>
      </c>
      <c r="O1131" s="700">
        <v>1.5</v>
      </c>
      <c r="P1131" s="699">
        <v>967.58</v>
      </c>
      <c r="Q1131" s="701">
        <v>0.5</v>
      </c>
      <c r="R1131" s="696">
        <v>1</v>
      </c>
      <c r="S1131" s="701">
        <v>0.5</v>
      </c>
      <c r="T1131" s="700">
        <v>0.5</v>
      </c>
      <c r="U1131" s="702">
        <v>0.33333333333333331</v>
      </c>
    </row>
    <row r="1132" spans="1:21" ht="14.4" customHeight="1" x14ac:dyDescent="0.3">
      <c r="A1132" s="695">
        <v>12</v>
      </c>
      <c r="B1132" s="696" t="s">
        <v>530</v>
      </c>
      <c r="C1132" s="696">
        <v>89301125</v>
      </c>
      <c r="D1132" s="697" t="s">
        <v>2690</v>
      </c>
      <c r="E1132" s="698" t="s">
        <v>1454</v>
      </c>
      <c r="F1132" s="696" t="s">
        <v>1425</v>
      </c>
      <c r="G1132" s="696" t="s">
        <v>2659</v>
      </c>
      <c r="H1132" s="696" t="s">
        <v>531</v>
      </c>
      <c r="I1132" s="696" t="s">
        <v>2660</v>
      </c>
      <c r="J1132" s="696" t="s">
        <v>2661</v>
      </c>
      <c r="K1132" s="696" t="s">
        <v>2662</v>
      </c>
      <c r="L1132" s="699">
        <v>0</v>
      </c>
      <c r="M1132" s="699">
        <v>0</v>
      </c>
      <c r="N1132" s="696">
        <v>2</v>
      </c>
      <c r="O1132" s="700">
        <v>1.5</v>
      </c>
      <c r="P1132" s="699">
        <v>0</v>
      </c>
      <c r="Q1132" s="701"/>
      <c r="R1132" s="696">
        <v>1</v>
      </c>
      <c r="S1132" s="701">
        <v>0.5</v>
      </c>
      <c r="T1132" s="700">
        <v>1</v>
      </c>
      <c r="U1132" s="702">
        <v>0.66666666666666663</v>
      </c>
    </row>
    <row r="1133" spans="1:21" ht="14.4" customHeight="1" x14ac:dyDescent="0.3">
      <c r="A1133" s="695">
        <v>12</v>
      </c>
      <c r="B1133" s="696" t="s">
        <v>530</v>
      </c>
      <c r="C1133" s="696">
        <v>89301125</v>
      </c>
      <c r="D1133" s="697" t="s">
        <v>2690</v>
      </c>
      <c r="E1133" s="698" t="s">
        <v>1454</v>
      </c>
      <c r="F1133" s="696" t="s">
        <v>1425</v>
      </c>
      <c r="G1133" s="696" t="s">
        <v>2659</v>
      </c>
      <c r="H1133" s="696" t="s">
        <v>531</v>
      </c>
      <c r="I1133" s="696" t="s">
        <v>2663</v>
      </c>
      <c r="J1133" s="696" t="s">
        <v>2661</v>
      </c>
      <c r="K1133" s="696" t="s">
        <v>2664</v>
      </c>
      <c r="L1133" s="699">
        <v>0</v>
      </c>
      <c r="M1133" s="699">
        <v>0</v>
      </c>
      <c r="N1133" s="696">
        <v>1</v>
      </c>
      <c r="O1133" s="700">
        <v>1</v>
      </c>
      <c r="P1133" s="699">
        <v>0</v>
      </c>
      <c r="Q1133" s="701"/>
      <c r="R1133" s="696">
        <v>1</v>
      </c>
      <c r="S1133" s="701">
        <v>1</v>
      </c>
      <c r="T1133" s="700">
        <v>1</v>
      </c>
      <c r="U1133" s="702">
        <v>1</v>
      </c>
    </row>
    <row r="1134" spans="1:21" ht="14.4" customHeight="1" x14ac:dyDescent="0.3">
      <c r="A1134" s="695">
        <v>12</v>
      </c>
      <c r="B1134" s="696" t="s">
        <v>530</v>
      </c>
      <c r="C1134" s="696">
        <v>89301125</v>
      </c>
      <c r="D1134" s="697" t="s">
        <v>2690</v>
      </c>
      <c r="E1134" s="698" t="s">
        <v>1454</v>
      </c>
      <c r="F1134" s="696" t="s">
        <v>1425</v>
      </c>
      <c r="G1134" s="696" t="s">
        <v>1502</v>
      </c>
      <c r="H1134" s="696" t="s">
        <v>531</v>
      </c>
      <c r="I1134" s="696" t="s">
        <v>2665</v>
      </c>
      <c r="J1134" s="696" t="s">
        <v>2666</v>
      </c>
      <c r="K1134" s="696" t="s">
        <v>2667</v>
      </c>
      <c r="L1134" s="699">
        <v>0</v>
      </c>
      <c r="M1134" s="699">
        <v>0</v>
      </c>
      <c r="N1134" s="696">
        <v>2</v>
      </c>
      <c r="O1134" s="700">
        <v>1.5</v>
      </c>
      <c r="P1134" s="699">
        <v>0</v>
      </c>
      <c r="Q1134" s="701"/>
      <c r="R1134" s="696">
        <v>1</v>
      </c>
      <c r="S1134" s="701">
        <v>0.5</v>
      </c>
      <c r="T1134" s="700">
        <v>0.5</v>
      </c>
      <c r="U1134" s="702">
        <v>0.33333333333333331</v>
      </c>
    </row>
    <row r="1135" spans="1:21" ht="14.4" customHeight="1" x14ac:dyDescent="0.3">
      <c r="A1135" s="695">
        <v>12</v>
      </c>
      <c r="B1135" s="696" t="s">
        <v>530</v>
      </c>
      <c r="C1135" s="696">
        <v>89301125</v>
      </c>
      <c r="D1135" s="697" t="s">
        <v>2690</v>
      </c>
      <c r="E1135" s="698" t="s">
        <v>1454</v>
      </c>
      <c r="F1135" s="696" t="s">
        <v>1425</v>
      </c>
      <c r="G1135" s="696" t="s">
        <v>1502</v>
      </c>
      <c r="H1135" s="696" t="s">
        <v>531</v>
      </c>
      <c r="I1135" s="696" t="s">
        <v>669</v>
      </c>
      <c r="J1135" s="696" t="s">
        <v>670</v>
      </c>
      <c r="K1135" s="696" t="s">
        <v>2668</v>
      </c>
      <c r="L1135" s="699">
        <v>0</v>
      </c>
      <c r="M1135" s="699">
        <v>0</v>
      </c>
      <c r="N1135" s="696">
        <v>1</v>
      </c>
      <c r="O1135" s="700">
        <v>1</v>
      </c>
      <c r="P1135" s="699"/>
      <c r="Q1135" s="701"/>
      <c r="R1135" s="696"/>
      <c r="S1135" s="701">
        <v>0</v>
      </c>
      <c r="T1135" s="700"/>
      <c r="U1135" s="702">
        <v>0</v>
      </c>
    </row>
    <row r="1136" spans="1:21" ht="14.4" customHeight="1" x14ac:dyDescent="0.3">
      <c r="A1136" s="695">
        <v>12</v>
      </c>
      <c r="B1136" s="696" t="s">
        <v>530</v>
      </c>
      <c r="C1136" s="696">
        <v>89301125</v>
      </c>
      <c r="D1136" s="697" t="s">
        <v>2690</v>
      </c>
      <c r="E1136" s="698" t="s">
        <v>1454</v>
      </c>
      <c r="F1136" s="696" t="s">
        <v>1425</v>
      </c>
      <c r="G1136" s="696" t="s">
        <v>1845</v>
      </c>
      <c r="H1136" s="696" t="s">
        <v>531</v>
      </c>
      <c r="I1136" s="696" t="s">
        <v>2475</v>
      </c>
      <c r="J1136" s="696" t="s">
        <v>2476</v>
      </c>
      <c r="K1136" s="696" t="s">
        <v>2477</v>
      </c>
      <c r="L1136" s="699">
        <v>0</v>
      </c>
      <c r="M1136" s="699">
        <v>0</v>
      </c>
      <c r="N1136" s="696">
        <v>1</v>
      </c>
      <c r="O1136" s="700">
        <v>1</v>
      </c>
      <c r="P1136" s="699">
        <v>0</v>
      </c>
      <c r="Q1136" s="701"/>
      <c r="R1136" s="696">
        <v>1</v>
      </c>
      <c r="S1136" s="701">
        <v>1</v>
      </c>
      <c r="T1136" s="700">
        <v>1</v>
      </c>
      <c r="U1136" s="702">
        <v>1</v>
      </c>
    </row>
    <row r="1137" spans="1:21" ht="14.4" customHeight="1" x14ac:dyDescent="0.3">
      <c r="A1137" s="695">
        <v>12</v>
      </c>
      <c r="B1137" s="696" t="s">
        <v>530</v>
      </c>
      <c r="C1137" s="696">
        <v>89301125</v>
      </c>
      <c r="D1137" s="697" t="s">
        <v>2690</v>
      </c>
      <c r="E1137" s="698" t="s">
        <v>1454</v>
      </c>
      <c r="F1137" s="696" t="s">
        <v>1425</v>
      </c>
      <c r="G1137" s="696" t="s">
        <v>2212</v>
      </c>
      <c r="H1137" s="696" t="s">
        <v>531</v>
      </c>
      <c r="I1137" s="696" t="s">
        <v>2213</v>
      </c>
      <c r="J1137" s="696" t="s">
        <v>2214</v>
      </c>
      <c r="K1137" s="696" t="s">
        <v>2215</v>
      </c>
      <c r="L1137" s="699">
        <v>0</v>
      </c>
      <c r="M1137" s="699">
        <v>0</v>
      </c>
      <c r="N1137" s="696">
        <v>1</v>
      </c>
      <c r="O1137" s="700">
        <v>0.5</v>
      </c>
      <c r="P1137" s="699">
        <v>0</v>
      </c>
      <c r="Q1137" s="701"/>
      <c r="R1137" s="696">
        <v>1</v>
      </c>
      <c r="S1137" s="701">
        <v>1</v>
      </c>
      <c r="T1137" s="700">
        <v>0.5</v>
      </c>
      <c r="U1137" s="702">
        <v>1</v>
      </c>
    </row>
    <row r="1138" spans="1:21" ht="14.4" customHeight="1" x14ac:dyDescent="0.3">
      <c r="A1138" s="695">
        <v>12</v>
      </c>
      <c r="B1138" s="696" t="s">
        <v>530</v>
      </c>
      <c r="C1138" s="696">
        <v>89301125</v>
      </c>
      <c r="D1138" s="697" t="s">
        <v>2690</v>
      </c>
      <c r="E1138" s="698" t="s">
        <v>1454</v>
      </c>
      <c r="F1138" s="696" t="s">
        <v>1425</v>
      </c>
      <c r="G1138" s="696" t="s">
        <v>2108</v>
      </c>
      <c r="H1138" s="696" t="s">
        <v>531</v>
      </c>
      <c r="I1138" s="696" t="s">
        <v>1318</v>
      </c>
      <c r="J1138" s="696" t="s">
        <v>1319</v>
      </c>
      <c r="K1138" s="696" t="s">
        <v>2109</v>
      </c>
      <c r="L1138" s="699">
        <v>38.65</v>
      </c>
      <c r="M1138" s="699">
        <v>115.94999999999999</v>
      </c>
      <c r="N1138" s="696">
        <v>3</v>
      </c>
      <c r="O1138" s="700">
        <v>2.5</v>
      </c>
      <c r="P1138" s="699">
        <v>38.65</v>
      </c>
      <c r="Q1138" s="701">
        <v>0.33333333333333337</v>
      </c>
      <c r="R1138" s="696">
        <v>1</v>
      </c>
      <c r="S1138" s="701">
        <v>0.33333333333333331</v>
      </c>
      <c r="T1138" s="700">
        <v>0.5</v>
      </c>
      <c r="U1138" s="702">
        <v>0.2</v>
      </c>
    </row>
    <row r="1139" spans="1:21" ht="14.4" customHeight="1" x14ac:dyDescent="0.3">
      <c r="A1139" s="695">
        <v>12</v>
      </c>
      <c r="B1139" s="696" t="s">
        <v>530</v>
      </c>
      <c r="C1139" s="696">
        <v>89301125</v>
      </c>
      <c r="D1139" s="697" t="s">
        <v>2690</v>
      </c>
      <c r="E1139" s="698" t="s">
        <v>1454</v>
      </c>
      <c r="F1139" s="696" t="s">
        <v>1425</v>
      </c>
      <c r="G1139" s="696" t="s">
        <v>2669</v>
      </c>
      <c r="H1139" s="696" t="s">
        <v>974</v>
      </c>
      <c r="I1139" s="696" t="s">
        <v>994</v>
      </c>
      <c r="J1139" s="696" t="s">
        <v>995</v>
      </c>
      <c r="K1139" s="696" t="s">
        <v>996</v>
      </c>
      <c r="L1139" s="699">
        <v>0</v>
      </c>
      <c r="M1139" s="699">
        <v>0</v>
      </c>
      <c r="N1139" s="696">
        <v>1</v>
      </c>
      <c r="O1139" s="700">
        <v>1</v>
      </c>
      <c r="P1139" s="699"/>
      <c r="Q1139" s="701"/>
      <c r="R1139" s="696"/>
      <c r="S1139" s="701">
        <v>0</v>
      </c>
      <c r="T1139" s="700"/>
      <c r="U1139" s="702">
        <v>0</v>
      </c>
    </row>
    <row r="1140" spans="1:21" ht="14.4" customHeight="1" x14ac:dyDescent="0.3">
      <c r="A1140" s="695">
        <v>12</v>
      </c>
      <c r="B1140" s="696" t="s">
        <v>530</v>
      </c>
      <c r="C1140" s="696">
        <v>89301125</v>
      </c>
      <c r="D1140" s="697" t="s">
        <v>2690</v>
      </c>
      <c r="E1140" s="698" t="s">
        <v>1454</v>
      </c>
      <c r="F1140" s="696" t="s">
        <v>1425</v>
      </c>
      <c r="G1140" s="696" t="s">
        <v>2670</v>
      </c>
      <c r="H1140" s="696" t="s">
        <v>531</v>
      </c>
      <c r="I1140" s="696" t="s">
        <v>2671</v>
      </c>
      <c r="J1140" s="696" t="s">
        <v>2672</v>
      </c>
      <c r="K1140" s="696" t="s">
        <v>2673</v>
      </c>
      <c r="L1140" s="699">
        <v>242.93</v>
      </c>
      <c r="M1140" s="699">
        <v>242.93</v>
      </c>
      <c r="N1140" s="696">
        <v>1</v>
      </c>
      <c r="O1140" s="700">
        <v>0.5</v>
      </c>
      <c r="P1140" s="699">
        <v>242.93</v>
      </c>
      <c r="Q1140" s="701">
        <v>1</v>
      </c>
      <c r="R1140" s="696">
        <v>1</v>
      </c>
      <c r="S1140" s="701">
        <v>1</v>
      </c>
      <c r="T1140" s="700">
        <v>0.5</v>
      </c>
      <c r="U1140" s="702">
        <v>1</v>
      </c>
    </row>
    <row r="1141" spans="1:21" ht="14.4" customHeight="1" x14ac:dyDescent="0.3">
      <c r="A1141" s="695">
        <v>12</v>
      </c>
      <c r="B1141" s="696" t="s">
        <v>530</v>
      </c>
      <c r="C1141" s="696">
        <v>89301125</v>
      </c>
      <c r="D1141" s="697" t="s">
        <v>2690</v>
      </c>
      <c r="E1141" s="698" t="s">
        <v>1454</v>
      </c>
      <c r="F1141" s="696" t="s">
        <v>1425</v>
      </c>
      <c r="G1141" s="696" t="s">
        <v>1461</v>
      </c>
      <c r="H1141" s="696" t="s">
        <v>531</v>
      </c>
      <c r="I1141" s="696" t="s">
        <v>1110</v>
      </c>
      <c r="J1141" s="696" t="s">
        <v>1111</v>
      </c>
      <c r="K1141" s="696" t="s">
        <v>1112</v>
      </c>
      <c r="L1141" s="699">
        <v>153.52000000000001</v>
      </c>
      <c r="M1141" s="699">
        <v>1688.7200000000003</v>
      </c>
      <c r="N1141" s="696">
        <v>11</v>
      </c>
      <c r="O1141" s="700">
        <v>7</v>
      </c>
      <c r="P1141" s="699">
        <v>460.56000000000006</v>
      </c>
      <c r="Q1141" s="701">
        <v>0.27272727272727271</v>
      </c>
      <c r="R1141" s="696">
        <v>3</v>
      </c>
      <c r="S1141" s="701">
        <v>0.27272727272727271</v>
      </c>
      <c r="T1141" s="700">
        <v>2</v>
      </c>
      <c r="U1141" s="702">
        <v>0.2857142857142857</v>
      </c>
    </row>
    <row r="1142" spans="1:21" ht="14.4" customHeight="1" x14ac:dyDescent="0.3">
      <c r="A1142" s="695">
        <v>12</v>
      </c>
      <c r="B1142" s="696" t="s">
        <v>530</v>
      </c>
      <c r="C1142" s="696">
        <v>89301125</v>
      </c>
      <c r="D1142" s="697" t="s">
        <v>2690</v>
      </c>
      <c r="E1142" s="698" t="s">
        <v>1454</v>
      </c>
      <c r="F1142" s="696" t="s">
        <v>1425</v>
      </c>
      <c r="G1142" s="696" t="s">
        <v>2119</v>
      </c>
      <c r="H1142" s="696" t="s">
        <v>531</v>
      </c>
      <c r="I1142" s="696" t="s">
        <v>2674</v>
      </c>
      <c r="J1142" s="696" t="s">
        <v>627</v>
      </c>
      <c r="K1142" s="696" t="s">
        <v>2675</v>
      </c>
      <c r="L1142" s="699">
        <v>0</v>
      </c>
      <c r="M1142" s="699">
        <v>0</v>
      </c>
      <c r="N1142" s="696">
        <v>1</v>
      </c>
      <c r="O1142" s="700">
        <v>1</v>
      </c>
      <c r="P1142" s="699">
        <v>0</v>
      </c>
      <c r="Q1142" s="701"/>
      <c r="R1142" s="696">
        <v>1</v>
      </c>
      <c r="S1142" s="701">
        <v>1</v>
      </c>
      <c r="T1142" s="700">
        <v>1</v>
      </c>
      <c r="U1142" s="702">
        <v>1</v>
      </c>
    </row>
    <row r="1143" spans="1:21" ht="14.4" customHeight="1" x14ac:dyDescent="0.3">
      <c r="A1143" s="695">
        <v>12</v>
      </c>
      <c r="B1143" s="696" t="s">
        <v>530</v>
      </c>
      <c r="C1143" s="696">
        <v>89301125</v>
      </c>
      <c r="D1143" s="697" t="s">
        <v>2690</v>
      </c>
      <c r="E1143" s="698" t="s">
        <v>1454</v>
      </c>
      <c r="F1143" s="696" t="s">
        <v>1425</v>
      </c>
      <c r="G1143" s="696" t="s">
        <v>2002</v>
      </c>
      <c r="H1143" s="696" t="s">
        <v>531</v>
      </c>
      <c r="I1143" s="696" t="s">
        <v>2003</v>
      </c>
      <c r="J1143" s="696" t="s">
        <v>2004</v>
      </c>
      <c r="K1143" s="696" t="s">
        <v>2005</v>
      </c>
      <c r="L1143" s="699">
        <v>257.22000000000003</v>
      </c>
      <c r="M1143" s="699">
        <v>3601.0800000000004</v>
      </c>
      <c r="N1143" s="696">
        <v>14</v>
      </c>
      <c r="O1143" s="700">
        <v>4</v>
      </c>
      <c r="P1143" s="699">
        <v>1800.5400000000002</v>
      </c>
      <c r="Q1143" s="701">
        <v>0.5</v>
      </c>
      <c r="R1143" s="696">
        <v>7</v>
      </c>
      <c r="S1143" s="701">
        <v>0.5</v>
      </c>
      <c r="T1143" s="700">
        <v>2.5</v>
      </c>
      <c r="U1143" s="702">
        <v>0.625</v>
      </c>
    </row>
    <row r="1144" spans="1:21" ht="14.4" customHeight="1" x14ac:dyDescent="0.3">
      <c r="A1144" s="695">
        <v>12</v>
      </c>
      <c r="B1144" s="696" t="s">
        <v>530</v>
      </c>
      <c r="C1144" s="696">
        <v>89301125</v>
      </c>
      <c r="D1144" s="697" t="s">
        <v>2690</v>
      </c>
      <c r="E1144" s="698" t="s">
        <v>1454</v>
      </c>
      <c r="F1144" s="696" t="s">
        <v>1425</v>
      </c>
      <c r="G1144" s="696" t="s">
        <v>2002</v>
      </c>
      <c r="H1144" s="696" t="s">
        <v>531</v>
      </c>
      <c r="I1144" s="696" t="s">
        <v>2248</v>
      </c>
      <c r="J1144" s="696" t="s">
        <v>2166</v>
      </c>
      <c r="K1144" s="696" t="s">
        <v>1020</v>
      </c>
      <c r="L1144" s="699">
        <v>128.61000000000001</v>
      </c>
      <c r="M1144" s="699">
        <v>385.83000000000004</v>
      </c>
      <c r="N1144" s="696">
        <v>3</v>
      </c>
      <c r="O1144" s="700">
        <v>1</v>
      </c>
      <c r="P1144" s="699"/>
      <c r="Q1144" s="701">
        <v>0</v>
      </c>
      <c r="R1144" s="696"/>
      <c r="S1144" s="701">
        <v>0</v>
      </c>
      <c r="T1144" s="700"/>
      <c r="U1144" s="702">
        <v>0</v>
      </c>
    </row>
    <row r="1145" spans="1:21" ht="14.4" customHeight="1" x14ac:dyDescent="0.3">
      <c r="A1145" s="695">
        <v>12</v>
      </c>
      <c r="B1145" s="696" t="s">
        <v>530</v>
      </c>
      <c r="C1145" s="696">
        <v>89301125</v>
      </c>
      <c r="D1145" s="697" t="s">
        <v>2690</v>
      </c>
      <c r="E1145" s="698" t="s">
        <v>1454</v>
      </c>
      <c r="F1145" s="696" t="s">
        <v>1425</v>
      </c>
      <c r="G1145" s="696" t="s">
        <v>2613</v>
      </c>
      <c r="H1145" s="696" t="s">
        <v>531</v>
      </c>
      <c r="I1145" s="696" t="s">
        <v>2614</v>
      </c>
      <c r="J1145" s="696" t="s">
        <v>2615</v>
      </c>
      <c r="K1145" s="696" t="s">
        <v>2616</v>
      </c>
      <c r="L1145" s="699">
        <v>382.62</v>
      </c>
      <c r="M1145" s="699">
        <v>1147.8600000000001</v>
      </c>
      <c r="N1145" s="696">
        <v>3</v>
      </c>
      <c r="O1145" s="700">
        <v>1</v>
      </c>
      <c r="P1145" s="699">
        <v>1147.8600000000001</v>
      </c>
      <c r="Q1145" s="701">
        <v>1</v>
      </c>
      <c r="R1145" s="696">
        <v>3</v>
      </c>
      <c r="S1145" s="701">
        <v>1</v>
      </c>
      <c r="T1145" s="700">
        <v>1</v>
      </c>
      <c r="U1145" s="702">
        <v>1</v>
      </c>
    </row>
    <row r="1146" spans="1:21" ht="14.4" customHeight="1" x14ac:dyDescent="0.3">
      <c r="A1146" s="695">
        <v>12</v>
      </c>
      <c r="B1146" s="696" t="s">
        <v>530</v>
      </c>
      <c r="C1146" s="696">
        <v>89301125</v>
      </c>
      <c r="D1146" s="697" t="s">
        <v>2690</v>
      </c>
      <c r="E1146" s="698" t="s">
        <v>1454</v>
      </c>
      <c r="F1146" s="696" t="s">
        <v>1425</v>
      </c>
      <c r="G1146" s="696" t="s">
        <v>1513</v>
      </c>
      <c r="H1146" s="696" t="s">
        <v>531</v>
      </c>
      <c r="I1146" s="696" t="s">
        <v>642</v>
      </c>
      <c r="J1146" s="696" t="s">
        <v>643</v>
      </c>
      <c r="K1146" s="696" t="s">
        <v>644</v>
      </c>
      <c r="L1146" s="699">
        <v>56.69</v>
      </c>
      <c r="M1146" s="699">
        <v>113.38</v>
      </c>
      <c r="N1146" s="696">
        <v>2</v>
      </c>
      <c r="O1146" s="700">
        <v>1.5</v>
      </c>
      <c r="P1146" s="699">
        <v>56.69</v>
      </c>
      <c r="Q1146" s="701">
        <v>0.5</v>
      </c>
      <c r="R1146" s="696">
        <v>1</v>
      </c>
      <c r="S1146" s="701">
        <v>0.5</v>
      </c>
      <c r="T1146" s="700">
        <v>0.5</v>
      </c>
      <c r="U1146" s="702">
        <v>0.33333333333333331</v>
      </c>
    </row>
    <row r="1147" spans="1:21" ht="14.4" customHeight="1" x14ac:dyDescent="0.3">
      <c r="A1147" s="695">
        <v>12</v>
      </c>
      <c r="B1147" s="696" t="s">
        <v>530</v>
      </c>
      <c r="C1147" s="696">
        <v>89301125</v>
      </c>
      <c r="D1147" s="697" t="s">
        <v>2690</v>
      </c>
      <c r="E1147" s="698" t="s">
        <v>1454</v>
      </c>
      <c r="F1147" s="696" t="s">
        <v>1425</v>
      </c>
      <c r="G1147" s="696" t="s">
        <v>1514</v>
      </c>
      <c r="H1147" s="696" t="s">
        <v>531</v>
      </c>
      <c r="I1147" s="696" t="s">
        <v>1548</v>
      </c>
      <c r="J1147" s="696" t="s">
        <v>1549</v>
      </c>
      <c r="K1147" s="696" t="s">
        <v>1550</v>
      </c>
      <c r="L1147" s="699">
        <v>250.07</v>
      </c>
      <c r="M1147" s="699">
        <v>3250.91</v>
      </c>
      <c r="N1147" s="696">
        <v>13</v>
      </c>
      <c r="O1147" s="700">
        <v>4.5</v>
      </c>
      <c r="P1147" s="699">
        <v>2500.6999999999998</v>
      </c>
      <c r="Q1147" s="701">
        <v>0.76923076923076916</v>
      </c>
      <c r="R1147" s="696">
        <v>10</v>
      </c>
      <c r="S1147" s="701">
        <v>0.76923076923076927</v>
      </c>
      <c r="T1147" s="700">
        <v>3.5</v>
      </c>
      <c r="U1147" s="702">
        <v>0.77777777777777779</v>
      </c>
    </row>
    <row r="1148" spans="1:21" ht="14.4" customHeight="1" x14ac:dyDescent="0.3">
      <c r="A1148" s="695">
        <v>12</v>
      </c>
      <c r="B1148" s="696" t="s">
        <v>530</v>
      </c>
      <c r="C1148" s="696">
        <v>89301125</v>
      </c>
      <c r="D1148" s="697" t="s">
        <v>2690</v>
      </c>
      <c r="E1148" s="698" t="s">
        <v>1454</v>
      </c>
      <c r="F1148" s="696" t="s">
        <v>1425</v>
      </c>
      <c r="G1148" s="696" t="s">
        <v>1514</v>
      </c>
      <c r="H1148" s="696" t="s">
        <v>531</v>
      </c>
      <c r="I1148" s="696" t="s">
        <v>1755</v>
      </c>
      <c r="J1148" s="696" t="s">
        <v>1516</v>
      </c>
      <c r="K1148" s="696" t="s">
        <v>1756</v>
      </c>
      <c r="L1148" s="699">
        <v>0</v>
      </c>
      <c r="M1148" s="699">
        <v>0</v>
      </c>
      <c r="N1148" s="696">
        <v>7</v>
      </c>
      <c r="O1148" s="700">
        <v>2.5</v>
      </c>
      <c r="P1148" s="699">
        <v>0</v>
      </c>
      <c r="Q1148" s="701"/>
      <c r="R1148" s="696">
        <v>6</v>
      </c>
      <c r="S1148" s="701">
        <v>0.8571428571428571</v>
      </c>
      <c r="T1148" s="700">
        <v>1.5</v>
      </c>
      <c r="U1148" s="702">
        <v>0.6</v>
      </c>
    </row>
    <row r="1149" spans="1:21" ht="14.4" customHeight="1" x14ac:dyDescent="0.3">
      <c r="A1149" s="695">
        <v>12</v>
      </c>
      <c r="B1149" s="696" t="s">
        <v>530</v>
      </c>
      <c r="C1149" s="696">
        <v>89301125</v>
      </c>
      <c r="D1149" s="697" t="s">
        <v>2690</v>
      </c>
      <c r="E1149" s="698" t="s">
        <v>1454</v>
      </c>
      <c r="F1149" s="696" t="s">
        <v>1425</v>
      </c>
      <c r="G1149" s="696" t="s">
        <v>1514</v>
      </c>
      <c r="H1149" s="696" t="s">
        <v>531</v>
      </c>
      <c r="I1149" s="696" t="s">
        <v>1791</v>
      </c>
      <c r="J1149" s="696" t="s">
        <v>1643</v>
      </c>
      <c r="K1149" s="696" t="s">
        <v>1792</v>
      </c>
      <c r="L1149" s="699">
        <v>423.57</v>
      </c>
      <c r="M1149" s="699">
        <v>105045.35999999994</v>
      </c>
      <c r="N1149" s="696">
        <v>248</v>
      </c>
      <c r="O1149" s="700">
        <v>91.5</v>
      </c>
      <c r="P1149" s="699">
        <v>61841.219999999965</v>
      </c>
      <c r="Q1149" s="701">
        <v>0.58870967741935487</v>
      </c>
      <c r="R1149" s="696">
        <v>146</v>
      </c>
      <c r="S1149" s="701">
        <v>0.58870967741935487</v>
      </c>
      <c r="T1149" s="700">
        <v>50.5</v>
      </c>
      <c r="U1149" s="702">
        <v>0.55191256830601088</v>
      </c>
    </row>
    <row r="1150" spans="1:21" ht="14.4" customHeight="1" x14ac:dyDescent="0.3">
      <c r="A1150" s="695">
        <v>12</v>
      </c>
      <c r="B1150" s="696" t="s">
        <v>530</v>
      </c>
      <c r="C1150" s="696">
        <v>89301125</v>
      </c>
      <c r="D1150" s="697" t="s">
        <v>2690</v>
      </c>
      <c r="E1150" s="698" t="s">
        <v>1454</v>
      </c>
      <c r="F1150" s="696" t="s">
        <v>1425</v>
      </c>
      <c r="G1150" s="696" t="s">
        <v>1514</v>
      </c>
      <c r="H1150" s="696" t="s">
        <v>531</v>
      </c>
      <c r="I1150" s="696" t="s">
        <v>1515</v>
      </c>
      <c r="J1150" s="696" t="s">
        <v>1516</v>
      </c>
      <c r="K1150" s="696" t="s">
        <v>1517</v>
      </c>
      <c r="L1150" s="699">
        <v>181.41</v>
      </c>
      <c r="M1150" s="699">
        <v>7074.9900000000007</v>
      </c>
      <c r="N1150" s="696">
        <v>39</v>
      </c>
      <c r="O1150" s="700">
        <v>10</v>
      </c>
      <c r="P1150" s="699">
        <v>5805.1200000000008</v>
      </c>
      <c r="Q1150" s="701">
        <v>0.8205128205128206</v>
      </c>
      <c r="R1150" s="696">
        <v>32</v>
      </c>
      <c r="S1150" s="701">
        <v>0.82051282051282048</v>
      </c>
      <c r="T1150" s="700">
        <v>8.5</v>
      </c>
      <c r="U1150" s="702">
        <v>0.85</v>
      </c>
    </row>
    <row r="1151" spans="1:21" ht="14.4" customHeight="1" x14ac:dyDescent="0.3">
      <c r="A1151" s="695">
        <v>12</v>
      </c>
      <c r="B1151" s="696" t="s">
        <v>530</v>
      </c>
      <c r="C1151" s="696">
        <v>89301125</v>
      </c>
      <c r="D1151" s="697" t="s">
        <v>2690</v>
      </c>
      <c r="E1151" s="698" t="s">
        <v>1454</v>
      </c>
      <c r="F1151" s="696" t="s">
        <v>1425</v>
      </c>
      <c r="G1151" s="696" t="s">
        <v>1514</v>
      </c>
      <c r="H1151" s="696" t="s">
        <v>531</v>
      </c>
      <c r="I1151" s="696" t="s">
        <v>1645</v>
      </c>
      <c r="J1151" s="696" t="s">
        <v>1549</v>
      </c>
      <c r="K1151" s="696" t="s">
        <v>1646</v>
      </c>
      <c r="L1151" s="699">
        <v>0</v>
      </c>
      <c r="M1151" s="699">
        <v>0</v>
      </c>
      <c r="N1151" s="696">
        <v>23</v>
      </c>
      <c r="O1151" s="700">
        <v>7</v>
      </c>
      <c r="P1151" s="699">
        <v>0</v>
      </c>
      <c r="Q1151" s="701"/>
      <c r="R1151" s="696">
        <v>20</v>
      </c>
      <c r="S1151" s="701">
        <v>0.86956521739130432</v>
      </c>
      <c r="T1151" s="700">
        <v>6</v>
      </c>
      <c r="U1151" s="702">
        <v>0.8571428571428571</v>
      </c>
    </row>
    <row r="1152" spans="1:21" ht="14.4" customHeight="1" x14ac:dyDescent="0.3">
      <c r="A1152" s="695">
        <v>12</v>
      </c>
      <c r="B1152" s="696" t="s">
        <v>530</v>
      </c>
      <c r="C1152" s="696">
        <v>89301125</v>
      </c>
      <c r="D1152" s="697" t="s">
        <v>2690</v>
      </c>
      <c r="E1152" s="698" t="s">
        <v>1454</v>
      </c>
      <c r="F1152" s="696" t="s">
        <v>1425</v>
      </c>
      <c r="G1152" s="696" t="s">
        <v>1654</v>
      </c>
      <c r="H1152" s="696" t="s">
        <v>531</v>
      </c>
      <c r="I1152" s="696" t="s">
        <v>2676</v>
      </c>
      <c r="J1152" s="696" t="s">
        <v>2677</v>
      </c>
      <c r="K1152" s="696" t="s">
        <v>1796</v>
      </c>
      <c r="L1152" s="699">
        <v>0</v>
      </c>
      <c r="M1152" s="699">
        <v>0</v>
      </c>
      <c r="N1152" s="696">
        <v>2</v>
      </c>
      <c r="O1152" s="700">
        <v>2</v>
      </c>
      <c r="P1152" s="699"/>
      <c r="Q1152" s="701"/>
      <c r="R1152" s="696"/>
      <c r="S1152" s="701">
        <v>0</v>
      </c>
      <c r="T1152" s="700"/>
      <c r="U1152" s="702">
        <v>0</v>
      </c>
    </row>
    <row r="1153" spans="1:21" ht="14.4" customHeight="1" x14ac:dyDescent="0.3">
      <c r="A1153" s="695">
        <v>12</v>
      </c>
      <c r="B1153" s="696" t="s">
        <v>530</v>
      </c>
      <c r="C1153" s="696">
        <v>89301125</v>
      </c>
      <c r="D1153" s="697" t="s">
        <v>2690</v>
      </c>
      <c r="E1153" s="698" t="s">
        <v>1454</v>
      </c>
      <c r="F1153" s="696" t="s">
        <v>1425</v>
      </c>
      <c r="G1153" s="696" t="s">
        <v>1662</v>
      </c>
      <c r="H1153" s="696" t="s">
        <v>531</v>
      </c>
      <c r="I1153" s="696" t="s">
        <v>1663</v>
      </c>
      <c r="J1153" s="696" t="s">
        <v>1664</v>
      </c>
      <c r="K1153" s="696" t="s">
        <v>1665</v>
      </c>
      <c r="L1153" s="699">
        <v>893.1</v>
      </c>
      <c r="M1153" s="699">
        <v>893.1</v>
      </c>
      <c r="N1153" s="696">
        <v>1</v>
      </c>
      <c r="O1153" s="700">
        <v>1</v>
      </c>
      <c r="P1153" s="699">
        <v>893.1</v>
      </c>
      <c r="Q1153" s="701">
        <v>1</v>
      </c>
      <c r="R1153" s="696">
        <v>1</v>
      </c>
      <c r="S1153" s="701">
        <v>1</v>
      </c>
      <c r="T1153" s="700">
        <v>1</v>
      </c>
      <c r="U1153" s="702">
        <v>1</v>
      </c>
    </row>
    <row r="1154" spans="1:21" ht="14.4" customHeight="1" x14ac:dyDescent="0.3">
      <c r="A1154" s="695">
        <v>12</v>
      </c>
      <c r="B1154" s="696" t="s">
        <v>530</v>
      </c>
      <c r="C1154" s="696">
        <v>89301125</v>
      </c>
      <c r="D1154" s="697" t="s">
        <v>2690</v>
      </c>
      <c r="E1154" s="698" t="s">
        <v>1454</v>
      </c>
      <c r="F1154" s="696" t="s">
        <v>1425</v>
      </c>
      <c r="G1154" s="696" t="s">
        <v>1662</v>
      </c>
      <c r="H1154" s="696" t="s">
        <v>531</v>
      </c>
      <c r="I1154" s="696" t="s">
        <v>1669</v>
      </c>
      <c r="J1154" s="696" t="s">
        <v>1664</v>
      </c>
      <c r="K1154" s="696" t="s">
        <v>1665</v>
      </c>
      <c r="L1154" s="699">
        <v>893.1</v>
      </c>
      <c r="M1154" s="699">
        <v>12503.400000000001</v>
      </c>
      <c r="N1154" s="696">
        <v>14</v>
      </c>
      <c r="O1154" s="700">
        <v>10</v>
      </c>
      <c r="P1154" s="699">
        <v>9824.1000000000022</v>
      </c>
      <c r="Q1154" s="701">
        <v>0.78571428571428581</v>
      </c>
      <c r="R1154" s="696">
        <v>11</v>
      </c>
      <c r="S1154" s="701">
        <v>0.7857142857142857</v>
      </c>
      <c r="T1154" s="700">
        <v>8</v>
      </c>
      <c r="U1154" s="702">
        <v>0.8</v>
      </c>
    </row>
    <row r="1155" spans="1:21" ht="14.4" customHeight="1" x14ac:dyDescent="0.3">
      <c r="A1155" s="695">
        <v>12</v>
      </c>
      <c r="B1155" s="696" t="s">
        <v>530</v>
      </c>
      <c r="C1155" s="696">
        <v>89301125</v>
      </c>
      <c r="D1155" s="697" t="s">
        <v>2690</v>
      </c>
      <c r="E1155" s="698" t="s">
        <v>1454</v>
      </c>
      <c r="F1155" s="696" t="s">
        <v>1425</v>
      </c>
      <c r="G1155" s="696" t="s">
        <v>1662</v>
      </c>
      <c r="H1155" s="696" t="s">
        <v>531</v>
      </c>
      <c r="I1155" s="696" t="s">
        <v>1670</v>
      </c>
      <c r="J1155" s="696" t="s">
        <v>1667</v>
      </c>
      <c r="K1155" s="696" t="s">
        <v>1668</v>
      </c>
      <c r="L1155" s="699">
        <v>1786.21</v>
      </c>
      <c r="M1155" s="699">
        <v>1786.21</v>
      </c>
      <c r="N1155" s="696">
        <v>1</v>
      </c>
      <c r="O1155" s="700">
        <v>1</v>
      </c>
      <c r="P1155" s="699"/>
      <c r="Q1155" s="701">
        <v>0</v>
      </c>
      <c r="R1155" s="696"/>
      <c r="S1155" s="701">
        <v>0</v>
      </c>
      <c r="T1155" s="700"/>
      <c r="U1155" s="702">
        <v>0</v>
      </c>
    </row>
    <row r="1156" spans="1:21" ht="14.4" customHeight="1" x14ac:dyDescent="0.3">
      <c r="A1156" s="695">
        <v>12</v>
      </c>
      <c r="B1156" s="696" t="s">
        <v>530</v>
      </c>
      <c r="C1156" s="696">
        <v>89301125</v>
      </c>
      <c r="D1156" s="697" t="s">
        <v>2690</v>
      </c>
      <c r="E1156" s="698" t="s">
        <v>1454</v>
      </c>
      <c r="F1156" s="696" t="s">
        <v>1425</v>
      </c>
      <c r="G1156" s="696" t="s">
        <v>1662</v>
      </c>
      <c r="H1156" s="696" t="s">
        <v>531</v>
      </c>
      <c r="I1156" s="696" t="s">
        <v>1959</v>
      </c>
      <c r="J1156" s="696" t="s">
        <v>1664</v>
      </c>
      <c r="K1156" s="696" t="s">
        <v>1783</v>
      </c>
      <c r="L1156" s="699">
        <v>0</v>
      </c>
      <c r="M1156" s="699">
        <v>0</v>
      </c>
      <c r="N1156" s="696">
        <v>3</v>
      </c>
      <c r="O1156" s="700">
        <v>1.5</v>
      </c>
      <c r="P1156" s="699">
        <v>0</v>
      </c>
      <c r="Q1156" s="701"/>
      <c r="R1156" s="696">
        <v>3</v>
      </c>
      <c r="S1156" s="701">
        <v>1</v>
      </c>
      <c r="T1156" s="700">
        <v>1.5</v>
      </c>
      <c r="U1156" s="702">
        <v>1</v>
      </c>
    </row>
    <row r="1157" spans="1:21" ht="14.4" customHeight="1" x14ac:dyDescent="0.3">
      <c r="A1157" s="695">
        <v>12</v>
      </c>
      <c r="B1157" s="696" t="s">
        <v>530</v>
      </c>
      <c r="C1157" s="696">
        <v>89301125</v>
      </c>
      <c r="D1157" s="697" t="s">
        <v>2690</v>
      </c>
      <c r="E1157" s="698" t="s">
        <v>1454</v>
      </c>
      <c r="F1157" s="696" t="s">
        <v>1425</v>
      </c>
      <c r="G1157" s="696" t="s">
        <v>1462</v>
      </c>
      <c r="H1157" s="696" t="s">
        <v>531</v>
      </c>
      <c r="I1157" s="696" t="s">
        <v>2652</v>
      </c>
      <c r="J1157" s="696" t="s">
        <v>1091</v>
      </c>
      <c r="K1157" s="696" t="s">
        <v>2653</v>
      </c>
      <c r="L1157" s="699">
        <v>13.38</v>
      </c>
      <c r="M1157" s="699">
        <v>66.900000000000006</v>
      </c>
      <c r="N1157" s="696">
        <v>5</v>
      </c>
      <c r="O1157" s="700">
        <v>2</v>
      </c>
      <c r="P1157" s="699"/>
      <c r="Q1157" s="701">
        <v>0</v>
      </c>
      <c r="R1157" s="696"/>
      <c r="S1157" s="701">
        <v>0</v>
      </c>
      <c r="T1157" s="700"/>
      <c r="U1157" s="702">
        <v>0</v>
      </c>
    </row>
    <row r="1158" spans="1:21" ht="14.4" customHeight="1" x14ac:dyDescent="0.3">
      <c r="A1158" s="695">
        <v>12</v>
      </c>
      <c r="B1158" s="696" t="s">
        <v>530</v>
      </c>
      <c r="C1158" s="696">
        <v>89301125</v>
      </c>
      <c r="D1158" s="697" t="s">
        <v>2690</v>
      </c>
      <c r="E1158" s="698" t="s">
        <v>1454</v>
      </c>
      <c r="F1158" s="696" t="s">
        <v>1425</v>
      </c>
      <c r="G1158" s="696" t="s">
        <v>1531</v>
      </c>
      <c r="H1158" s="696" t="s">
        <v>974</v>
      </c>
      <c r="I1158" s="696" t="s">
        <v>1679</v>
      </c>
      <c r="J1158" s="696" t="s">
        <v>1533</v>
      </c>
      <c r="K1158" s="696" t="s">
        <v>1680</v>
      </c>
      <c r="L1158" s="699">
        <v>492.45</v>
      </c>
      <c r="M1158" s="699">
        <v>492.45</v>
      </c>
      <c r="N1158" s="696">
        <v>1</v>
      </c>
      <c r="O1158" s="700">
        <v>0.5</v>
      </c>
      <c r="P1158" s="699">
        <v>492.45</v>
      </c>
      <c r="Q1158" s="701">
        <v>1</v>
      </c>
      <c r="R1158" s="696">
        <v>1</v>
      </c>
      <c r="S1158" s="701">
        <v>1</v>
      </c>
      <c r="T1158" s="700">
        <v>0.5</v>
      </c>
      <c r="U1158" s="702">
        <v>1</v>
      </c>
    </row>
    <row r="1159" spans="1:21" ht="14.4" customHeight="1" x14ac:dyDescent="0.3">
      <c r="A1159" s="695">
        <v>12</v>
      </c>
      <c r="B1159" s="696" t="s">
        <v>530</v>
      </c>
      <c r="C1159" s="696">
        <v>89301125</v>
      </c>
      <c r="D1159" s="697" t="s">
        <v>2690</v>
      </c>
      <c r="E1159" s="698" t="s">
        <v>1454</v>
      </c>
      <c r="F1159" s="696" t="s">
        <v>1425</v>
      </c>
      <c r="G1159" s="696" t="s">
        <v>1531</v>
      </c>
      <c r="H1159" s="696" t="s">
        <v>974</v>
      </c>
      <c r="I1159" s="696" t="s">
        <v>1761</v>
      </c>
      <c r="J1159" s="696" t="s">
        <v>1533</v>
      </c>
      <c r="K1159" s="696" t="s">
        <v>1762</v>
      </c>
      <c r="L1159" s="699">
        <v>547.16999999999996</v>
      </c>
      <c r="M1159" s="699">
        <v>1094.3399999999999</v>
      </c>
      <c r="N1159" s="696">
        <v>2</v>
      </c>
      <c r="O1159" s="700">
        <v>2</v>
      </c>
      <c r="P1159" s="699">
        <v>547.16999999999996</v>
      </c>
      <c r="Q1159" s="701">
        <v>0.5</v>
      </c>
      <c r="R1159" s="696">
        <v>1</v>
      </c>
      <c r="S1159" s="701">
        <v>0.5</v>
      </c>
      <c r="T1159" s="700">
        <v>1</v>
      </c>
      <c r="U1159" s="702">
        <v>0.5</v>
      </c>
    </row>
    <row r="1160" spans="1:21" ht="14.4" customHeight="1" x14ac:dyDescent="0.3">
      <c r="A1160" s="695">
        <v>12</v>
      </c>
      <c r="B1160" s="696" t="s">
        <v>530</v>
      </c>
      <c r="C1160" s="696">
        <v>89301125</v>
      </c>
      <c r="D1160" s="697" t="s">
        <v>2690</v>
      </c>
      <c r="E1160" s="698" t="s">
        <v>1454</v>
      </c>
      <c r="F1160" s="696" t="s">
        <v>1425</v>
      </c>
      <c r="G1160" s="696" t="s">
        <v>2301</v>
      </c>
      <c r="H1160" s="696" t="s">
        <v>531</v>
      </c>
      <c r="I1160" s="696" t="s">
        <v>2302</v>
      </c>
      <c r="J1160" s="696" t="s">
        <v>2303</v>
      </c>
      <c r="K1160" s="696" t="s">
        <v>1020</v>
      </c>
      <c r="L1160" s="699">
        <v>164.15</v>
      </c>
      <c r="M1160" s="699">
        <v>2790.55</v>
      </c>
      <c r="N1160" s="696">
        <v>17</v>
      </c>
      <c r="O1160" s="700">
        <v>6.5</v>
      </c>
      <c r="P1160" s="699">
        <v>1149.0500000000002</v>
      </c>
      <c r="Q1160" s="701">
        <v>0.41176470588235298</v>
      </c>
      <c r="R1160" s="696">
        <v>7</v>
      </c>
      <c r="S1160" s="701">
        <v>0.41176470588235292</v>
      </c>
      <c r="T1160" s="700">
        <v>3</v>
      </c>
      <c r="U1160" s="702">
        <v>0.46153846153846156</v>
      </c>
    </row>
    <row r="1161" spans="1:21" ht="14.4" customHeight="1" x14ac:dyDescent="0.3">
      <c r="A1161" s="695">
        <v>12</v>
      </c>
      <c r="B1161" s="696" t="s">
        <v>530</v>
      </c>
      <c r="C1161" s="696">
        <v>89301125</v>
      </c>
      <c r="D1161" s="697" t="s">
        <v>2690</v>
      </c>
      <c r="E1161" s="698" t="s">
        <v>1454</v>
      </c>
      <c r="F1161" s="696" t="s">
        <v>1425</v>
      </c>
      <c r="G1161" s="696" t="s">
        <v>1681</v>
      </c>
      <c r="H1161" s="696" t="s">
        <v>974</v>
      </c>
      <c r="I1161" s="696" t="s">
        <v>1682</v>
      </c>
      <c r="J1161" s="696" t="s">
        <v>1683</v>
      </c>
      <c r="K1161" s="696" t="s">
        <v>1684</v>
      </c>
      <c r="L1161" s="699">
        <v>104.45</v>
      </c>
      <c r="M1161" s="699">
        <v>4491.3500000000004</v>
      </c>
      <c r="N1161" s="696">
        <v>43</v>
      </c>
      <c r="O1161" s="700">
        <v>9.5</v>
      </c>
      <c r="P1161" s="699">
        <v>4178</v>
      </c>
      <c r="Q1161" s="701">
        <v>0.93023255813953476</v>
      </c>
      <c r="R1161" s="696">
        <v>40</v>
      </c>
      <c r="S1161" s="701">
        <v>0.93023255813953487</v>
      </c>
      <c r="T1161" s="700">
        <v>8.5</v>
      </c>
      <c r="U1161" s="702">
        <v>0.89473684210526316</v>
      </c>
    </row>
    <row r="1162" spans="1:21" ht="14.4" customHeight="1" x14ac:dyDescent="0.3">
      <c r="A1162" s="695">
        <v>12</v>
      </c>
      <c r="B1162" s="696" t="s">
        <v>530</v>
      </c>
      <c r="C1162" s="696">
        <v>89301125</v>
      </c>
      <c r="D1162" s="697" t="s">
        <v>2690</v>
      </c>
      <c r="E1162" s="698" t="s">
        <v>1454</v>
      </c>
      <c r="F1162" s="696" t="s">
        <v>1425</v>
      </c>
      <c r="G1162" s="696" t="s">
        <v>1807</v>
      </c>
      <c r="H1162" s="696" t="s">
        <v>531</v>
      </c>
      <c r="I1162" s="696" t="s">
        <v>1808</v>
      </c>
      <c r="J1162" s="696" t="s">
        <v>1809</v>
      </c>
      <c r="K1162" s="696" t="s">
        <v>1810</v>
      </c>
      <c r="L1162" s="699">
        <v>26.26</v>
      </c>
      <c r="M1162" s="699">
        <v>1969.4999999999995</v>
      </c>
      <c r="N1162" s="696">
        <v>75</v>
      </c>
      <c r="O1162" s="700">
        <v>67.5</v>
      </c>
      <c r="P1162" s="699">
        <v>997.87999999999977</v>
      </c>
      <c r="Q1162" s="701">
        <v>0.50666666666666671</v>
      </c>
      <c r="R1162" s="696">
        <v>38</v>
      </c>
      <c r="S1162" s="701">
        <v>0.50666666666666671</v>
      </c>
      <c r="T1162" s="700">
        <v>32.5</v>
      </c>
      <c r="U1162" s="702">
        <v>0.48148148148148145</v>
      </c>
    </row>
    <row r="1163" spans="1:21" ht="14.4" customHeight="1" x14ac:dyDescent="0.3">
      <c r="A1163" s="695">
        <v>12</v>
      </c>
      <c r="B1163" s="696" t="s">
        <v>530</v>
      </c>
      <c r="C1163" s="696">
        <v>89301125</v>
      </c>
      <c r="D1163" s="697" t="s">
        <v>2690</v>
      </c>
      <c r="E1163" s="698" t="s">
        <v>1454</v>
      </c>
      <c r="F1163" s="696" t="s">
        <v>1425</v>
      </c>
      <c r="G1163" s="696" t="s">
        <v>2315</v>
      </c>
      <c r="H1163" s="696" t="s">
        <v>531</v>
      </c>
      <c r="I1163" s="696" t="s">
        <v>2318</v>
      </c>
      <c r="J1163" s="696" t="s">
        <v>2317</v>
      </c>
      <c r="K1163" s="696" t="s">
        <v>2319</v>
      </c>
      <c r="L1163" s="699">
        <v>45.93</v>
      </c>
      <c r="M1163" s="699">
        <v>367.44</v>
      </c>
      <c r="N1163" s="696">
        <v>8</v>
      </c>
      <c r="O1163" s="700">
        <v>4</v>
      </c>
      <c r="P1163" s="699">
        <v>183.72</v>
      </c>
      <c r="Q1163" s="701">
        <v>0.5</v>
      </c>
      <c r="R1163" s="696">
        <v>4</v>
      </c>
      <c r="S1163" s="701">
        <v>0.5</v>
      </c>
      <c r="T1163" s="700">
        <v>2.5</v>
      </c>
      <c r="U1163" s="702">
        <v>0.625</v>
      </c>
    </row>
    <row r="1164" spans="1:21" ht="14.4" customHeight="1" x14ac:dyDescent="0.3">
      <c r="A1164" s="695">
        <v>12</v>
      </c>
      <c r="B1164" s="696" t="s">
        <v>530</v>
      </c>
      <c r="C1164" s="696">
        <v>89301125</v>
      </c>
      <c r="D1164" s="697" t="s">
        <v>2690</v>
      </c>
      <c r="E1164" s="698" t="s">
        <v>1454</v>
      </c>
      <c r="F1164" s="696" t="s">
        <v>1425</v>
      </c>
      <c r="G1164" s="696" t="s">
        <v>1685</v>
      </c>
      <c r="H1164" s="696" t="s">
        <v>531</v>
      </c>
      <c r="I1164" s="696" t="s">
        <v>1689</v>
      </c>
      <c r="J1164" s="696" t="s">
        <v>1690</v>
      </c>
      <c r="K1164" s="696" t="s">
        <v>1691</v>
      </c>
      <c r="L1164" s="699">
        <v>146.84</v>
      </c>
      <c r="M1164" s="699">
        <v>440.52</v>
      </c>
      <c r="N1164" s="696">
        <v>3</v>
      </c>
      <c r="O1164" s="700">
        <v>0.5</v>
      </c>
      <c r="P1164" s="699">
        <v>440.52</v>
      </c>
      <c r="Q1164" s="701">
        <v>1</v>
      </c>
      <c r="R1164" s="696">
        <v>3</v>
      </c>
      <c r="S1164" s="701">
        <v>1</v>
      </c>
      <c r="T1164" s="700">
        <v>0.5</v>
      </c>
      <c r="U1164" s="702">
        <v>1</v>
      </c>
    </row>
    <row r="1165" spans="1:21" ht="14.4" customHeight="1" x14ac:dyDescent="0.3">
      <c r="A1165" s="695">
        <v>12</v>
      </c>
      <c r="B1165" s="696" t="s">
        <v>530</v>
      </c>
      <c r="C1165" s="696">
        <v>89301125</v>
      </c>
      <c r="D1165" s="697" t="s">
        <v>2690</v>
      </c>
      <c r="E1165" s="698" t="s">
        <v>1454</v>
      </c>
      <c r="F1165" s="696" t="s">
        <v>1425</v>
      </c>
      <c r="G1165" s="696" t="s">
        <v>1685</v>
      </c>
      <c r="H1165" s="696" t="s">
        <v>531</v>
      </c>
      <c r="I1165" s="696" t="s">
        <v>1692</v>
      </c>
      <c r="J1165" s="696" t="s">
        <v>1690</v>
      </c>
      <c r="K1165" s="696" t="s">
        <v>1693</v>
      </c>
      <c r="L1165" s="699">
        <v>244.74</v>
      </c>
      <c r="M1165" s="699">
        <v>244.74</v>
      </c>
      <c r="N1165" s="696">
        <v>1</v>
      </c>
      <c r="O1165" s="700">
        <v>1</v>
      </c>
      <c r="P1165" s="699">
        <v>244.74</v>
      </c>
      <c r="Q1165" s="701">
        <v>1</v>
      </c>
      <c r="R1165" s="696">
        <v>1</v>
      </c>
      <c r="S1165" s="701">
        <v>1</v>
      </c>
      <c r="T1165" s="700">
        <v>1</v>
      </c>
      <c r="U1165" s="702">
        <v>1</v>
      </c>
    </row>
    <row r="1166" spans="1:21" ht="14.4" customHeight="1" x14ac:dyDescent="0.3">
      <c r="A1166" s="695">
        <v>12</v>
      </c>
      <c r="B1166" s="696" t="s">
        <v>530</v>
      </c>
      <c r="C1166" s="696">
        <v>89301125</v>
      </c>
      <c r="D1166" s="697" t="s">
        <v>2690</v>
      </c>
      <c r="E1166" s="698" t="s">
        <v>1454</v>
      </c>
      <c r="F1166" s="696" t="s">
        <v>1426</v>
      </c>
      <c r="G1166" s="696" t="s">
        <v>1887</v>
      </c>
      <c r="H1166" s="696" t="s">
        <v>531</v>
      </c>
      <c r="I1166" s="696" t="s">
        <v>2581</v>
      </c>
      <c r="J1166" s="696" t="s">
        <v>1889</v>
      </c>
      <c r="K1166" s="696"/>
      <c r="L1166" s="699">
        <v>0</v>
      </c>
      <c r="M1166" s="699">
        <v>0</v>
      </c>
      <c r="N1166" s="696">
        <v>2</v>
      </c>
      <c r="O1166" s="700">
        <v>2</v>
      </c>
      <c r="P1166" s="699">
        <v>0</v>
      </c>
      <c r="Q1166" s="701"/>
      <c r="R1166" s="696">
        <v>2</v>
      </c>
      <c r="S1166" s="701">
        <v>1</v>
      </c>
      <c r="T1166" s="700">
        <v>2</v>
      </c>
      <c r="U1166" s="702">
        <v>1</v>
      </c>
    </row>
    <row r="1167" spans="1:21" ht="14.4" customHeight="1" x14ac:dyDescent="0.3">
      <c r="A1167" s="695">
        <v>12</v>
      </c>
      <c r="B1167" s="696" t="s">
        <v>530</v>
      </c>
      <c r="C1167" s="696">
        <v>89301125</v>
      </c>
      <c r="D1167" s="697" t="s">
        <v>2690</v>
      </c>
      <c r="E1167" s="698" t="s">
        <v>1454</v>
      </c>
      <c r="F1167" s="696" t="s">
        <v>1427</v>
      </c>
      <c r="G1167" s="696" t="s">
        <v>1700</v>
      </c>
      <c r="H1167" s="696" t="s">
        <v>531</v>
      </c>
      <c r="I1167" s="696" t="s">
        <v>2678</v>
      </c>
      <c r="J1167" s="696" t="s">
        <v>2679</v>
      </c>
      <c r="K1167" s="696" t="s">
        <v>2680</v>
      </c>
      <c r="L1167" s="699">
        <v>15.33</v>
      </c>
      <c r="M1167" s="699">
        <v>6898.5</v>
      </c>
      <c r="N1167" s="696">
        <v>450</v>
      </c>
      <c r="O1167" s="700">
        <v>1</v>
      </c>
      <c r="P1167" s="699"/>
      <c r="Q1167" s="701">
        <v>0</v>
      </c>
      <c r="R1167" s="696"/>
      <c r="S1167" s="701">
        <v>0</v>
      </c>
      <c r="T1167" s="700"/>
      <c r="U1167" s="702">
        <v>0</v>
      </c>
    </row>
    <row r="1168" spans="1:21" ht="14.4" customHeight="1" x14ac:dyDescent="0.3">
      <c r="A1168" s="695">
        <v>12</v>
      </c>
      <c r="B1168" s="696" t="s">
        <v>530</v>
      </c>
      <c r="C1168" s="696">
        <v>89301125</v>
      </c>
      <c r="D1168" s="697" t="s">
        <v>2690</v>
      </c>
      <c r="E1168" s="698" t="s">
        <v>1454</v>
      </c>
      <c r="F1168" s="696" t="s">
        <v>1427</v>
      </c>
      <c r="G1168" s="696" t="s">
        <v>1700</v>
      </c>
      <c r="H1168" s="696" t="s">
        <v>531</v>
      </c>
      <c r="I1168" s="696" t="s">
        <v>2681</v>
      </c>
      <c r="J1168" s="696" t="s">
        <v>2682</v>
      </c>
      <c r="K1168" s="696" t="s">
        <v>2683</v>
      </c>
      <c r="L1168" s="699">
        <v>6.84</v>
      </c>
      <c r="M1168" s="699">
        <v>4104</v>
      </c>
      <c r="N1168" s="696">
        <v>600</v>
      </c>
      <c r="O1168" s="700">
        <v>2</v>
      </c>
      <c r="P1168" s="699">
        <v>4104</v>
      </c>
      <c r="Q1168" s="701">
        <v>1</v>
      </c>
      <c r="R1168" s="696">
        <v>600</v>
      </c>
      <c r="S1168" s="701">
        <v>1</v>
      </c>
      <c r="T1168" s="700">
        <v>2</v>
      </c>
      <c r="U1168" s="702">
        <v>1</v>
      </c>
    </row>
    <row r="1169" spans="1:21" ht="14.4" customHeight="1" x14ac:dyDescent="0.3">
      <c r="A1169" s="695">
        <v>12</v>
      </c>
      <c r="B1169" s="696" t="s">
        <v>530</v>
      </c>
      <c r="C1169" s="696">
        <v>89301125</v>
      </c>
      <c r="D1169" s="697" t="s">
        <v>2690</v>
      </c>
      <c r="E1169" s="698" t="s">
        <v>1454</v>
      </c>
      <c r="F1169" s="696" t="s">
        <v>1427</v>
      </c>
      <c r="G1169" s="696" t="s">
        <v>1700</v>
      </c>
      <c r="H1169" s="696" t="s">
        <v>531</v>
      </c>
      <c r="I1169" s="696" t="s">
        <v>2080</v>
      </c>
      <c r="J1169" s="696" t="s">
        <v>1711</v>
      </c>
      <c r="K1169" s="696" t="s">
        <v>2081</v>
      </c>
      <c r="L1169" s="699">
        <v>1500</v>
      </c>
      <c r="M1169" s="699">
        <v>15000</v>
      </c>
      <c r="N1169" s="696">
        <v>10</v>
      </c>
      <c r="O1169" s="700">
        <v>1</v>
      </c>
      <c r="P1169" s="699"/>
      <c r="Q1169" s="701">
        <v>0</v>
      </c>
      <c r="R1169" s="696"/>
      <c r="S1169" s="701">
        <v>0</v>
      </c>
      <c r="T1169" s="700"/>
      <c r="U1169" s="702">
        <v>0</v>
      </c>
    </row>
    <row r="1170" spans="1:21" ht="14.4" customHeight="1" x14ac:dyDescent="0.3">
      <c r="A1170" s="695">
        <v>12</v>
      </c>
      <c r="B1170" s="696" t="s">
        <v>530</v>
      </c>
      <c r="C1170" s="696">
        <v>89301125</v>
      </c>
      <c r="D1170" s="697" t="s">
        <v>2690</v>
      </c>
      <c r="E1170" s="698" t="s">
        <v>1454</v>
      </c>
      <c r="F1170" s="696" t="s">
        <v>1427</v>
      </c>
      <c r="G1170" s="696" t="s">
        <v>1700</v>
      </c>
      <c r="H1170" s="696" t="s">
        <v>531</v>
      </c>
      <c r="I1170" s="696" t="s">
        <v>1712</v>
      </c>
      <c r="J1170" s="696" t="s">
        <v>1713</v>
      </c>
      <c r="K1170" s="696" t="s">
        <v>1714</v>
      </c>
      <c r="L1170" s="699">
        <v>1500</v>
      </c>
      <c r="M1170" s="699">
        <v>7500</v>
      </c>
      <c r="N1170" s="696">
        <v>5</v>
      </c>
      <c r="O1170" s="700">
        <v>1</v>
      </c>
      <c r="P1170" s="699">
        <v>7500</v>
      </c>
      <c r="Q1170" s="701">
        <v>1</v>
      </c>
      <c r="R1170" s="696">
        <v>5</v>
      </c>
      <c r="S1170" s="701">
        <v>1</v>
      </c>
      <c r="T1170" s="700">
        <v>1</v>
      </c>
      <c r="U1170" s="702">
        <v>1</v>
      </c>
    </row>
    <row r="1171" spans="1:21" ht="14.4" customHeight="1" x14ac:dyDescent="0.3">
      <c r="A1171" s="695">
        <v>12</v>
      </c>
      <c r="B1171" s="696" t="s">
        <v>530</v>
      </c>
      <c r="C1171" s="696">
        <v>89301125</v>
      </c>
      <c r="D1171" s="697" t="s">
        <v>2690</v>
      </c>
      <c r="E1171" s="698" t="s">
        <v>1454</v>
      </c>
      <c r="F1171" s="696" t="s">
        <v>1427</v>
      </c>
      <c r="G1171" s="696" t="s">
        <v>1700</v>
      </c>
      <c r="H1171" s="696" t="s">
        <v>531</v>
      </c>
      <c r="I1171" s="696" t="s">
        <v>2333</v>
      </c>
      <c r="J1171" s="696" t="s">
        <v>1716</v>
      </c>
      <c r="K1171" s="696" t="s">
        <v>2334</v>
      </c>
      <c r="L1171" s="699">
        <v>1500</v>
      </c>
      <c r="M1171" s="699">
        <v>30000</v>
      </c>
      <c r="N1171" s="696">
        <v>20</v>
      </c>
      <c r="O1171" s="700">
        <v>3</v>
      </c>
      <c r="P1171" s="699">
        <v>15000</v>
      </c>
      <c r="Q1171" s="701">
        <v>0.5</v>
      </c>
      <c r="R1171" s="696">
        <v>10</v>
      </c>
      <c r="S1171" s="701">
        <v>0.5</v>
      </c>
      <c r="T1171" s="700">
        <v>2</v>
      </c>
      <c r="U1171" s="702">
        <v>0.66666666666666663</v>
      </c>
    </row>
    <row r="1172" spans="1:21" ht="14.4" customHeight="1" x14ac:dyDescent="0.3">
      <c r="A1172" s="695">
        <v>12</v>
      </c>
      <c r="B1172" s="696" t="s">
        <v>530</v>
      </c>
      <c r="C1172" s="696">
        <v>89301125</v>
      </c>
      <c r="D1172" s="697" t="s">
        <v>2690</v>
      </c>
      <c r="E1172" s="698" t="s">
        <v>1454</v>
      </c>
      <c r="F1172" s="696" t="s">
        <v>1427</v>
      </c>
      <c r="G1172" s="696" t="s">
        <v>1700</v>
      </c>
      <c r="H1172" s="696" t="s">
        <v>531</v>
      </c>
      <c r="I1172" s="696" t="s">
        <v>1715</v>
      </c>
      <c r="J1172" s="696" t="s">
        <v>1716</v>
      </c>
      <c r="K1172" s="696" t="s">
        <v>1717</v>
      </c>
      <c r="L1172" s="699">
        <v>1500</v>
      </c>
      <c r="M1172" s="699">
        <v>60000</v>
      </c>
      <c r="N1172" s="696">
        <v>40</v>
      </c>
      <c r="O1172" s="700">
        <v>4</v>
      </c>
      <c r="P1172" s="699">
        <v>45000</v>
      </c>
      <c r="Q1172" s="701">
        <v>0.75</v>
      </c>
      <c r="R1172" s="696">
        <v>30</v>
      </c>
      <c r="S1172" s="701">
        <v>0.75</v>
      </c>
      <c r="T1172" s="700">
        <v>3</v>
      </c>
      <c r="U1172" s="702">
        <v>0.75</v>
      </c>
    </row>
    <row r="1173" spans="1:21" ht="14.4" customHeight="1" x14ac:dyDescent="0.3">
      <c r="A1173" s="695">
        <v>12</v>
      </c>
      <c r="B1173" s="696" t="s">
        <v>530</v>
      </c>
      <c r="C1173" s="696">
        <v>89301125</v>
      </c>
      <c r="D1173" s="697" t="s">
        <v>2690</v>
      </c>
      <c r="E1173" s="698" t="s">
        <v>1454</v>
      </c>
      <c r="F1173" s="696" t="s">
        <v>1427</v>
      </c>
      <c r="G1173" s="696" t="s">
        <v>1700</v>
      </c>
      <c r="H1173" s="696" t="s">
        <v>531</v>
      </c>
      <c r="I1173" s="696" t="s">
        <v>2684</v>
      </c>
      <c r="J1173" s="696" t="s">
        <v>2685</v>
      </c>
      <c r="K1173" s="696" t="s">
        <v>2686</v>
      </c>
      <c r="L1173" s="699">
        <v>544.09</v>
      </c>
      <c r="M1173" s="699">
        <v>1088.18</v>
      </c>
      <c r="N1173" s="696">
        <v>2</v>
      </c>
      <c r="O1173" s="700">
        <v>1</v>
      </c>
      <c r="P1173" s="699">
        <v>1088.18</v>
      </c>
      <c r="Q1173" s="701">
        <v>1</v>
      </c>
      <c r="R1173" s="696">
        <v>2</v>
      </c>
      <c r="S1173" s="701">
        <v>1</v>
      </c>
      <c r="T1173" s="700">
        <v>1</v>
      </c>
      <c r="U1173" s="702">
        <v>1</v>
      </c>
    </row>
    <row r="1174" spans="1:21" ht="14.4" customHeight="1" thickBot="1" x14ac:dyDescent="0.35">
      <c r="A1174" s="703">
        <v>12</v>
      </c>
      <c r="B1174" s="704" t="s">
        <v>530</v>
      </c>
      <c r="C1174" s="704">
        <v>89301125</v>
      </c>
      <c r="D1174" s="705" t="s">
        <v>2690</v>
      </c>
      <c r="E1174" s="706" t="s">
        <v>1454</v>
      </c>
      <c r="F1174" s="704" t="s">
        <v>1427</v>
      </c>
      <c r="G1174" s="704" t="s">
        <v>1473</v>
      </c>
      <c r="H1174" s="704" t="s">
        <v>531</v>
      </c>
      <c r="I1174" s="704" t="s">
        <v>2172</v>
      </c>
      <c r="J1174" s="704" t="s">
        <v>2173</v>
      </c>
      <c r="K1174" s="704" t="s">
        <v>2174</v>
      </c>
      <c r="L1174" s="707">
        <v>189.85</v>
      </c>
      <c r="M1174" s="707">
        <v>569.54999999999995</v>
      </c>
      <c r="N1174" s="704">
        <v>3</v>
      </c>
      <c r="O1174" s="708">
        <v>1</v>
      </c>
      <c r="P1174" s="707">
        <v>569.54999999999995</v>
      </c>
      <c r="Q1174" s="709">
        <v>1</v>
      </c>
      <c r="R1174" s="704">
        <v>3</v>
      </c>
      <c r="S1174" s="709">
        <v>1</v>
      </c>
      <c r="T1174" s="708">
        <v>1</v>
      </c>
      <c r="U1174" s="710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8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7" width="8.88671875" style="257" customWidth="1"/>
    <col min="8" max="16384" width="8.88671875" style="257"/>
  </cols>
  <sheetData>
    <row r="1" spans="1:6" ht="37.799999999999997" customHeight="1" thickBot="1" x14ac:dyDescent="0.4">
      <c r="A1" s="495" t="s">
        <v>2692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236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1453</v>
      </c>
      <c r="B5" s="628">
        <v>14226.419999999998</v>
      </c>
      <c r="C5" s="646">
        <v>0.14560630143688072</v>
      </c>
      <c r="D5" s="628">
        <v>83478.28</v>
      </c>
      <c r="E5" s="646">
        <v>0.85439369856311931</v>
      </c>
      <c r="F5" s="629">
        <v>97704.7</v>
      </c>
    </row>
    <row r="6" spans="1:6" ht="14.4" customHeight="1" x14ac:dyDescent="0.3">
      <c r="A6" s="718" t="s">
        <v>1437</v>
      </c>
      <c r="B6" s="711">
        <v>9301.89</v>
      </c>
      <c r="C6" s="701">
        <v>0.54940510925624475</v>
      </c>
      <c r="D6" s="711">
        <v>7628.95</v>
      </c>
      <c r="E6" s="701">
        <v>0.45059489074375519</v>
      </c>
      <c r="F6" s="712">
        <v>16930.84</v>
      </c>
    </row>
    <row r="7" spans="1:6" ht="14.4" customHeight="1" x14ac:dyDescent="0.3">
      <c r="A7" s="718" t="s">
        <v>1447</v>
      </c>
      <c r="B7" s="711">
        <v>7160.82</v>
      </c>
      <c r="C7" s="701">
        <v>8.2969716161356691E-2</v>
      </c>
      <c r="D7" s="711">
        <v>79145.61</v>
      </c>
      <c r="E7" s="701">
        <v>0.91703028383864338</v>
      </c>
      <c r="F7" s="712">
        <v>86306.43</v>
      </c>
    </row>
    <row r="8" spans="1:6" ht="14.4" customHeight="1" x14ac:dyDescent="0.3">
      <c r="A8" s="718" t="s">
        <v>1449</v>
      </c>
      <c r="B8" s="711">
        <v>5964.1499999999987</v>
      </c>
      <c r="C8" s="701">
        <v>0.11956864950366421</v>
      </c>
      <c r="D8" s="711">
        <v>43916.400000000009</v>
      </c>
      <c r="E8" s="701">
        <v>0.8804313504963357</v>
      </c>
      <c r="F8" s="712">
        <v>49880.55000000001</v>
      </c>
    </row>
    <row r="9" spans="1:6" ht="14.4" customHeight="1" x14ac:dyDescent="0.3">
      <c r="A9" s="718" t="s">
        <v>1438</v>
      </c>
      <c r="B9" s="711">
        <v>3666.54</v>
      </c>
      <c r="C9" s="701">
        <v>0.16571587664166079</v>
      </c>
      <c r="D9" s="711">
        <v>18458.919999999998</v>
      </c>
      <c r="E9" s="701">
        <v>0.83428412335833912</v>
      </c>
      <c r="F9" s="712">
        <v>22125.46</v>
      </c>
    </row>
    <row r="10" spans="1:6" ht="14.4" customHeight="1" x14ac:dyDescent="0.3">
      <c r="A10" s="718" t="s">
        <v>1444</v>
      </c>
      <c r="B10" s="711">
        <v>1396.23</v>
      </c>
      <c r="C10" s="701">
        <v>6.8965568338756805E-2</v>
      </c>
      <c r="D10" s="711">
        <v>18849.09</v>
      </c>
      <c r="E10" s="701">
        <v>0.93103443166124322</v>
      </c>
      <c r="F10" s="712">
        <v>20245.32</v>
      </c>
    </row>
    <row r="11" spans="1:6" ht="14.4" customHeight="1" x14ac:dyDescent="0.3">
      <c r="A11" s="718" t="s">
        <v>1440</v>
      </c>
      <c r="B11" s="711">
        <v>862.32</v>
      </c>
      <c r="C11" s="701">
        <v>7.8142953976199719E-2</v>
      </c>
      <c r="D11" s="711">
        <v>10172.84</v>
      </c>
      <c r="E11" s="701">
        <v>0.92185704602380036</v>
      </c>
      <c r="F11" s="712">
        <v>11035.16</v>
      </c>
    </row>
    <row r="12" spans="1:6" ht="14.4" customHeight="1" x14ac:dyDescent="0.3">
      <c r="A12" s="718" t="s">
        <v>1442</v>
      </c>
      <c r="B12" s="711">
        <v>547.16999999999996</v>
      </c>
      <c r="C12" s="701">
        <v>6.7951760546326345E-2</v>
      </c>
      <c r="D12" s="711">
        <v>7505.16</v>
      </c>
      <c r="E12" s="701">
        <v>0.93204823945367365</v>
      </c>
      <c r="F12" s="712">
        <v>8052.33</v>
      </c>
    </row>
    <row r="13" spans="1:6" ht="14.4" customHeight="1" x14ac:dyDescent="0.3">
      <c r="A13" s="718" t="s">
        <v>1439</v>
      </c>
      <c r="B13" s="711">
        <v>413.22</v>
      </c>
      <c r="C13" s="701">
        <v>2.5640691520552206E-2</v>
      </c>
      <c r="D13" s="711">
        <v>15702.570000000002</v>
      </c>
      <c r="E13" s="701">
        <v>0.97435930847944785</v>
      </c>
      <c r="F13" s="712">
        <v>16115.79</v>
      </c>
    </row>
    <row r="14" spans="1:6" ht="14.4" customHeight="1" x14ac:dyDescent="0.3">
      <c r="A14" s="718" t="s">
        <v>1441</v>
      </c>
      <c r="B14" s="711">
        <v>411.83</v>
      </c>
      <c r="C14" s="701">
        <v>4.8143714534882351E-2</v>
      </c>
      <c r="D14" s="711">
        <v>8142.3500000000013</v>
      </c>
      <c r="E14" s="701">
        <v>0.95185628546511758</v>
      </c>
      <c r="F14" s="712">
        <v>8554.1800000000021</v>
      </c>
    </row>
    <row r="15" spans="1:6" ht="14.4" customHeight="1" x14ac:dyDescent="0.3">
      <c r="A15" s="718" t="s">
        <v>1445</v>
      </c>
      <c r="B15" s="711">
        <v>202.26</v>
      </c>
      <c r="C15" s="701">
        <v>1.116609693404351E-2</v>
      </c>
      <c r="D15" s="711">
        <v>17911.500000000004</v>
      </c>
      <c r="E15" s="701">
        <v>0.98883390306595653</v>
      </c>
      <c r="F15" s="712">
        <v>18113.760000000002</v>
      </c>
    </row>
    <row r="16" spans="1:6" ht="14.4" customHeight="1" x14ac:dyDescent="0.3">
      <c r="A16" s="718" t="s">
        <v>1448</v>
      </c>
      <c r="B16" s="711">
        <v>0</v>
      </c>
      <c r="C16" s="701">
        <v>0</v>
      </c>
      <c r="D16" s="711">
        <v>74679.799999999988</v>
      </c>
      <c r="E16" s="701">
        <v>1</v>
      </c>
      <c r="F16" s="712">
        <v>74679.799999999988</v>
      </c>
    </row>
    <row r="17" spans="1:6" ht="14.4" customHeight="1" x14ac:dyDescent="0.3">
      <c r="A17" s="718" t="s">
        <v>1455</v>
      </c>
      <c r="B17" s="711">
        <v>0</v>
      </c>
      <c r="C17" s="701">
        <v>0</v>
      </c>
      <c r="D17" s="711">
        <v>1546.8799999999999</v>
      </c>
      <c r="E17" s="701">
        <v>1</v>
      </c>
      <c r="F17" s="712">
        <v>1546.8799999999999</v>
      </c>
    </row>
    <row r="18" spans="1:6" ht="14.4" customHeight="1" x14ac:dyDescent="0.3">
      <c r="A18" s="718" t="s">
        <v>1452</v>
      </c>
      <c r="B18" s="711"/>
      <c r="C18" s="701">
        <v>0</v>
      </c>
      <c r="D18" s="711">
        <v>30505.47</v>
      </c>
      <c r="E18" s="701">
        <v>1</v>
      </c>
      <c r="F18" s="712">
        <v>30505.47</v>
      </c>
    </row>
    <row r="19" spans="1:6" ht="14.4" customHeight="1" x14ac:dyDescent="0.3">
      <c r="A19" s="718" t="s">
        <v>1443</v>
      </c>
      <c r="B19" s="711"/>
      <c r="C19" s="701">
        <v>0</v>
      </c>
      <c r="D19" s="711">
        <v>36282.210000000014</v>
      </c>
      <c r="E19" s="701">
        <v>1</v>
      </c>
      <c r="F19" s="712">
        <v>36282.210000000014</v>
      </c>
    </row>
    <row r="20" spans="1:6" ht="14.4" customHeight="1" x14ac:dyDescent="0.3">
      <c r="A20" s="718" t="s">
        <v>1454</v>
      </c>
      <c r="B20" s="711"/>
      <c r="C20" s="701">
        <v>0</v>
      </c>
      <c r="D20" s="711">
        <v>11722.19</v>
      </c>
      <c r="E20" s="701">
        <v>1</v>
      </c>
      <c r="F20" s="712">
        <v>11722.19</v>
      </c>
    </row>
    <row r="21" spans="1:6" ht="14.4" customHeight="1" x14ac:dyDescent="0.3">
      <c r="A21" s="718" t="s">
        <v>1450</v>
      </c>
      <c r="B21" s="711"/>
      <c r="C21" s="701">
        <v>0</v>
      </c>
      <c r="D21" s="711">
        <v>10309.61</v>
      </c>
      <c r="E21" s="701">
        <v>1</v>
      </c>
      <c r="F21" s="712">
        <v>10309.61</v>
      </c>
    </row>
    <row r="22" spans="1:6" ht="14.4" customHeight="1" x14ac:dyDescent="0.3">
      <c r="A22" s="718" t="s">
        <v>1451</v>
      </c>
      <c r="B22" s="711">
        <v>0</v>
      </c>
      <c r="C22" s="701">
        <v>0</v>
      </c>
      <c r="D22" s="711">
        <v>5033.6299999999992</v>
      </c>
      <c r="E22" s="701">
        <v>1</v>
      </c>
      <c r="F22" s="712">
        <v>5033.6299999999992</v>
      </c>
    </row>
    <row r="23" spans="1:6" ht="14.4" customHeight="1" thickBot="1" x14ac:dyDescent="0.35">
      <c r="A23" s="719" t="s">
        <v>1446</v>
      </c>
      <c r="B23" s="715">
        <v>0</v>
      </c>
      <c r="C23" s="716">
        <v>0</v>
      </c>
      <c r="D23" s="715">
        <v>9592.1200000000026</v>
      </c>
      <c r="E23" s="716">
        <v>1</v>
      </c>
      <c r="F23" s="717">
        <v>9592.1200000000026</v>
      </c>
    </row>
    <row r="24" spans="1:6" ht="14.4" customHeight="1" thickBot="1" x14ac:dyDescent="0.35">
      <c r="A24" s="652" t="s">
        <v>3</v>
      </c>
      <c r="B24" s="653">
        <v>44152.849999999991</v>
      </c>
      <c r="C24" s="654">
        <v>8.2569369736039844E-2</v>
      </c>
      <c r="D24" s="653">
        <v>490583.58</v>
      </c>
      <c r="E24" s="654">
        <v>0.9174306302639601</v>
      </c>
      <c r="F24" s="655">
        <v>534736.43000000005</v>
      </c>
    </row>
    <row r="25" spans="1:6" ht="14.4" customHeight="1" thickBot="1" x14ac:dyDescent="0.35"/>
    <row r="26" spans="1:6" ht="14.4" customHeight="1" x14ac:dyDescent="0.3">
      <c r="A26" s="656" t="s">
        <v>2693</v>
      </c>
      <c r="B26" s="628">
        <v>36660.39</v>
      </c>
      <c r="C26" s="646">
        <v>0.24596280767919124</v>
      </c>
      <c r="D26" s="628">
        <v>112388.11999999997</v>
      </c>
      <c r="E26" s="646">
        <v>0.7540371923208089</v>
      </c>
      <c r="F26" s="629">
        <v>149048.50999999995</v>
      </c>
    </row>
    <row r="27" spans="1:6" ht="14.4" customHeight="1" x14ac:dyDescent="0.3">
      <c r="A27" s="718" t="s">
        <v>2694</v>
      </c>
      <c r="B27" s="711">
        <v>3666.54</v>
      </c>
      <c r="C27" s="701">
        <v>1.3281829930386801E-2</v>
      </c>
      <c r="D27" s="711">
        <v>272390.3</v>
      </c>
      <c r="E27" s="701">
        <v>0.98671817006961327</v>
      </c>
      <c r="F27" s="712">
        <v>276056.83999999997</v>
      </c>
    </row>
    <row r="28" spans="1:6" ht="14.4" customHeight="1" x14ac:dyDescent="0.3">
      <c r="A28" s="718" t="s">
        <v>2695</v>
      </c>
      <c r="B28" s="711">
        <v>911.59</v>
      </c>
      <c r="C28" s="701">
        <v>8.4745699684942596E-2</v>
      </c>
      <c r="D28" s="711">
        <v>9845.18</v>
      </c>
      <c r="E28" s="701">
        <v>0.91525430031505739</v>
      </c>
      <c r="F28" s="712">
        <v>10756.77</v>
      </c>
    </row>
    <row r="29" spans="1:6" ht="14.4" customHeight="1" x14ac:dyDescent="0.3">
      <c r="A29" s="718" t="s">
        <v>2696</v>
      </c>
      <c r="B29" s="711">
        <v>826.44</v>
      </c>
      <c r="C29" s="701">
        <v>0.8571428571428571</v>
      </c>
      <c r="D29" s="711">
        <v>137.74</v>
      </c>
      <c r="E29" s="701">
        <v>0.14285714285714285</v>
      </c>
      <c r="F29" s="712">
        <v>964.18000000000006</v>
      </c>
    </row>
    <row r="30" spans="1:6" ht="14.4" customHeight="1" x14ac:dyDescent="0.3">
      <c r="A30" s="718" t="s">
        <v>2697</v>
      </c>
      <c r="B30" s="711">
        <v>625.31999999999994</v>
      </c>
      <c r="C30" s="701">
        <v>1</v>
      </c>
      <c r="D30" s="711"/>
      <c r="E30" s="701">
        <v>0</v>
      </c>
      <c r="F30" s="712">
        <v>625.31999999999994</v>
      </c>
    </row>
    <row r="31" spans="1:6" ht="14.4" customHeight="1" x14ac:dyDescent="0.3">
      <c r="A31" s="718" t="s">
        <v>2698</v>
      </c>
      <c r="B31" s="711">
        <v>492.45000000000005</v>
      </c>
      <c r="C31" s="701">
        <v>0.11612880404664493</v>
      </c>
      <c r="D31" s="711">
        <v>3748.0999999999995</v>
      </c>
      <c r="E31" s="701">
        <v>0.88387119595335517</v>
      </c>
      <c r="F31" s="712">
        <v>4240.5499999999993</v>
      </c>
    </row>
    <row r="32" spans="1:6" ht="14.4" customHeight="1" x14ac:dyDescent="0.3">
      <c r="A32" s="718" t="s">
        <v>2699</v>
      </c>
      <c r="B32" s="711">
        <v>404.51</v>
      </c>
      <c r="C32" s="701">
        <v>1</v>
      </c>
      <c r="D32" s="711"/>
      <c r="E32" s="701">
        <v>0</v>
      </c>
      <c r="F32" s="712">
        <v>404.51</v>
      </c>
    </row>
    <row r="33" spans="1:6" ht="14.4" customHeight="1" x14ac:dyDescent="0.3">
      <c r="A33" s="718" t="s">
        <v>2700</v>
      </c>
      <c r="B33" s="711">
        <v>230.36</v>
      </c>
      <c r="C33" s="701">
        <v>0.39999999999999997</v>
      </c>
      <c r="D33" s="711">
        <v>345.54</v>
      </c>
      <c r="E33" s="701">
        <v>0.6</v>
      </c>
      <c r="F33" s="712">
        <v>575.90000000000009</v>
      </c>
    </row>
    <row r="34" spans="1:6" ht="14.4" customHeight="1" x14ac:dyDescent="0.3">
      <c r="A34" s="718" t="s">
        <v>1350</v>
      </c>
      <c r="B34" s="711">
        <v>209.57999999999998</v>
      </c>
      <c r="C34" s="701">
        <v>8.1632494079521375E-2</v>
      </c>
      <c r="D34" s="711">
        <v>2357.7799999999997</v>
      </c>
      <c r="E34" s="701">
        <v>0.91836750592047867</v>
      </c>
      <c r="F34" s="712">
        <v>2567.3599999999997</v>
      </c>
    </row>
    <row r="35" spans="1:6" ht="14.4" customHeight="1" x14ac:dyDescent="0.3">
      <c r="A35" s="718" t="s">
        <v>1345</v>
      </c>
      <c r="B35" s="711">
        <v>125.67</v>
      </c>
      <c r="C35" s="701">
        <v>0.41172230776791269</v>
      </c>
      <c r="D35" s="711">
        <v>179.56</v>
      </c>
      <c r="E35" s="701">
        <v>0.58827769223208726</v>
      </c>
      <c r="F35" s="712">
        <v>305.23</v>
      </c>
    </row>
    <row r="36" spans="1:6" ht="14.4" customHeight="1" x14ac:dyDescent="0.3">
      <c r="A36" s="718" t="s">
        <v>1343</v>
      </c>
      <c r="B36" s="711"/>
      <c r="C36" s="701">
        <v>0</v>
      </c>
      <c r="D36" s="711">
        <v>439.89</v>
      </c>
      <c r="E36" s="701">
        <v>1</v>
      </c>
      <c r="F36" s="712">
        <v>439.89</v>
      </c>
    </row>
    <row r="37" spans="1:6" ht="14.4" customHeight="1" x14ac:dyDescent="0.3">
      <c r="A37" s="718" t="s">
        <v>1346</v>
      </c>
      <c r="B37" s="711">
        <v>0</v>
      </c>
      <c r="C37" s="701">
        <v>0</v>
      </c>
      <c r="D37" s="711">
        <v>8612.5399999999972</v>
      </c>
      <c r="E37" s="701">
        <v>1</v>
      </c>
      <c r="F37" s="712">
        <v>8612.5399999999972</v>
      </c>
    </row>
    <row r="38" spans="1:6" ht="14.4" customHeight="1" x14ac:dyDescent="0.3">
      <c r="A38" s="718" t="s">
        <v>1342</v>
      </c>
      <c r="B38" s="711"/>
      <c r="C38" s="701">
        <v>0</v>
      </c>
      <c r="D38" s="711">
        <v>1793.46</v>
      </c>
      <c r="E38" s="701">
        <v>1</v>
      </c>
      <c r="F38" s="712">
        <v>1793.46</v>
      </c>
    </row>
    <row r="39" spans="1:6" ht="14.4" customHeight="1" x14ac:dyDescent="0.3">
      <c r="A39" s="718" t="s">
        <v>2701</v>
      </c>
      <c r="B39" s="711"/>
      <c r="C39" s="701">
        <v>0</v>
      </c>
      <c r="D39" s="711">
        <v>224.9</v>
      </c>
      <c r="E39" s="701">
        <v>1</v>
      </c>
      <c r="F39" s="712">
        <v>224.9</v>
      </c>
    </row>
    <row r="40" spans="1:6" ht="14.4" customHeight="1" x14ac:dyDescent="0.3">
      <c r="A40" s="718" t="s">
        <v>1347</v>
      </c>
      <c r="B40" s="711"/>
      <c r="C40" s="701">
        <v>0</v>
      </c>
      <c r="D40" s="711">
        <v>541.38</v>
      </c>
      <c r="E40" s="701">
        <v>1</v>
      </c>
      <c r="F40" s="712">
        <v>541.38</v>
      </c>
    </row>
    <row r="41" spans="1:6" ht="14.4" customHeight="1" x14ac:dyDescent="0.3">
      <c r="A41" s="718" t="s">
        <v>2702</v>
      </c>
      <c r="B41" s="711"/>
      <c r="C41" s="701">
        <v>0</v>
      </c>
      <c r="D41" s="711">
        <v>1111.25</v>
      </c>
      <c r="E41" s="701">
        <v>1</v>
      </c>
      <c r="F41" s="712">
        <v>1111.25</v>
      </c>
    </row>
    <row r="42" spans="1:6" ht="14.4" customHeight="1" x14ac:dyDescent="0.3">
      <c r="A42" s="718" t="s">
        <v>2703</v>
      </c>
      <c r="B42" s="711"/>
      <c r="C42" s="701">
        <v>0</v>
      </c>
      <c r="D42" s="711">
        <v>112.36</v>
      </c>
      <c r="E42" s="701">
        <v>1</v>
      </c>
      <c r="F42" s="712">
        <v>112.36</v>
      </c>
    </row>
    <row r="43" spans="1:6" ht="14.4" customHeight="1" x14ac:dyDescent="0.3">
      <c r="A43" s="718" t="s">
        <v>2704</v>
      </c>
      <c r="B43" s="711"/>
      <c r="C43" s="701">
        <v>0</v>
      </c>
      <c r="D43" s="711">
        <v>1295.54</v>
      </c>
      <c r="E43" s="701">
        <v>1</v>
      </c>
      <c r="F43" s="712">
        <v>1295.54</v>
      </c>
    </row>
    <row r="44" spans="1:6" ht="14.4" customHeight="1" x14ac:dyDescent="0.3">
      <c r="A44" s="718" t="s">
        <v>2705</v>
      </c>
      <c r="B44" s="711"/>
      <c r="C44" s="701">
        <v>0</v>
      </c>
      <c r="D44" s="711">
        <v>225.84</v>
      </c>
      <c r="E44" s="701">
        <v>1</v>
      </c>
      <c r="F44" s="712">
        <v>225.84</v>
      </c>
    </row>
    <row r="45" spans="1:6" ht="14.4" customHeight="1" x14ac:dyDescent="0.3">
      <c r="A45" s="718" t="s">
        <v>2706</v>
      </c>
      <c r="B45" s="711"/>
      <c r="C45" s="701"/>
      <c r="D45" s="711">
        <v>0</v>
      </c>
      <c r="E45" s="701"/>
      <c r="F45" s="712">
        <v>0</v>
      </c>
    </row>
    <row r="46" spans="1:6" ht="14.4" customHeight="1" x14ac:dyDescent="0.3">
      <c r="A46" s="718" t="s">
        <v>2707</v>
      </c>
      <c r="B46" s="711"/>
      <c r="C46" s="701">
        <v>0</v>
      </c>
      <c r="D46" s="711">
        <v>672.5</v>
      </c>
      <c r="E46" s="701">
        <v>1</v>
      </c>
      <c r="F46" s="712">
        <v>672.5</v>
      </c>
    </row>
    <row r="47" spans="1:6" ht="14.4" customHeight="1" x14ac:dyDescent="0.3">
      <c r="A47" s="718" t="s">
        <v>1332</v>
      </c>
      <c r="B47" s="711">
        <v>0</v>
      </c>
      <c r="C47" s="701">
        <v>0</v>
      </c>
      <c r="D47" s="711">
        <v>17998.740000000002</v>
      </c>
      <c r="E47" s="701">
        <v>1</v>
      </c>
      <c r="F47" s="712">
        <v>17998.740000000002</v>
      </c>
    </row>
    <row r="48" spans="1:6" ht="14.4" customHeight="1" x14ac:dyDescent="0.3">
      <c r="A48" s="718" t="s">
        <v>1349</v>
      </c>
      <c r="B48" s="711"/>
      <c r="C48" s="701">
        <v>0</v>
      </c>
      <c r="D48" s="711">
        <v>323.43</v>
      </c>
      <c r="E48" s="701">
        <v>1</v>
      </c>
      <c r="F48" s="712">
        <v>323.43</v>
      </c>
    </row>
    <row r="49" spans="1:6" ht="14.4" customHeight="1" x14ac:dyDescent="0.3">
      <c r="A49" s="718" t="s">
        <v>1348</v>
      </c>
      <c r="B49" s="711">
        <v>0</v>
      </c>
      <c r="C49" s="701">
        <v>0</v>
      </c>
      <c r="D49" s="711">
        <v>116.8</v>
      </c>
      <c r="E49" s="701">
        <v>1</v>
      </c>
      <c r="F49" s="712">
        <v>116.8</v>
      </c>
    </row>
    <row r="50" spans="1:6" ht="14.4" customHeight="1" x14ac:dyDescent="0.3">
      <c r="A50" s="718" t="s">
        <v>1334</v>
      </c>
      <c r="B50" s="711"/>
      <c r="C50" s="701">
        <v>0</v>
      </c>
      <c r="D50" s="711">
        <v>3632.7200000000007</v>
      </c>
      <c r="E50" s="701">
        <v>1</v>
      </c>
      <c r="F50" s="712">
        <v>3632.7200000000007</v>
      </c>
    </row>
    <row r="51" spans="1:6" ht="14.4" customHeight="1" x14ac:dyDescent="0.3">
      <c r="A51" s="718" t="s">
        <v>2708</v>
      </c>
      <c r="B51" s="711"/>
      <c r="C51" s="701">
        <v>0</v>
      </c>
      <c r="D51" s="711">
        <v>616.04</v>
      </c>
      <c r="E51" s="701">
        <v>1</v>
      </c>
      <c r="F51" s="712">
        <v>616.04</v>
      </c>
    </row>
    <row r="52" spans="1:6" ht="14.4" customHeight="1" x14ac:dyDescent="0.3">
      <c r="A52" s="718" t="s">
        <v>1337</v>
      </c>
      <c r="B52" s="711"/>
      <c r="C52" s="701">
        <v>0</v>
      </c>
      <c r="D52" s="711">
        <v>23711.65</v>
      </c>
      <c r="E52" s="701">
        <v>1</v>
      </c>
      <c r="F52" s="712">
        <v>23711.65</v>
      </c>
    </row>
    <row r="53" spans="1:6" ht="14.4" customHeight="1" x14ac:dyDescent="0.3">
      <c r="A53" s="718" t="s">
        <v>1340</v>
      </c>
      <c r="B53" s="711"/>
      <c r="C53" s="701">
        <v>0</v>
      </c>
      <c r="D53" s="711">
        <v>1062.9299999999998</v>
      </c>
      <c r="E53" s="701">
        <v>1</v>
      </c>
      <c r="F53" s="712">
        <v>1062.9299999999998</v>
      </c>
    </row>
    <row r="54" spans="1:6" ht="14.4" customHeight="1" x14ac:dyDescent="0.3">
      <c r="A54" s="718" t="s">
        <v>2709</v>
      </c>
      <c r="B54" s="711"/>
      <c r="C54" s="701">
        <v>0</v>
      </c>
      <c r="D54" s="711">
        <v>4283.43</v>
      </c>
      <c r="E54" s="701">
        <v>1</v>
      </c>
      <c r="F54" s="712">
        <v>4283.43</v>
      </c>
    </row>
    <row r="55" spans="1:6" ht="14.4" customHeight="1" x14ac:dyDescent="0.3">
      <c r="A55" s="718" t="s">
        <v>2710</v>
      </c>
      <c r="B55" s="711"/>
      <c r="C55" s="701">
        <v>0</v>
      </c>
      <c r="D55" s="711">
        <v>5970.3700000000008</v>
      </c>
      <c r="E55" s="701">
        <v>1</v>
      </c>
      <c r="F55" s="712">
        <v>5970.3700000000008</v>
      </c>
    </row>
    <row r="56" spans="1:6" ht="14.4" customHeight="1" x14ac:dyDescent="0.3">
      <c r="A56" s="718" t="s">
        <v>1344</v>
      </c>
      <c r="B56" s="711"/>
      <c r="C56" s="701"/>
      <c r="D56" s="711">
        <v>0</v>
      </c>
      <c r="E56" s="701"/>
      <c r="F56" s="712">
        <v>0</v>
      </c>
    </row>
    <row r="57" spans="1:6" ht="14.4" customHeight="1" x14ac:dyDescent="0.3">
      <c r="A57" s="718" t="s">
        <v>1355</v>
      </c>
      <c r="B57" s="711"/>
      <c r="C57" s="701">
        <v>0</v>
      </c>
      <c r="D57" s="711">
        <v>1761.19</v>
      </c>
      <c r="E57" s="701">
        <v>1</v>
      </c>
      <c r="F57" s="712">
        <v>1761.19</v>
      </c>
    </row>
    <row r="58" spans="1:6" ht="14.4" customHeight="1" x14ac:dyDescent="0.3">
      <c r="A58" s="718" t="s">
        <v>2711</v>
      </c>
      <c r="B58" s="711"/>
      <c r="C58" s="701">
        <v>0</v>
      </c>
      <c r="D58" s="711">
        <v>190.5</v>
      </c>
      <c r="E58" s="701">
        <v>1</v>
      </c>
      <c r="F58" s="712">
        <v>190.5</v>
      </c>
    </row>
    <row r="59" spans="1:6" ht="14.4" customHeight="1" x14ac:dyDescent="0.3">
      <c r="A59" s="718" t="s">
        <v>2712</v>
      </c>
      <c r="B59" s="711">
        <v>0</v>
      </c>
      <c r="C59" s="701">
        <v>0</v>
      </c>
      <c r="D59" s="711">
        <v>9296.0500000000011</v>
      </c>
      <c r="E59" s="701">
        <v>1</v>
      </c>
      <c r="F59" s="712">
        <v>9296.0500000000011</v>
      </c>
    </row>
    <row r="60" spans="1:6" ht="14.4" customHeight="1" x14ac:dyDescent="0.3">
      <c r="A60" s="718" t="s">
        <v>1333</v>
      </c>
      <c r="B60" s="711"/>
      <c r="C60" s="701">
        <v>0</v>
      </c>
      <c r="D60" s="711">
        <v>1440.8000000000002</v>
      </c>
      <c r="E60" s="701">
        <v>1</v>
      </c>
      <c r="F60" s="712">
        <v>1440.8000000000002</v>
      </c>
    </row>
    <row r="61" spans="1:6" ht="14.4" customHeight="1" x14ac:dyDescent="0.3">
      <c r="A61" s="718" t="s">
        <v>2713</v>
      </c>
      <c r="B61" s="711"/>
      <c r="C61" s="701">
        <v>0</v>
      </c>
      <c r="D61" s="711">
        <v>420.09000000000003</v>
      </c>
      <c r="E61" s="701">
        <v>1</v>
      </c>
      <c r="F61" s="712">
        <v>420.09000000000003</v>
      </c>
    </row>
    <row r="62" spans="1:6" ht="14.4" customHeight="1" x14ac:dyDescent="0.3">
      <c r="A62" s="718" t="s">
        <v>1356</v>
      </c>
      <c r="B62" s="711"/>
      <c r="C62" s="701">
        <v>0</v>
      </c>
      <c r="D62" s="711">
        <v>28.42</v>
      </c>
      <c r="E62" s="701">
        <v>1</v>
      </c>
      <c r="F62" s="712">
        <v>28.42</v>
      </c>
    </row>
    <row r="63" spans="1:6" ht="14.4" customHeight="1" x14ac:dyDescent="0.3">
      <c r="A63" s="718" t="s">
        <v>1360</v>
      </c>
      <c r="B63" s="711"/>
      <c r="C63" s="701">
        <v>0</v>
      </c>
      <c r="D63" s="711">
        <v>146.94</v>
      </c>
      <c r="E63" s="701">
        <v>1</v>
      </c>
      <c r="F63" s="712">
        <v>146.94</v>
      </c>
    </row>
    <row r="64" spans="1:6" ht="14.4" customHeight="1" x14ac:dyDescent="0.3">
      <c r="A64" s="718" t="s">
        <v>2714</v>
      </c>
      <c r="B64" s="711"/>
      <c r="C64" s="701">
        <v>0</v>
      </c>
      <c r="D64" s="711">
        <v>156.25</v>
      </c>
      <c r="E64" s="701">
        <v>1</v>
      </c>
      <c r="F64" s="712">
        <v>156.25</v>
      </c>
    </row>
    <row r="65" spans="1:6" ht="14.4" customHeight="1" x14ac:dyDescent="0.3">
      <c r="A65" s="718" t="s">
        <v>1336</v>
      </c>
      <c r="B65" s="711"/>
      <c r="C65" s="701">
        <v>0</v>
      </c>
      <c r="D65" s="711">
        <v>275.48</v>
      </c>
      <c r="E65" s="701">
        <v>1</v>
      </c>
      <c r="F65" s="712">
        <v>275.48</v>
      </c>
    </row>
    <row r="66" spans="1:6" ht="14.4" customHeight="1" x14ac:dyDescent="0.3">
      <c r="A66" s="718" t="s">
        <v>1331</v>
      </c>
      <c r="B66" s="711"/>
      <c r="C66" s="701">
        <v>0</v>
      </c>
      <c r="D66" s="711">
        <v>195.22</v>
      </c>
      <c r="E66" s="701">
        <v>1</v>
      </c>
      <c r="F66" s="712">
        <v>195.22</v>
      </c>
    </row>
    <row r="67" spans="1:6" ht="14.4" customHeight="1" thickBot="1" x14ac:dyDescent="0.35">
      <c r="A67" s="719" t="s">
        <v>2715</v>
      </c>
      <c r="B67" s="715">
        <v>0</v>
      </c>
      <c r="C67" s="716">
        <v>0</v>
      </c>
      <c r="D67" s="715">
        <v>2534.5500000000002</v>
      </c>
      <c r="E67" s="716">
        <v>1</v>
      </c>
      <c r="F67" s="717">
        <v>2534.5500000000002</v>
      </c>
    </row>
    <row r="68" spans="1:6" ht="14.4" customHeight="1" thickBot="1" x14ac:dyDescent="0.35">
      <c r="A68" s="652" t="s">
        <v>3</v>
      </c>
      <c r="B68" s="653">
        <v>44152.85</v>
      </c>
      <c r="C68" s="654">
        <v>8.2569369736039858E-2</v>
      </c>
      <c r="D68" s="653">
        <v>490583.5799999999</v>
      </c>
      <c r="E68" s="654">
        <v>0.91743063026395988</v>
      </c>
      <c r="F68" s="655">
        <v>534736.43000000005</v>
      </c>
    </row>
  </sheetData>
  <mergeCells count="3">
    <mergeCell ref="A1:F1"/>
    <mergeCell ref="B3:C3"/>
    <mergeCell ref="D3:E3"/>
  </mergeCells>
  <conditionalFormatting sqref="C5:C1048576">
    <cfRule type="cellIs" dxfId="37" priority="12" stopIfTrue="1" operator="greaterThan">
      <formula>0.2</formula>
    </cfRule>
  </conditionalFormatting>
  <conditionalFormatting sqref="F5:F23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{49D3D033-AB26-4213-8B12-976D8C3890AA}</x14:id>
        </ext>
      </extLst>
    </cfRule>
  </conditionalFormatting>
  <conditionalFormatting sqref="F26:F67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{62B95242-D8CA-475F-A305-0BE991FC1280}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D3D033-AB26-4213-8B12-976D8C3890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F5:F23</xm:sqref>
        </x14:conditionalFormatting>
        <x14:conditionalFormatting xmlns:xm="http://schemas.microsoft.com/office/excel/2006/main">
          <x14:cfRule type="dataBar" id="{62B95242-D8CA-475F-A305-0BE991FC12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F26:F67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5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7" customWidth="1"/>
    <col min="2" max="2" width="8.88671875" style="257" bestFit="1" customWidth="1"/>
    <col min="3" max="3" width="7" style="257" bestFit="1" customWidth="1"/>
    <col min="4" max="5" width="22.21875" style="257" customWidth="1"/>
    <col min="6" max="6" width="6.6640625" style="340" customWidth="1"/>
    <col min="7" max="7" width="10" style="340" customWidth="1"/>
    <col min="8" max="8" width="6.77734375" style="343" customWidth="1"/>
    <col min="9" max="9" width="6.6640625" style="340" customWidth="1"/>
    <col min="10" max="10" width="10" style="340" customWidth="1"/>
    <col min="11" max="11" width="6.77734375" style="343" customWidth="1"/>
    <col min="12" max="12" width="6.6640625" style="340" customWidth="1"/>
    <col min="13" max="13" width="10" style="340" customWidth="1"/>
    <col min="14" max="16384" width="8.88671875" style="257"/>
  </cols>
  <sheetData>
    <row r="1" spans="1:13" ht="18.600000000000001" customHeight="1" thickBot="1" x14ac:dyDescent="0.4">
      <c r="A1" s="496" t="s">
        <v>2739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58"/>
      <c r="M1" s="458"/>
    </row>
    <row r="2" spans="1:13" ht="14.4" customHeight="1" thickBot="1" x14ac:dyDescent="0.35">
      <c r="A2" s="386" t="s">
        <v>321</v>
      </c>
      <c r="B2" s="339"/>
      <c r="C2" s="339"/>
      <c r="D2" s="339"/>
      <c r="E2" s="339"/>
      <c r="F2" s="347"/>
      <c r="G2" s="347"/>
      <c r="H2" s="348"/>
      <c r="I2" s="347"/>
      <c r="J2" s="347"/>
      <c r="K2" s="348"/>
      <c r="L2" s="347"/>
    </row>
    <row r="3" spans="1:13" ht="14.4" customHeight="1" thickBot="1" x14ac:dyDescent="0.35">
      <c r="E3" s="104" t="s">
        <v>160</v>
      </c>
      <c r="F3" s="47">
        <f>SUBTOTAL(9,F6:F1048576)</f>
        <v>109</v>
      </c>
      <c r="G3" s="47">
        <f>SUBTOTAL(9,G6:G1048576)</f>
        <v>44152.849999999991</v>
      </c>
      <c r="H3" s="48">
        <f>IF(M3=0,0,G3/M3)</f>
        <v>8.2569369736039844E-2</v>
      </c>
      <c r="I3" s="47">
        <f>SUBTOTAL(9,I6:I1048576)</f>
        <v>1009</v>
      </c>
      <c r="J3" s="47">
        <f>SUBTOTAL(9,J6:J1048576)</f>
        <v>490583.57999999978</v>
      </c>
      <c r="K3" s="48">
        <f>IF(M3=0,0,J3/M3)</f>
        <v>0.91743063026395966</v>
      </c>
      <c r="L3" s="47">
        <f>SUBTOTAL(9,L6:L1048576)</f>
        <v>1118</v>
      </c>
      <c r="M3" s="49">
        <f>SUBTOTAL(9,M6:M1048576)</f>
        <v>534736.43000000005</v>
      </c>
    </row>
    <row r="4" spans="1:13" ht="14.4" customHeight="1" thickBot="1" x14ac:dyDescent="0.35">
      <c r="A4" s="45"/>
      <c r="B4" s="45"/>
      <c r="C4" s="45"/>
      <c r="D4" s="45"/>
      <c r="E4" s="46"/>
      <c r="F4" s="500" t="s">
        <v>162</v>
      </c>
      <c r="G4" s="501"/>
      <c r="H4" s="502"/>
      <c r="I4" s="503" t="s">
        <v>161</v>
      </c>
      <c r="J4" s="501"/>
      <c r="K4" s="502"/>
      <c r="L4" s="504" t="s">
        <v>3</v>
      </c>
      <c r="M4" s="505"/>
    </row>
    <row r="5" spans="1:13" ht="14.4" customHeight="1" thickBot="1" x14ac:dyDescent="0.35">
      <c r="A5" s="642" t="s">
        <v>168</v>
      </c>
      <c r="B5" s="660" t="s">
        <v>164</v>
      </c>
      <c r="C5" s="660" t="s">
        <v>90</v>
      </c>
      <c r="D5" s="660" t="s">
        <v>165</v>
      </c>
      <c r="E5" s="660" t="s">
        <v>166</v>
      </c>
      <c r="F5" s="661" t="s">
        <v>28</v>
      </c>
      <c r="G5" s="661" t="s">
        <v>14</v>
      </c>
      <c r="H5" s="644" t="s">
        <v>167</v>
      </c>
      <c r="I5" s="643" t="s">
        <v>28</v>
      </c>
      <c r="J5" s="661" t="s">
        <v>14</v>
      </c>
      <c r="K5" s="644" t="s">
        <v>167</v>
      </c>
      <c r="L5" s="643" t="s">
        <v>28</v>
      </c>
      <c r="M5" s="662" t="s">
        <v>14</v>
      </c>
    </row>
    <row r="6" spans="1:13" ht="14.4" customHeight="1" x14ac:dyDescent="0.3">
      <c r="A6" s="624" t="s">
        <v>1437</v>
      </c>
      <c r="B6" s="625" t="s">
        <v>1364</v>
      </c>
      <c r="C6" s="625" t="s">
        <v>1045</v>
      </c>
      <c r="D6" s="625" t="s">
        <v>988</v>
      </c>
      <c r="E6" s="625" t="s">
        <v>1046</v>
      </c>
      <c r="F6" s="628"/>
      <c r="G6" s="628"/>
      <c r="H6" s="646">
        <v>0</v>
      </c>
      <c r="I6" s="628">
        <v>1</v>
      </c>
      <c r="J6" s="628">
        <v>625.29</v>
      </c>
      <c r="K6" s="646">
        <v>1</v>
      </c>
      <c r="L6" s="628">
        <v>1</v>
      </c>
      <c r="M6" s="629">
        <v>625.29</v>
      </c>
    </row>
    <row r="7" spans="1:13" ht="14.4" customHeight="1" x14ac:dyDescent="0.3">
      <c r="A7" s="695" t="s">
        <v>1437</v>
      </c>
      <c r="B7" s="696" t="s">
        <v>2716</v>
      </c>
      <c r="C7" s="696" t="s">
        <v>1682</v>
      </c>
      <c r="D7" s="696" t="s">
        <v>1683</v>
      </c>
      <c r="E7" s="696" t="s">
        <v>1684</v>
      </c>
      <c r="F7" s="711"/>
      <c r="G7" s="711"/>
      <c r="H7" s="701">
        <v>0</v>
      </c>
      <c r="I7" s="711">
        <v>12</v>
      </c>
      <c r="J7" s="711">
        <v>1253.4000000000001</v>
      </c>
      <c r="K7" s="701">
        <v>1</v>
      </c>
      <c r="L7" s="711">
        <v>12</v>
      </c>
      <c r="M7" s="712">
        <v>1253.4000000000001</v>
      </c>
    </row>
    <row r="8" spans="1:13" ht="14.4" customHeight="1" x14ac:dyDescent="0.3">
      <c r="A8" s="695" t="s">
        <v>1437</v>
      </c>
      <c r="B8" s="696" t="s">
        <v>2717</v>
      </c>
      <c r="C8" s="696" t="s">
        <v>1676</v>
      </c>
      <c r="D8" s="696" t="s">
        <v>1677</v>
      </c>
      <c r="E8" s="696" t="s">
        <v>1678</v>
      </c>
      <c r="F8" s="711">
        <v>17</v>
      </c>
      <c r="G8" s="711">
        <v>9301.89</v>
      </c>
      <c r="H8" s="701">
        <v>1</v>
      </c>
      <c r="I8" s="711"/>
      <c r="J8" s="711"/>
      <c r="K8" s="701">
        <v>0</v>
      </c>
      <c r="L8" s="711">
        <v>17</v>
      </c>
      <c r="M8" s="712">
        <v>9301.89</v>
      </c>
    </row>
    <row r="9" spans="1:13" ht="14.4" customHeight="1" x14ac:dyDescent="0.3">
      <c r="A9" s="695" t="s">
        <v>1437</v>
      </c>
      <c r="B9" s="696" t="s">
        <v>2717</v>
      </c>
      <c r="C9" s="696" t="s">
        <v>1679</v>
      </c>
      <c r="D9" s="696" t="s">
        <v>1533</v>
      </c>
      <c r="E9" s="696" t="s">
        <v>1680</v>
      </c>
      <c r="F9" s="711"/>
      <c r="G9" s="711"/>
      <c r="H9" s="701">
        <v>0</v>
      </c>
      <c r="I9" s="711">
        <v>5</v>
      </c>
      <c r="J9" s="711">
        <v>2462.25</v>
      </c>
      <c r="K9" s="701">
        <v>1</v>
      </c>
      <c r="L9" s="711">
        <v>5</v>
      </c>
      <c r="M9" s="712">
        <v>2462.25</v>
      </c>
    </row>
    <row r="10" spans="1:13" ht="14.4" customHeight="1" x14ac:dyDescent="0.3">
      <c r="A10" s="695" t="s">
        <v>1437</v>
      </c>
      <c r="B10" s="696" t="s">
        <v>1380</v>
      </c>
      <c r="C10" s="696" t="s">
        <v>1128</v>
      </c>
      <c r="D10" s="696" t="s">
        <v>1381</v>
      </c>
      <c r="E10" s="696" t="s">
        <v>1382</v>
      </c>
      <c r="F10" s="711"/>
      <c r="G10" s="711"/>
      <c r="H10" s="701">
        <v>0</v>
      </c>
      <c r="I10" s="711">
        <v>3</v>
      </c>
      <c r="J10" s="711">
        <v>999.93000000000006</v>
      </c>
      <c r="K10" s="701">
        <v>1</v>
      </c>
      <c r="L10" s="711">
        <v>3</v>
      </c>
      <c r="M10" s="712">
        <v>999.93000000000006</v>
      </c>
    </row>
    <row r="11" spans="1:13" ht="14.4" customHeight="1" x14ac:dyDescent="0.3">
      <c r="A11" s="695" t="s">
        <v>1437</v>
      </c>
      <c r="B11" s="696" t="s">
        <v>1380</v>
      </c>
      <c r="C11" s="696" t="s">
        <v>1158</v>
      </c>
      <c r="D11" s="696" t="s">
        <v>1385</v>
      </c>
      <c r="E11" s="696" t="s">
        <v>1386</v>
      </c>
      <c r="F11" s="711"/>
      <c r="G11" s="711"/>
      <c r="H11" s="701">
        <v>0</v>
      </c>
      <c r="I11" s="711">
        <v>2</v>
      </c>
      <c r="J11" s="711">
        <v>666.62</v>
      </c>
      <c r="K11" s="701">
        <v>1</v>
      </c>
      <c r="L11" s="711">
        <v>2</v>
      </c>
      <c r="M11" s="712">
        <v>666.62</v>
      </c>
    </row>
    <row r="12" spans="1:13" ht="14.4" customHeight="1" x14ac:dyDescent="0.3">
      <c r="A12" s="695" t="s">
        <v>1437</v>
      </c>
      <c r="B12" s="696" t="s">
        <v>1387</v>
      </c>
      <c r="C12" s="696" t="s">
        <v>1135</v>
      </c>
      <c r="D12" s="696" t="s">
        <v>1136</v>
      </c>
      <c r="E12" s="696" t="s">
        <v>1388</v>
      </c>
      <c r="F12" s="711"/>
      <c r="G12" s="711"/>
      <c r="H12" s="701">
        <v>0</v>
      </c>
      <c r="I12" s="711">
        <v>3</v>
      </c>
      <c r="J12" s="711">
        <v>552.66</v>
      </c>
      <c r="K12" s="701">
        <v>1</v>
      </c>
      <c r="L12" s="711">
        <v>3</v>
      </c>
      <c r="M12" s="712">
        <v>552.66</v>
      </c>
    </row>
    <row r="13" spans="1:13" ht="14.4" customHeight="1" x14ac:dyDescent="0.3">
      <c r="A13" s="695" t="s">
        <v>1437</v>
      </c>
      <c r="B13" s="696" t="s">
        <v>1395</v>
      </c>
      <c r="C13" s="696" t="s">
        <v>1146</v>
      </c>
      <c r="D13" s="696" t="s">
        <v>1147</v>
      </c>
      <c r="E13" s="696" t="s">
        <v>1396</v>
      </c>
      <c r="F13" s="711"/>
      <c r="G13" s="711"/>
      <c r="H13" s="701">
        <v>0</v>
      </c>
      <c r="I13" s="711">
        <v>7</v>
      </c>
      <c r="J13" s="711">
        <v>489.02</v>
      </c>
      <c r="K13" s="701">
        <v>1</v>
      </c>
      <c r="L13" s="711">
        <v>7</v>
      </c>
      <c r="M13" s="712">
        <v>489.02</v>
      </c>
    </row>
    <row r="14" spans="1:13" ht="14.4" customHeight="1" x14ac:dyDescent="0.3">
      <c r="A14" s="695" t="s">
        <v>1437</v>
      </c>
      <c r="B14" s="696" t="s">
        <v>1398</v>
      </c>
      <c r="C14" s="696" t="s">
        <v>1634</v>
      </c>
      <c r="D14" s="696" t="s">
        <v>1023</v>
      </c>
      <c r="E14" s="696" t="s">
        <v>1635</v>
      </c>
      <c r="F14" s="711"/>
      <c r="G14" s="711"/>
      <c r="H14" s="701">
        <v>0</v>
      </c>
      <c r="I14" s="711">
        <v>6</v>
      </c>
      <c r="J14" s="711">
        <v>579.78</v>
      </c>
      <c r="K14" s="701">
        <v>1</v>
      </c>
      <c r="L14" s="711">
        <v>6</v>
      </c>
      <c r="M14" s="712">
        <v>579.78</v>
      </c>
    </row>
    <row r="15" spans="1:13" ht="14.4" customHeight="1" x14ac:dyDescent="0.3">
      <c r="A15" s="695" t="s">
        <v>1438</v>
      </c>
      <c r="B15" s="696" t="s">
        <v>1362</v>
      </c>
      <c r="C15" s="696" t="s">
        <v>1752</v>
      </c>
      <c r="D15" s="696" t="s">
        <v>1753</v>
      </c>
      <c r="E15" s="696" t="s">
        <v>1754</v>
      </c>
      <c r="F15" s="711"/>
      <c r="G15" s="711"/>
      <c r="H15" s="701"/>
      <c r="I15" s="711">
        <v>1</v>
      </c>
      <c r="J15" s="711">
        <v>0</v>
      </c>
      <c r="K15" s="701"/>
      <c r="L15" s="711">
        <v>1</v>
      </c>
      <c r="M15" s="712">
        <v>0</v>
      </c>
    </row>
    <row r="16" spans="1:13" ht="14.4" customHeight="1" x14ac:dyDescent="0.3">
      <c r="A16" s="695" t="s">
        <v>1438</v>
      </c>
      <c r="B16" s="696" t="s">
        <v>2717</v>
      </c>
      <c r="C16" s="696" t="s">
        <v>1679</v>
      </c>
      <c r="D16" s="696" t="s">
        <v>1533</v>
      </c>
      <c r="E16" s="696" t="s">
        <v>1680</v>
      </c>
      <c r="F16" s="711"/>
      <c r="G16" s="711"/>
      <c r="H16" s="701">
        <v>0</v>
      </c>
      <c r="I16" s="711">
        <v>1</v>
      </c>
      <c r="J16" s="711">
        <v>492.45</v>
      </c>
      <c r="K16" s="701">
        <v>1</v>
      </c>
      <c r="L16" s="711">
        <v>1</v>
      </c>
      <c r="M16" s="712">
        <v>492.45</v>
      </c>
    </row>
    <row r="17" spans="1:13" ht="14.4" customHeight="1" x14ac:dyDescent="0.3">
      <c r="A17" s="695" t="s">
        <v>1438</v>
      </c>
      <c r="B17" s="696" t="s">
        <v>2717</v>
      </c>
      <c r="C17" s="696" t="s">
        <v>1761</v>
      </c>
      <c r="D17" s="696" t="s">
        <v>1533</v>
      </c>
      <c r="E17" s="696" t="s">
        <v>1762</v>
      </c>
      <c r="F17" s="711"/>
      <c r="G17" s="711"/>
      <c r="H17" s="701">
        <v>0</v>
      </c>
      <c r="I17" s="711">
        <v>1</v>
      </c>
      <c r="J17" s="711">
        <v>547.16999999999996</v>
      </c>
      <c r="K17" s="701">
        <v>1</v>
      </c>
      <c r="L17" s="711">
        <v>1</v>
      </c>
      <c r="M17" s="712">
        <v>547.16999999999996</v>
      </c>
    </row>
    <row r="18" spans="1:13" ht="14.4" customHeight="1" x14ac:dyDescent="0.3">
      <c r="A18" s="695" t="s">
        <v>1438</v>
      </c>
      <c r="B18" s="696" t="s">
        <v>2718</v>
      </c>
      <c r="C18" s="696" t="s">
        <v>1758</v>
      </c>
      <c r="D18" s="696" t="s">
        <v>1759</v>
      </c>
      <c r="E18" s="696" t="s">
        <v>1760</v>
      </c>
      <c r="F18" s="711"/>
      <c r="G18" s="711"/>
      <c r="H18" s="701">
        <v>0</v>
      </c>
      <c r="I18" s="711">
        <v>2</v>
      </c>
      <c r="J18" s="711">
        <v>308.8</v>
      </c>
      <c r="K18" s="701">
        <v>1</v>
      </c>
      <c r="L18" s="711">
        <v>2</v>
      </c>
      <c r="M18" s="712">
        <v>308.8</v>
      </c>
    </row>
    <row r="19" spans="1:13" ht="14.4" customHeight="1" x14ac:dyDescent="0.3">
      <c r="A19" s="695" t="s">
        <v>1438</v>
      </c>
      <c r="B19" s="696" t="s">
        <v>2719</v>
      </c>
      <c r="C19" s="696" t="s">
        <v>1567</v>
      </c>
      <c r="D19" s="696" t="s">
        <v>1568</v>
      </c>
      <c r="E19" s="696" t="s">
        <v>1569</v>
      </c>
      <c r="F19" s="711"/>
      <c r="G19" s="711"/>
      <c r="H19" s="701">
        <v>0</v>
      </c>
      <c r="I19" s="711">
        <v>15</v>
      </c>
      <c r="J19" s="711">
        <v>17110.5</v>
      </c>
      <c r="K19" s="701">
        <v>1</v>
      </c>
      <c r="L19" s="711">
        <v>15</v>
      </c>
      <c r="M19" s="712">
        <v>17110.5</v>
      </c>
    </row>
    <row r="20" spans="1:13" ht="14.4" customHeight="1" x14ac:dyDescent="0.3">
      <c r="A20" s="695" t="s">
        <v>1438</v>
      </c>
      <c r="B20" s="696" t="s">
        <v>2719</v>
      </c>
      <c r="C20" s="696" t="s">
        <v>1739</v>
      </c>
      <c r="D20" s="696" t="s">
        <v>1740</v>
      </c>
      <c r="E20" s="696" t="s">
        <v>1741</v>
      </c>
      <c r="F20" s="711">
        <v>3</v>
      </c>
      <c r="G20" s="711">
        <v>3666.54</v>
      </c>
      <c r="H20" s="701">
        <v>1</v>
      </c>
      <c r="I20" s="711"/>
      <c r="J20" s="711"/>
      <c r="K20" s="701">
        <v>0</v>
      </c>
      <c r="L20" s="711">
        <v>3</v>
      </c>
      <c r="M20" s="712">
        <v>3666.54</v>
      </c>
    </row>
    <row r="21" spans="1:13" ht="14.4" customHeight="1" x14ac:dyDescent="0.3">
      <c r="A21" s="695" t="s">
        <v>1439</v>
      </c>
      <c r="B21" s="696" t="s">
        <v>2716</v>
      </c>
      <c r="C21" s="696" t="s">
        <v>1682</v>
      </c>
      <c r="D21" s="696" t="s">
        <v>1683</v>
      </c>
      <c r="E21" s="696" t="s">
        <v>1684</v>
      </c>
      <c r="F21" s="711"/>
      <c r="G21" s="711"/>
      <c r="H21" s="701">
        <v>0</v>
      </c>
      <c r="I21" s="711">
        <v>3</v>
      </c>
      <c r="J21" s="711">
        <v>313.35000000000002</v>
      </c>
      <c r="K21" s="701">
        <v>1</v>
      </c>
      <c r="L21" s="711">
        <v>3</v>
      </c>
      <c r="M21" s="712">
        <v>313.35000000000002</v>
      </c>
    </row>
    <row r="22" spans="1:13" ht="14.4" customHeight="1" x14ac:dyDescent="0.3">
      <c r="A22" s="695" t="s">
        <v>1439</v>
      </c>
      <c r="B22" s="696" t="s">
        <v>2717</v>
      </c>
      <c r="C22" s="696" t="s">
        <v>1532</v>
      </c>
      <c r="D22" s="696" t="s">
        <v>1533</v>
      </c>
      <c r="E22" s="696" t="s">
        <v>1534</v>
      </c>
      <c r="F22" s="711"/>
      <c r="G22" s="711"/>
      <c r="H22" s="701">
        <v>0</v>
      </c>
      <c r="I22" s="711">
        <v>2</v>
      </c>
      <c r="J22" s="711">
        <v>328.3</v>
      </c>
      <c r="K22" s="701">
        <v>1</v>
      </c>
      <c r="L22" s="711">
        <v>2</v>
      </c>
      <c r="M22" s="712">
        <v>328.3</v>
      </c>
    </row>
    <row r="23" spans="1:13" ht="14.4" customHeight="1" x14ac:dyDescent="0.3">
      <c r="A23" s="695" t="s">
        <v>1439</v>
      </c>
      <c r="B23" s="696" t="s">
        <v>2717</v>
      </c>
      <c r="C23" s="696" t="s">
        <v>1679</v>
      </c>
      <c r="D23" s="696" t="s">
        <v>1533</v>
      </c>
      <c r="E23" s="696" t="s">
        <v>1680</v>
      </c>
      <c r="F23" s="711"/>
      <c r="G23" s="711"/>
      <c r="H23" s="701">
        <v>0</v>
      </c>
      <c r="I23" s="711">
        <v>7</v>
      </c>
      <c r="J23" s="711">
        <v>3447.1499999999996</v>
      </c>
      <c r="K23" s="701">
        <v>1</v>
      </c>
      <c r="L23" s="711">
        <v>7</v>
      </c>
      <c r="M23" s="712">
        <v>3447.1499999999996</v>
      </c>
    </row>
    <row r="24" spans="1:13" ht="14.4" customHeight="1" x14ac:dyDescent="0.3">
      <c r="A24" s="695" t="s">
        <v>1439</v>
      </c>
      <c r="B24" s="696" t="s">
        <v>1395</v>
      </c>
      <c r="C24" s="696" t="s">
        <v>1146</v>
      </c>
      <c r="D24" s="696" t="s">
        <v>1147</v>
      </c>
      <c r="E24" s="696" t="s">
        <v>1396</v>
      </c>
      <c r="F24" s="711"/>
      <c r="G24" s="711"/>
      <c r="H24" s="701">
        <v>0</v>
      </c>
      <c r="I24" s="711">
        <v>4</v>
      </c>
      <c r="J24" s="711">
        <v>279.44</v>
      </c>
      <c r="K24" s="701">
        <v>1</v>
      </c>
      <c r="L24" s="711">
        <v>4</v>
      </c>
      <c r="M24" s="712">
        <v>279.44</v>
      </c>
    </row>
    <row r="25" spans="1:13" ht="14.4" customHeight="1" x14ac:dyDescent="0.3">
      <c r="A25" s="695" t="s">
        <v>1439</v>
      </c>
      <c r="B25" s="696" t="s">
        <v>1397</v>
      </c>
      <c r="C25" s="696" t="s">
        <v>1139</v>
      </c>
      <c r="D25" s="696" t="s">
        <v>1140</v>
      </c>
      <c r="E25" s="696" t="s">
        <v>1388</v>
      </c>
      <c r="F25" s="711"/>
      <c r="G25" s="711"/>
      <c r="H25" s="701">
        <v>0</v>
      </c>
      <c r="I25" s="711">
        <v>6</v>
      </c>
      <c r="J25" s="711">
        <v>419.15999999999997</v>
      </c>
      <c r="K25" s="701">
        <v>1</v>
      </c>
      <c r="L25" s="711">
        <v>6</v>
      </c>
      <c r="M25" s="712">
        <v>419.15999999999997</v>
      </c>
    </row>
    <row r="26" spans="1:13" ht="14.4" customHeight="1" x14ac:dyDescent="0.3">
      <c r="A26" s="695" t="s">
        <v>1439</v>
      </c>
      <c r="B26" s="696" t="s">
        <v>2719</v>
      </c>
      <c r="C26" s="696" t="s">
        <v>1773</v>
      </c>
      <c r="D26" s="696" t="s">
        <v>1774</v>
      </c>
      <c r="E26" s="696" t="s">
        <v>1775</v>
      </c>
      <c r="F26" s="711"/>
      <c r="G26" s="711"/>
      <c r="H26" s="701">
        <v>0</v>
      </c>
      <c r="I26" s="711">
        <v>3</v>
      </c>
      <c r="J26" s="711">
        <v>648.87</v>
      </c>
      <c r="K26" s="701">
        <v>1</v>
      </c>
      <c r="L26" s="711">
        <v>3</v>
      </c>
      <c r="M26" s="712">
        <v>648.87</v>
      </c>
    </row>
    <row r="27" spans="1:13" ht="14.4" customHeight="1" x14ac:dyDescent="0.3">
      <c r="A27" s="695" t="s">
        <v>1439</v>
      </c>
      <c r="B27" s="696" t="s">
        <v>2719</v>
      </c>
      <c r="C27" s="696" t="s">
        <v>1567</v>
      </c>
      <c r="D27" s="696" t="s">
        <v>1568</v>
      </c>
      <c r="E27" s="696" t="s">
        <v>1569</v>
      </c>
      <c r="F27" s="711"/>
      <c r="G27" s="711"/>
      <c r="H27" s="701">
        <v>0</v>
      </c>
      <c r="I27" s="711">
        <v>9</v>
      </c>
      <c r="J27" s="711">
        <v>10266.300000000001</v>
      </c>
      <c r="K27" s="701">
        <v>1</v>
      </c>
      <c r="L27" s="711">
        <v>9</v>
      </c>
      <c r="M27" s="712">
        <v>10266.300000000001</v>
      </c>
    </row>
    <row r="28" spans="1:13" ht="14.4" customHeight="1" x14ac:dyDescent="0.3">
      <c r="A28" s="695" t="s">
        <v>1439</v>
      </c>
      <c r="B28" s="696" t="s">
        <v>2720</v>
      </c>
      <c r="C28" s="696" t="s">
        <v>1781</v>
      </c>
      <c r="D28" s="696" t="s">
        <v>1782</v>
      </c>
      <c r="E28" s="696" t="s">
        <v>1783</v>
      </c>
      <c r="F28" s="711">
        <v>1</v>
      </c>
      <c r="G28" s="711">
        <v>413.22</v>
      </c>
      <c r="H28" s="701">
        <v>1</v>
      </c>
      <c r="I28" s="711"/>
      <c r="J28" s="711"/>
      <c r="K28" s="701">
        <v>0</v>
      </c>
      <c r="L28" s="711">
        <v>1</v>
      </c>
      <c r="M28" s="712">
        <v>413.22</v>
      </c>
    </row>
    <row r="29" spans="1:13" ht="14.4" customHeight="1" x14ac:dyDescent="0.3">
      <c r="A29" s="695" t="s">
        <v>1440</v>
      </c>
      <c r="B29" s="696" t="s">
        <v>2721</v>
      </c>
      <c r="C29" s="696" t="s">
        <v>1878</v>
      </c>
      <c r="D29" s="696" t="s">
        <v>1879</v>
      </c>
      <c r="E29" s="696" t="s">
        <v>1880</v>
      </c>
      <c r="F29" s="711"/>
      <c r="G29" s="711"/>
      <c r="H29" s="701">
        <v>0</v>
      </c>
      <c r="I29" s="711">
        <v>1</v>
      </c>
      <c r="J29" s="711">
        <v>156.25</v>
      </c>
      <c r="K29" s="701">
        <v>1</v>
      </c>
      <c r="L29" s="711">
        <v>1</v>
      </c>
      <c r="M29" s="712">
        <v>156.25</v>
      </c>
    </row>
    <row r="30" spans="1:13" ht="14.4" customHeight="1" x14ac:dyDescent="0.3">
      <c r="A30" s="695" t="s">
        <v>1440</v>
      </c>
      <c r="B30" s="696" t="s">
        <v>1364</v>
      </c>
      <c r="C30" s="696" t="s">
        <v>1045</v>
      </c>
      <c r="D30" s="696" t="s">
        <v>988</v>
      </c>
      <c r="E30" s="696" t="s">
        <v>1046</v>
      </c>
      <c r="F30" s="711"/>
      <c r="G30" s="711"/>
      <c r="H30" s="701">
        <v>0</v>
      </c>
      <c r="I30" s="711">
        <v>4</v>
      </c>
      <c r="J30" s="711">
        <v>2501.16</v>
      </c>
      <c r="K30" s="701">
        <v>1</v>
      </c>
      <c r="L30" s="711">
        <v>4</v>
      </c>
      <c r="M30" s="712">
        <v>2501.16</v>
      </c>
    </row>
    <row r="31" spans="1:13" ht="14.4" customHeight="1" x14ac:dyDescent="0.3">
      <c r="A31" s="695" t="s">
        <v>1440</v>
      </c>
      <c r="B31" s="696" t="s">
        <v>1364</v>
      </c>
      <c r="C31" s="696" t="s">
        <v>991</v>
      </c>
      <c r="D31" s="696" t="s">
        <v>988</v>
      </c>
      <c r="E31" s="696" t="s">
        <v>992</v>
      </c>
      <c r="F31" s="711"/>
      <c r="G31" s="711"/>
      <c r="H31" s="701">
        <v>0</v>
      </c>
      <c r="I31" s="711">
        <v>1</v>
      </c>
      <c r="J31" s="711">
        <v>1166.47</v>
      </c>
      <c r="K31" s="701">
        <v>1</v>
      </c>
      <c r="L31" s="711">
        <v>1</v>
      </c>
      <c r="M31" s="712">
        <v>1166.47</v>
      </c>
    </row>
    <row r="32" spans="1:13" ht="14.4" customHeight="1" x14ac:dyDescent="0.3">
      <c r="A32" s="695" t="s">
        <v>1440</v>
      </c>
      <c r="B32" s="696" t="s">
        <v>2722</v>
      </c>
      <c r="C32" s="696" t="s">
        <v>1834</v>
      </c>
      <c r="D32" s="696" t="s">
        <v>1835</v>
      </c>
      <c r="E32" s="696" t="s">
        <v>1836</v>
      </c>
      <c r="F32" s="711"/>
      <c r="G32" s="711"/>
      <c r="H32" s="701">
        <v>0</v>
      </c>
      <c r="I32" s="711">
        <v>1</v>
      </c>
      <c r="J32" s="711">
        <v>492.45</v>
      </c>
      <c r="K32" s="701">
        <v>1</v>
      </c>
      <c r="L32" s="711">
        <v>1</v>
      </c>
      <c r="M32" s="712">
        <v>492.45</v>
      </c>
    </row>
    <row r="33" spans="1:13" ht="14.4" customHeight="1" x14ac:dyDescent="0.3">
      <c r="A33" s="695" t="s">
        <v>1440</v>
      </c>
      <c r="B33" s="696" t="s">
        <v>1370</v>
      </c>
      <c r="C33" s="696" t="s">
        <v>1828</v>
      </c>
      <c r="D33" s="696" t="s">
        <v>1829</v>
      </c>
      <c r="E33" s="696" t="s">
        <v>1801</v>
      </c>
      <c r="F33" s="711">
        <v>3</v>
      </c>
      <c r="G33" s="711">
        <v>125.67</v>
      </c>
      <c r="H33" s="701">
        <v>1</v>
      </c>
      <c r="I33" s="711"/>
      <c r="J33" s="711"/>
      <c r="K33" s="701">
        <v>0</v>
      </c>
      <c r="L33" s="711">
        <v>3</v>
      </c>
      <c r="M33" s="712">
        <v>125.67</v>
      </c>
    </row>
    <row r="34" spans="1:13" ht="14.4" customHeight="1" x14ac:dyDescent="0.3">
      <c r="A34" s="695" t="s">
        <v>1440</v>
      </c>
      <c r="B34" s="696" t="s">
        <v>2723</v>
      </c>
      <c r="C34" s="696" t="s">
        <v>1870</v>
      </c>
      <c r="D34" s="696" t="s">
        <v>1871</v>
      </c>
      <c r="E34" s="696" t="s">
        <v>1872</v>
      </c>
      <c r="F34" s="711">
        <v>1</v>
      </c>
      <c r="G34" s="711">
        <v>323.43</v>
      </c>
      <c r="H34" s="701">
        <v>1</v>
      </c>
      <c r="I34" s="711"/>
      <c r="J34" s="711"/>
      <c r="K34" s="701">
        <v>0</v>
      </c>
      <c r="L34" s="711">
        <v>1</v>
      </c>
      <c r="M34" s="712">
        <v>323.43</v>
      </c>
    </row>
    <row r="35" spans="1:13" ht="14.4" customHeight="1" x14ac:dyDescent="0.3">
      <c r="A35" s="695" t="s">
        <v>1440</v>
      </c>
      <c r="B35" s="696" t="s">
        <v>1374</v>
      </c>
      <c r="C35" s="696" t="s">
        <v>1819</v>
      </c>
      <c r="D35" s="696" t="s">
        <v>1414</v>
      </c>
      <c r="E35" s="696" t="s">
        <v>1668</v>
      </c>
      <c r="F35" s="711"/>
      <c r="G35" s="711"/>
      <c r="H35" s="701">
        <v>0</v>
      </c>
      <c r="I35" s="711">
        <v>1</v>
      </c>
      <c r="J35" s="711">
        <v>217.65</v>
      </c>
      <c r="K35" s="701">
        <v>1</v>
      </c>
      <c r="L35" s="711">
        <v>1</v>
      </c>
      <c r="M35" s="712">
        <v>217.65</v>
      </c>
    </row>
    <row r="36" spans="1:13" ht="14.4" customHeight="1" x14ac:dyDescent="0.3">
      <c r="A36" s="695" t="s">
        <v>1440</v>
      </c>
      <c r="B36" s="696" t="s">
        <v>1374</v>
      </c>
      <c r="C36" s="696" t="s">
        <v>1820</v>
      </c>
      <c r="D36" s="696" t="s">
        <v>1821</v>
      </c>
      <c r="E36" s="696" t="s">
        <v>1822</v>
      </c>
      <c r="F36" s="711"/>
      <c r="G36" s="711"/>
      <c r="H36" s="701">
        <v>0</v>
      </c>
      <c r="I36" s="711">
        <v>1</v>
      </c>
      <c r="J36" s="711">
        <v>672.94</v>
      </c>
      <c r="K36" s="701">
        <v>1</v>
      </c>
      <c r="L36" s="711">
        <v>1</v>
      </c>
      <c r="M36" s="712">
        <v>672.94</v>
      </c>
    </row>
    <row r="37" spans="1:13" ht="14.4" customHeight="1" x14ac:dyDescent="0.3">
      <c r="A37" s="695" t="s">
        <v>1440</v>
      </c>
      <c r="B37" s="696" t="s">
        <v>2716</v>
      </c>
      <c r="C37" s="696" t="s">
        <v>1682</v>
      </c>
      <c r="D37" s="696" t="s">
        <v>1683</v>
      </c>
      <c r="E37" s="696" t="s">
        <v>1684</v>
      </c>
      <c r="F37" s="711"/>
      <c r="G37" s="711"/>
      <c r="H37" s="701">
        <v>0</v>
      </c>
      <c r="I37" s="711">
        <v>2</v>
      </c>
      <c r="J37" s="711">
        <v>208.9</v>
      </c>
      <c r="K37" s="701">
        <v>1</v>
      </c>
      <c r="L37" s="711">
        <v>2</v>
      </c>
      <c r="M37" s="712">
        <v>208.9</v>
      </c>
    </row>
    <row r="38" spans="1:13" ht="14.4" customHeight="1" x14ac:dyDescent="0.3">
      <c r="A38" s="695" t="s">
        <v>1440</v>
      </c>
      <c r="B38" s="696" t="s">
        <v>2717</v>
      </c>
      <c r="C38" s="696" t="s">
        <v>1679</v>
      </c>
      <c r="D38" s="696" t="s">
        <v>1533</v>
      </c>
      <c r="E38" s="696" t="s">
        <v>1680</v>
      </c>
      <c r="F38" s="711"/>
      <c r="G38" s="711"/>
      <c r="H38" s="701">
        <v>0</v>
      </c>
      <c r="I38" s="711">
        <v>1</v>
      </c>
      <c r="J38" s="711">
        <v>492.45</v>
      </c>
      <c r="K38" s="701">
        <v>1</v>
      </c>
      <c r="L38" s="711">
        <v>1</v>
      </c>
      <c r="M38" s="712">
        <v>492.45</v>
      </c>
    </row>
    <row r="39" spans="1:13" ht="14.4" customHeight="1" x14ac:dyDescent="0.3">
      <c r="A39" s="695" t="s">
        <v>1440</v>
      </c>
      <c r="B39" s="696" t="s">
        <v>2717</v>
      </c>
      <c r="C39" s="696" t="s">
        <v>1761</v>
      </c>
      <c r="D39" s="696" t="s">
        <v>1533</v>
      </c>
      <c r="E39" s="696" t="s">
        <v>1762</v>
      </c>
      <c r="F39" s="711"/>
      <c r="G39" s="711"/>
      <c r="H39" s="701">
        <v>0</v>
      </c>
      <c r="I39" s="711">
        <v>2</v>
      </c>
      <c r="J39" s="711">
        <v>1094.3399999999999</v>
      </c>
      <c r="K39" s="701">
        <v>1</v>
      </c>
      <c r="L39" s="711">
        <v>2</v>
      </c>
      <c r="M39" s="712">
        <v>1094.3399999999999</v>
      </c>
    </row>
    <row r="40" spans="1:13" ht="14.4" customHeight="1" x14ac:dyDescent="0.3">
      <c r="A40" s="695" t="s">
        <v>1440</v>
      </c>
      <c r="B40" s="696" t="s">
        <v>1380</v>
      </c>
      <c r="C40" s="696" t="s">
        <v>1128</v>
      </c>
      <c r="D40" s="696" t="s">
        <v>1381</v>
      </c>
      <c r="E40" s="696" t="s">
        <v>1382</v>
      </c>
      <c r="F40" s="711"/>
      <c r="G40" s="711"/>
      <c r="H40" s="701">
        <v>0</v>
      </c>
      <c r="I40" s="711">
        <v>2</v>
      </c>
      <c r="J40" s="711">
        <v>666.62</v>
      </c>
      <c r="K40" s="701">
        <v>1</v>
      </c>
      <c r="L40" s="711">
        <v>2</v>
      </c>
      <c r="M40" s="712">
        <v>666.62</v>
      </c>
    </row>
    <row r="41" spans="1:13" ht="14.4" customHeight="1" x14ac:dyDescent="0.3">
      <c r="A41" s="695" t="s">
        <v>1440</v>
      </c>
      <c r="B41" s="696" t="s">
        <v>1380</v>
      </c>
      <c r="C41" s="696" t="s">
        <v>1158</v>
      </c>
      <c r="D41" s="696" t="s">
        <v>1385</v>
      </c>
      <c r="E41" s="696" t="s">
        <v>1386</v>
      </c>
      <c r="F41" s="711"/>
      <c r="G41" s="711"/>
      <c r="H41" s="701">
        <v>0</v>
      </c>
      <c r="I41" s="711">
        <v>3</v>
      </c>
      <c r="J41" s="711">
        <v>999.93000000000006</v>
      </c>
      <c r="K41" s="701">
        <v>1</v>
      </c>
      <c r="L41" s="711">
        <v>3</v>
      </c>
      <c r="M41" s="712">
        <v>999.93000000000006</v>
      </c>
    </row>
    <row r="42" spans="1:13" ht="14.4" customHeight="1" x14ac:dyDescent="0.3">
      <c r="A42" s="695" t="s">
        <v>1440</v>
      </c>
      <c r="B42" s="696" t="s">
        <v>1387</v>
      </c>
      <c r="C42" s="696" t="s">
        <v>1135</v>
      </c>
      <c r="D42" s="696" t="s">
        <v>1136</v>
      </c>
      <c r="E42" s="696" t="s">
        <v>1388</v>
      </c>
      <c r="F42" s="711"/>
      <c r="G42" s="711"/>
      <c r="H42" s="701">
        <v>0</v>
      </c>
      <c r="I42" s="711">
        <v>2</v>
      </c>
      <c r="J42" s="711">
        <v>368.44</v>
      </c>
      <c r="K42" s="701">
        <v>1</v>
      </c>
      <c r="L42" s="711">
        <v>2</v>
      </c>
      <c r="M42" s="712">
        <v>368.44</v>
      </c>
    </row>
    <row r="43" spans="1:13" ht="14.4" customHeight="1" x14ac:dyDescent="0.3">
      <c r="A43" s="695" t="s">
        <v>1440</v>
      </c>
      <c r="B43" s="696" t="s">
        <v>2724</v>
      </c>
      <c r="C43" s="696" t="s">
        <v>2105</v>
      </c>
      <c r="D43" s="696" t="s">
        <v>2106</v>
      </c>
      <c r="E43" s="696" t="s">
        <v>2107</v>
      </c>
      <c r="F43" s="711"/>
      <c r="G43" s="711"/>
      <c r="H43" s="701">
        <v>0</v>
      </c>
      <c r="I43" s="711">
        <v>2</v>
      </c>
      <c r="J43" s="711">
        <v>308.02</v>
      </c>
      <c r="K43" s="701">
        <v>1</v>
      </c>
      <c r="L43" s="711">
        <v>2</v>
      </c>
      <c r="M43" s="712">
        <v>308.02</v>
      </c>
    </row>
    <row r="44" spans="1:13" ht="14.4" customHeight="1" x14ac:dyDescent="0.3">
      <c r="A44" s="695" t="s">
        <v>1440</v>
      </c>
      <c r="B44" s="696" t="s">
        <v>1398</v>
      </c>
      <c r="C44" s="696" t="s">
        <v>1634</v>
      </c>
      <c r="D44" s="696" t="s">
        <v>1023</v>
      </c>
      <c r="E44" s="696" t="s">
        <v>1635</v>
      </c>
      <c r="F44" s="711"/>
      <c r="G44" s="711"/>
      <c r="H44" s="701">
        <v>0</v>
      </c>
      <c r="I44" s="711">
        <v>3</v>
      </c>
      <c r="J44" s="711">
        <v>289.89</v>
      </c>
      <c r="K44" s="701">
        <v>1</v>
      </c>
      <c r="L44" s="711">
        <v>3</v>
      </c>
      <c r="M44" s="712">
        <v>289.89</v>
      </c>
    </row>
    <row r="45" spans="1:13" ht="14.4" customHeight="1" x14ac:dyDescent="0.3">
      <c r="A45" s="695" t="s">
        <v>1440</v>
      </c>
      <c r="B45" s="696" t="s">
        <v>2725</v>
      </c>
      <c r="C45" s="696" t="s">
        <v>1815</v>
      </c>
      <c r="D45" s="696" t="s">
        <v>1816</v>
      </c>
      <c r="E45" s="696" t="s">
        <v>1817</v>
      </c>
      <c r="F45" s="711"/>
      <c r="G45" s="711"/>
      <c r="H45" s="701">
        <v>0</v>
      </c>
      <c r="I45" s="711">
        <v>1</v>
      </c>
      <c r="J45" s="711">
        <v>95.25</v>
      </c>
      <c r="K45" s="701">
        <v>1</v>
      </c>
      <c r="L45" s="711">
        <v>1</v>
      </c>
      <c r="M45" s="712">
        <v>95.25</v>
      </c>
    </row>
    <row r="46" spans="1:13" ht="14.4" customHeight="1" x14ac:dyDescent="0.3">
      <c r="A46" s="695" t="s">
        <v>1440</v>
      </c>
      <c r="B46" s="696" t="s">
        <v>1419</v>
      </c>
      <c r="C46" s="696" t="s">
        <v>1557</v>
      </c>
      <c r="D46" s="696" t="s">
        <v>1558</v>
      </c>
      <c r="E46" s="696" t="s">
        <v>1559</v>
      </c>
      <c r="F46" s="711"/>
      <c r="G46" s="711"/>
      <c r="H46" s="701">
        <v>0</v>
      </c>
      <c r="I46" s="711">
        <v>3</v>
      </c>
      <c r="J46" s="711">
        <v>442.08000000000004</v>
      </c>
      <c r="K46" s="701">
        <v>1</v>
      </c>
      <c r="L46" s="711">
        <v>3</v>
      </c>
      <c r="M46" s="712">
        <v>442.08000000000004</v>
      </c>
    </row>
    <row r="47" spans="1:13" ht="14.4" customHeight="1" x14ac:dyDescent="0.3">
      <c r="A47" s="695" t="s">
        <v>1440</v>
      </c>
      <c r="B47" s="696" t="s">
        <v>2720</v>
      </c>
      <c r="C47" s="696" t="s">
        <v>1781</v>
      </c>
      <c r="D47" s="696" t="s">
        <v>1782</v>
      </c>
      <c r="E47" s="696" t="s">
        <v>1783</v>
      </c>
      <c r="F47" s="711">
        <v>1</v>
      </c>
      <c r="G47" s="711">
        <v>413.22</v>
      </c>
      <c r="H47" s="701">
        <v>1</v>
      </c>
      <c r="I47" s="711"/>
      <c r="J47" s="711"/>
      <c r="K47" s="701">
        <v>0</v>
      </c>
      <c r="L47" s="711">
        <v>1</v>
      </c>
      <c r="M47" s="712">
        <v>413.22</v>
      </c>
    </row>
    <row r="48" spans="1:13" ht="14.4" customHeight="1" x14ac:dyDescent="0.3">
      <c r="A48" s="695" t="s">
        <v>1441</v>
      </c>
      <c r="B48" s="696" t="s">
        <v>1364</v>
      </c>
      <c r="C48" s="696" t="s">
        <v>1045</v>
      </c>
      <c r="D48" s="696" t="s">
        <v>988</v>
      </c>
      <c r="E48" s="696" t="s">
        <v>1046</v>
      </c>
      <c r="F48" s="711"/>
      <c r="G48" s="711"/>
      <c r="H48" s="701">
        <v>0</v>
      </c>
      <c r="I48" s="711">
        <v>2</v>
      </c>
      <c r="J48" s="711">
        <v>1250.58</v>
      </c>
      <c r="K48" s="701">
        <v>1</v>
      </c>
      <c r="L48" s="711">
        <v>2</v>
      </c>
      <c r="M48" s="712">
        <v>1250.58</v>
      </c>
    </row>
    <row r="49" spans="1:13" ht="14.4" customHeight="1" x14ac:dyDescent="0.3">
      <c r="A49" s="695" t="s">
        <v>1441</v>
      </c>
      <c r="B49" s="696" t="s">
        <v>1364</v>
      </c>
      <c r="C49" s="696" t="s">
        <v>987</v>
      </c>
      <c r="D49" s="696" t="s">
        <v>988</v>
      </c>
      <c r="E49" s="696" t="s">
        <v>989</v>
      </c>
      <c r="F49" s="711"/>
      <c r="G49" s="711"/>
      <c r="H49" s="701">
        <v>0</v>
      </c>
      <c r="I49" s="711">
        <v>1</v>
      </c>
      <c r="J49" s="711">
        <v>937.93</v>
      </c>
      <c r="K49" s="701">
        <v>1</v>
      </c>
      <c r="L49" s="711">
        <v>1</v>
      </c>
      <c r="M49" s="712">
        <v>937.93</v>
      </c>
    </row>
    <row r="50" spans="1:13" ht="14.4" customHeight="1" x14ac:dyDescent="0.3">
      <c r="A50" s="695" t="s">
        <v>1441</v>
      </c>
      <c r="B50" s="696" t="s">
        <v>1364</v>
      </c>
      <c r="C50" s="696" t="s">
        <v>991</v>
      </c>
      <c r="D50" s="696" t="s">
        <v>988</v>
      </c>
      <c r="E50" s="696" t="s">
        <v>992</v>
      </c>
      <c r="F50" s="711"/>
      <c r="G50" s="711"/>
      <c r="H50" s="701">
        <v>0</v>
      </c>
      <c r="I50" s="711">
        <v>1</v>
      </c>
      <c r="J50" s="711">
        <v>1166.47</v>
      </c>
      <c r="K50" s="701">
        <v>1</v>
      </c>
      <c r="L50" s="711">
        <v>1</v>
      </c>
      <c r="M50" s="712">
        <v>1166.47</v>
      </c>
    </row>
    <row r="51" spans="1:13" ht="14.4" customHeight="1" x14ac:dyDescent="0.3">
      <c r="A51" s="695" t="s">
        <v>1441</v>
      </c>
      <c r="B51" s="696" t="s">
        <v>2722</v>
      </c>
      <c r="C51" s="696" t="s">
        <v>1947</v>
      </c>
      <c r="D51" s="696" t="s">
        <v>1948</v>
      </c>
      <c r="E51" s="696" t="s">
        <v>1949</v>
      </c>
      <c r="F51" s="711"/>
      <c r="G51" s="711"/>
      <c r="H51" s="701"/>
      <c r="I51" s="711">
        <v>1</v>
      </c>
      <c r="J51" s="711">
        <v>0</v>
      </c>
      <c r="K51" s="701"/>
      <c r="L51" s="711">
        <v>1</v>
      </c>
      <c r="M51" s="712">
        <v>0</v>
      </c>
    </row>
    <row r="52" spans="1:13" ht="14.4" customHeight="1" x14ac:dyDescent="0.3">
      <c r="A52" s="695" t="s">
        <v>1441</v>
      </c>
      <c r="B52" s="696" t="s">
        <v>2726</v>
      </c>
      <c r="C52" s="696" t="s">
        <v>1955</v>
      </c>
      <c r="D52" s="696" t="s">
        <v>1956</v>
      </c>
      <c r="E52" s="696" t="s">
        <v>1957</v>
      </c>
      <c r="F52" s="711">
        <v>1</v>
      </c>
      <c r="G52" s="711">
        <v>0</v>
      </c>
      <c r="H52" s="701"/>
      <c r="I52" s="711"/>
      <c r="J52" s="711"/>
      <c r="K52" s="701"/>
      <c r="L52" s="711">
        <v>1</v>
      </c>
      <c r="M52" s="712">
        <v>0</v>
      </c>
    </row>
    <row r="53" spans="1:13" ht="14.4" customHeight="1" x14ac:dyDescent="0.3">
      <c r="A53" s="695" t="s">
        <v>1441</v>
      </c>
      <c r="B53" s="696" t="s">
        <v>2726</v>
      </c>
      <c r="C53" s="696" t="s">
        <v>2630</v>
      </c>
      <c r="D53" s="696" t="s">
        <v>1956</v>
      </c>
      <c r="E53" s="696" t="s">
        <v>1836</v>
      </c>
      <c r="F53" s="711">
        <v>1</v>
      </c>
      <c r="G53" s="711">
        <v>202.25</v>
      </c>
      <c r="H53" s="701">
        <v>1</v>
      </c>
      <c r="I53" s="711"/>
      <c r="J53" s="711"/>
      <c r="K53" s="701">
        <v>0</v>
      </c>
      <c r="L53" s="711">
        <v>1</v>
      </c>
      <c r="M53" s="712">
        <v>202.25</v>
      </c>
    </row>
    <row r="54" spans="1:13" ht="14.4" customHeight="1" x14ac:dyDescent="0.3">
      <c r="A54" s="695" t="s">
        <v>1441</v>
      </c>
      <c r="B54" s="696" t="s">
        <v>2716</v>
      </c>
      <c r="C54" s="696" t="s">
        <v>1682</v>
      </c>
      <c r="D54" s="696" t="s">
        <v>1683</v>
      </c>
      <c r="E54" s="696" t="s">
        <v>1684</v>
      </c>
      <c r="F54" s="711"/>
      <c r="G54" s="711"/>
      <c r="H54" s="701">
        <v>0</v>
      </c>
      <c r="I54" s="711">
        <v>3</v>
      </c>
      <c r="J54" s="711">
        <v>313.35000000000002</v>
      </c>
      <c r="K54" s="701">
        <v>1</v>
      </c>
      <c r="L54" s="711">
        <v>3</v>
      </c>
      <c r="M54" s="712">
        <v>313.35000000000002</v>
      </c>
    </row>
    <row r="55" spans="1:13" ht="14.4" customHeight="1" x14ac:dyDescent="0.3">
      <c r="A55" s="695" t="s">
        <v>1441</v>
      </c>
      <c r="B55" s="696" t="s">
        <v>2717</v>
      </c>
      <c r="C55" s="696" t="s">
        <v>1679</v>
      </c>
      <c r="D55" s="696" t="s">
        <v>1533</v>
      </c>
      <c r="E55" s="696" t="s">
        <v>1680</v>
      </c>
      <c r="F55" s="711"/>
      <c r="G55" s="711"/>
      <c r="H55" s="701">
        <v>0</v>
      </c>
      <c r="I55" s="711">
        <v>4</v>
      </c>
      <c r="J55" s="711">
        <v>1969.8</v>
      </c>
      <c r="K55" s="701">
        <v>1</v>
      </c>
      <c r="L55" s="711">
        <v>4</v>
      </c>
      <c r="M55" s="712">
        <v>1969.8</v>
      </c>
    </row>
    <row r="56" spans="1:13" ht="14.4" customHeight="1" x14ac:dyDescent="0.3">
      <c r="A56" s="695" t="s">
        <v>1441</v>
      </c>
      <c r="B56" s="696" t="s">
        <v>1378</v>
      </c>
      <c r="C56" s="696" t="s">
        <v>1287</v>
      </c>
      <c r="D56" s="696" t="s">
        <v>1288</v>
      </c>
      <c r="E56" s="696" t="s">
        <v>1415</v>
      </c>
      <c r="F56" s="711"/>
      <c r="G56" s="711"/>
      <c r="H56" s="701">
        <v>0</v>
      </c>
      <c r="I56" s="711">
        <v>1</v>
      </c>
      <c r="J56" s="711">
        <v>86.76</v>
      </c>
      <c r="K56" s="701">
        <v>1</v>
      </c>
      <c r="L56" s="711">
        <v>1</v>
      </c>
      <c r="M56" s="712">
        <v>86.76</v>
      </c>
    </row>
    <row r="57" spans="1:13" ht="14.4" customHeight="1" x14ac:dyDescent="0.3">
      <c r="A57" s="695" t="s">
        <v>1441</v>
      </c>
      <c r="B57" s="696" t="s">
        <v>1380</v>
      </c>
      <c r="C57" s="696" t="s">
        <v>1158</v>
      </c>
      <c r="D57" s="696" t="s">
        <v>1385</v>
      </c>
      <c r="E57" s="696" t="s">
        <v>1386</v>
      </c>
      <c r="F57" s="711"/>
      <c r="G57" s="711"/>
      <c r="H57" s="701">
        <v>0</v>
      </c>
      <c r="I57" s="711">
        <v>6</v>
      </c>
      <c r="J57" s="711">
        <v>1999.8600000000001</v>
      </c>
      <c r="K57" s="701">
        <v>1</v>
      </c>
      <c r="L57" s="711">
        <v>6</v>
      </c>
      <c r="M57" s="712">
        <v>1999.8600000000001</v>
      </c>
    </row>
    <row r="58" spans="1:13" ht="14.4" customHeight="1" x14ac:dyDescent="0.3">
      <c r="A58" s="695" t="s">
        <v>1441</v>
      </c>
      <c r="B58" s="696" t="s">
        <v>1387</v>
      </c>
      <c r="C58" s="696" t="s">
        <v>1542</v>
      </c>
      <c r="D58" s="696" t="s">
        <v>1543</v>
      </c>
      <c r="E58" s="696" t="s">
        <v>1544</v>
      </c>
      <c r="F58" s="711"/>
      <c r="G58" s="711"/>
      <c r="H58" s="701">
        <v>0</v>
      </c>
      <c r="I58" s="711">
        <v>1</v>
      </c>
      <c r="J58" s="711">
        <v>138.16</v>
      </c>
      <c r="K58" s="701">
        <v>1</v>
      </c>
      <c r="L58" s="711">
        <v>1</v>
      </c>
      <c r="M58" s="712">
        <v>138.16</v>
      </c>
    </row>
    <row r="59" spans="1:13" ht="14.4" customHeight="1" x14ac:dyDescent="0.3">
      <c r="A59" s="695" t="s">
        <v>1441</v>
      </c>
      <c r="B59" s="696" t="s">
        <v>1395</v>
      </c>
      <c r="C59" s="696" t="s">
        <v>1146</v>
      </c>
      <c r="D59" s="696" t="s">
        <v>1147</v>
      </c>
      <c r="E59" s="696" t="s">
        <v>1396</v>
      </c>
      <c r="F59" s="711"/>
      <c r="G59" s="711"/>
      <c r="H59" s="701">
        <v>0</v>
      </c>
      <c r="I59" s="711">
        <v>4</v>
      </c>
      <c r="J59" s="711">
        <v>279.44</v>
      </c>
      <c r="K59" s="701">
        <v>1</v>
      </c>
      <c r="L59" s="711">
        <v>4</v>
      </c>
      <c r="M59" s="712">
        <v>279.44</v>
      </c>
    </row>
    <row r="60" spans="1:13" ht="14.4" customHeight="1" x14ac:dyDescent="0.3">
      <c r="A60" s="695" t="s">
        <v>1441</v>
      </c>
      <c r="B60" s="696" t="s">
        <v>1397</v>
      </c>
      <c r="C60" s="696" t="s">
        <v>1494</v>
      </c>
      <c r="D60" s="696" t="s">
        <v>1495</v>
      </c>
      <c r="E60" s="696" t="s">
        <v>1388</v>
      </c>
      <c r="F60" s="711">
        <v>3</v>
      </c>
      <c r="G60" s="711">
        <v>209.57999999999998</v>
      </c>
      <c r="H60" s="701">
        <v>1</v>
      </c>
      <c r="I60" s="711"/>
      <c r="J60" s="711"/>
      <c r="K60" s="701">
        <v>0</v>
      </c>
      <c r="L60" s="711">
        <v>3</v>
      </c>
      <c r="M60" s="712">
        <v>209.57999999999998</v>
      </c>
    </row>
    <row r="61" spans="1:13" ht="14.4" customHeight="1" x14ac:dyDescent="0.3">
      <c r="A61" s="695" t="s">
        <v>1442</v>
      </c>
      <c r="B61" s="696" t="s">
        <v>1364</v>
      </c>
      <c r="C61" s="696" t="s">
        <v>991</v>
      </c>
      <c r="D61" s="696" t="s">
        <v>988</v>
      </c>
      <c r="E61" s="696" t="s">
        <v>992</v>
      </c>
      <c r="F61" s="711"/>
      <c r="G61" s="711"/>
      <c r="H61" s="701">
        <v>0</v>
      </c>
      <c r="I61" s="711">
        <v>1</v>
      </c>
      <c r="J61" s="711">
        <v>1166.47</v>
      </c>
      <c r="K61" s="701">
        <v>1</v>
      </c>
      <c r="L61" s="711">
        <v>1</v>
      </c>
      <c r="M61" s="712">
        <v>1166.47</v>
      </c>
    </row>
    <row r="62" spans="1:13" ht="14.4" customHeight="1" x14ac:dyDescent="0.3">
      <c r="A62" s="695" t="s">
        <v>1442</v>
      </c>
      <c r="B62" s="696" t="s">
        <v>2722</v>
      </c>
      <c r="C62" s="696" t="s">
        <v>1990</v>
      </c>
      <c r="D62" s="696" t="s">
        <v>1991</v>
      </c>
      <c r="E62" s="696" t="s">
        <v>1301</v>
      </c>
      <c r="F62" s="711"/>
      <c r="G62" s="711"/>
      <c r="H62" s="701">
        <v>0</v>
      </c>
      <c r="I62" s="711">
        <v>1</v>
      </c>
      <c r="J62" s="711">
        <v>82.08</v>
      </c>
      <c r="K62" s="701">
        <v>1</v>
      </c>
      <c r="L62" s="711">
        <v>1</v>
      </c>
      <c r="M62" s="712">
        <v>82.08</v>
      </c>
    </row>
    <row r="63" spans="1:13" ht="14.4" customHeight="1" x14ac:dyDescent="0.3">
      <c r="A63" s="695" t="s">
        <v>1442</v>
      </c>
      <c r="B63" s="696" t="s">
        <v>1370</v>
      </c>
      <c r="C63" s="696" t="s">
        <v>998</v>
      </c>
      <c r="D63" s="696" t="s">
        <v>999</v>
      </c>
      <c r="E63" s="696" t="s">
        <v>1000</v>
      </c>
      <c r="F63" s="711"/>
      <c r="G63" s="711"/>
      <c r="H63" s="701">
        <v>0</v>
      </c>
      <c r="I63" s="711">
        <v>1</v>
      </c>
      <c r="J63" s="711">
        <v>44.89</v>
      </c>
      <c r="K63" s="701">
        <v>1</v>
      </c>
      <c r="L63" s="711">
        <v>1</v>
      </c>
      <c r="M63" s="712">
        <v>44.89</v>
      </c>
    </row>
    <row r="64" spans="1:13" ht="14.4" customHeight="1" x14ac:dyDescent="0.3">
      <c r="A64" s="695" t="s">
        <v>1442</v>
      </c>
      <c r="B64" s="696" t="s">
        <v>2717</v>
      </c>
      <c r="C64" s="696" t="s">
        <v>1532</v>
      </c>
      <c r="D64" s="696" t="s">
        <v>1533</v>
      </c>
      <c r="E64" s="696" t="s">
        <v>1534</v>
      </c>
      <c r="F64" s="711"/>
      <c r="G64" s="711"/>
      <c r="H64" s="701">
        <v>0</v>
      </c>
      <c r="I64" s="711">
        <v>1</v>
      </c>
      <c r="J64" s="711">
        <v>164.15</v>
      </c>
      <c r="K64" s="701">
        <v>1</v>
      </c>
      <c r="L64" s="711">
        <v>1</v>
      </c>
      <c r="M64" s="712">
        <v>164.15</v>
      </c>
    </row>
    <row r="65" spans="1:13" ht="14.4" customHeight="1" x14ac:dyDescent="0.3">
      <c r="A65" s="695" t="s">
        <v>1442</v>
      </c>
      <c r="B65" s="696" t="s">
        <v>2717</v>
      </c>
      <c r="C65" s="696" t="s">
        <v>1676</v>
      </c>
      <c r="D65" s="696" t="s">
        <v>1677</v>
      </c>
      <c r="E65" s="696" t="s">
        <v>1678</v>
      </c>
      <c r="F65" s="711">
        <v>1</v>
      </c>
      <c r="G65" s="711">
        <v>547.16999999999996</v>
      </c>
      <c r="H65" s="701">
        <v>1</v>
      </c>
      <c r="I65" s="711"/>
      <c r="J65" s="711"/>
      <c r="K65" s="701">
        <v>0</v>
      </c>
      <c r="L65" s="711">
        <v>1</v>
      </c>
      <c r="M65" s="712">
        <v>547.16999999999996</v>
      </c>
    </row>
    <row r="66" spans="1:13" ht="14.4" customHeight="1" x14ac:dyDescent="0.3">
      <c r="A66" s="695" t="s">
        <v>1442</v>
      </c>
      <c r="B66" s="696" t="s">
        <v>2717</v>
      </c>
      <c r="C66" s="696" t="s">
        <v>1679</v>
      </c>
      <c r="D66" s="696" t="s">
        <v>1533</v>
      </c>
      <c r="E66" s="696" t="s">
        <v>1680</v>
      </c>
      <c r="F66" s="711"/>
      <c r="G66" s="711"/>
      <c r="H66" s="701">
        <v>0</v>
      </c>
      <c r="I66" s="711">
        <v>1</v>
      </c>
      <c r="J66" s="711">
        <v>492.45</v>
      </c>
      <c r="K66" s="701">
        <v>1</v>
      </c>
      <c r="L66" s="711">
        <v>1</v>
      </c>
      <c r="M66" s="712">
        <v>492.45</v>
      </c>
    </row>
    <row r="67" spans="1:13" ht="14.4" customHeight="1" x14ac:dyDescent="0.3">
      <c r="A67" s="695" t="s">
        <v>1442</v>
      </c>
      <c r="B67" s="696" t="s">
        <v>1380</v>
      </c>
      <c r="C67" s="696" t="s">
        <v>1524</v>
      </c>
      <c r="D67" s="696" t="s">
        <v>1381</v>
      </c>
      <c r="E67" s="696" t="s">
        <v>1525</v>
      </c>
      <c r="F67" s="711">
        <v>1</v>
      </c>
      <c r="G67" s="711">
        <v>0</v>
      </c>
      <c r="H67" s="701"/>
      <c r="I67" s="711"/>
      <c r="J67" s="711"/>
      <c r="K67" s="701"/>
      <c r="L67" s="711">
        <v>1</v>
      </c>
      <c r="M67" s="712">
        <v>0</v>
      </c>
    </row>
    <row r="68" spans="1:13" ht="14.4" customHeight="1" x14ac:dyDescent="0.3">
      <c r="A68" s="695" t="s">
        <v>1442</v>
      </c>
      <c r="B68" s="696" t="s">
        <v>1380</v>
      </c>
      <c r="C68" s="696" t="s">
        <v>1128</v>
      </c>
      <c r="D68" s="696" t="s">
        <v>1381</v>
      </c>
      <c r="E68" s="696" t="s">
        <v>1382</v>
      </c>
      <c r="F68" s="711"/>
      <c r="G68" s="711"/>
      <c r="H68" s="701">
        <v>0</v>
      </c>
      <c r="I68" s="711">
        <v>2</v>
      </c>
      <c r="J68" s="711">
        <v>666.62</v>
      </c>
      <c r="K68" s="701">
        <v>1</v>
      </c>
      <c r="L68" s="711">
        <v>2</v>
      </c>
      <c r="M68" s="712">
        <v>666.62</v>
      </c>
    </row>
    <row r="69" spans="1:13" ht="14.4" customHeight="1" x14ac:dyDescent="0.3">
      <c r="A69" s="695" t="s">
        <v>1442</v>
      </c>
      <c r="B69" s="696" t="s">
        <v>1380</v>
      </c>
      <c r="C69" s="696" t="s">
        <v>1158</v>
      </c>
      <c r="D69" s="696" t="s">
        <v>1385</v>
      </c>
      <c r="E69" s="696" t="s">
        <v>1386</v>
      </c>
      <c r="F69" s="711"/>
      <c r="G69" s="711"/>
      <c r="H69" s="701">
        <v>0</v>
      </c>
      <c r="I69" s="711">
        <v>3</v>
      </c>
      <c r="J69" s="711">
        <v>999.93000000000006</v>
      </c>
      <c r="K69" s="701">
        <v>1</v>
      </c>
      <c r="L69" s="711">
        <v>3</v>
      </c>
      <c r="M69" s="712">
        <v>999.93000000000006</v>
      </c>
    </row>
    <row r="70" spans="1:13" ht="14.4" customHeight="1" x14ac:dyDescent="0.3">
      <c r="A70" s="695" t="s">
        <v>1442</v>
      </c>
      <c r="B70" s="696" t="s">
        <v>1387</v>
      </c>
      <c r="C70" s="696" t="s">
        <v>1542</v>
      </c>
      <c r="D70" s="696" t="s">
        <v>1543</v>
      </c>
      <c r="E70" s="696" t="s">
        <v>1544</v>
      </c>
      <c r="F70" s="711"/>
      <c r="G70" s="711"/>
      <c r="H70" s="701">
        <v>0</v>
      </c>
      <c r="I70" s="711">
        <v>2</v>
      </c>
      <c r="J70" s="711">
        <v>276.32</v>
      </c>
      <c r="K70" s="701">
        <v>1</v>
      </c>
      <c r="L70" s="711">
        <v>2</v>
      </c>
      <c r="M70" s="712">
        <v>276.32</v>
      </c>
    </row>
    <row r="71" spans="1:13" ht="14.4" customHeight="1" x14ac:dyDescent="0.3">
      <c r="A71" s="695" t="s">
        <v>1442</v>
      </c>
      <c r="B71" s="696" t="s">
        <v>1397</v>
      </c>
      <c r="C71" s="696" t="s">
        <v>1139</v>
      </c>
      <c r="D71" s="696" t="s">
        <v>1140</v>
      </c>
      <c r="E71" s="696" t="s">
        <v>1388</v>
      </c>
      <c r="F71" s="711"/>
      <c r="G71" s="711"/>
      <c r="H71" s="701">
        <v>0</v>
      </c>
      <c r="I71" s="711">
        <v>2</v>
      </c>
      <c r="J71" s="711">
        <v>139.72</v>
      </c>
      <c r="K71" s="701">
        <v>1</v>
      </c>
      <c r="L71" s="711">
        <v>2</v>
      </c>
      <c r="M71" s="712">
        <v>139.72</v>
      </c>
    </row>
    <row r="72" spans="1:13" ht="14.4" customHeight="1" x14ac:dyDescent="0.3">
      <c r="A72" s="695" t="s">
        <v>1442</v>
      </c>
      <c r="B72" s="696" t="s">
        <v>2719</v>
      </c>
      <c r="C72" s="696" t="s">
        <v>1567</v>
      </c>
      <c r="D72" s="696" t="s">
        <v>1568</v>
      </c>
      <c r="E72" s="696" t="s">
        <v>1569</v>
      </c>
      <c r="F72" s="711"/>
      <c r="G72" s="711"/>
      <c r="H72" s="701">
        <v>0</v>
      </c>
      <c r="I72" s="711">
        <v>3</v>
      </c>
      <c r="J72" s="711">
        <v>3422.1000000000004</v>
      </c>
      <c r="K72" s="701">
        <v>1</v>
      </c>
      <c r="L72" s="711">
        <v>3</v>
      </c>
      <c r="M72" s="712">
        <v>3422.1000000000004</v>
      </c>
    </row>
    <row r="73" spans="1:13" ht="14.4" customHeight="1" x14ac:dyDescent="0.3">
      <c r="A73" s="695" t="s">
        <v>1442</v>
      </c>
      <c r="B73" s="696" t="s">
        <v>1419</v>
      </c>
      <c r="C73" s="696" t="s">
        <v>1536</v>
      </c>
      <c r="D73" s="696" t="s">
        <v>1537</v>
      </c>
      <c r="E73" s="696" t="s">
        <v>1538</v>
      </c>
      <c r="F73" s="711"/>
      <c r="G73" s="711"/>
      <c r="H73" s="701">
        <v>0</v>
      </c>
      <c r="I73" s="711">
        <v>1</v>
      </c>
      <c r="J73" s="711">
        <v>32.74</v>
      </c>
      <c r="K73" s="701">
        <v>1</v>
      </c>
      <c r="L73" s="711">
        <v>1</v>
      </c>
      <c r="M73" s="712">
        <v>32.74</v>
      </c>
    </row>
    <row r="74" spans="1:13" ht="14.4" customHeight="1" x14ac:dyDescent="0.3">
      <c r="A74" s="695" t="s">
        <v>1442</v>
      </c>
      <c r="B74" s="696" t="s">
        <v>1402</v>
      </c>
      <c r="C74" s="696" t="s">
        <v>1521</v>
      </c>
      <c r="D74" s="696" t="s">
        <v>1522</v>
      </c>
      <c r="E74" s="696" t="s">
        <v>1523</v>
      </c>
      <c r="F74" s="711"/>
      <c r="G74" s="711"/>
      <c r="H74" s="701">
        <v>0</v>
      </c>
      <c r="I74" s="711">
        <v>1</v>
      </c>
      <c r="J74" s="711">
        <v>17.690000000000001</v>
      </c>
      <c r="K74" s="701">
        <v>1</v>
      </c>
      <c r="L74" s="711">
        <v>1</v>
      </c>
      <c r="M74" s="712">
        <v>17.690000000000001</v>
      </c>
    </row>
    <row r="75" spans="1:13" ht="14.4" customHeight="1" x14ac:dyDescent="0.3">
      <c r="A75" s="695" t="s">
        <v>1443</v>
      </c>
      <c r="B75" s="696" t="s">
        <v>2722</v>
      </c>
      <c r="C75" s="696" t="s">
        <v>1834</v>
      </c>
      <c r="D75" s="696" t="s">
        <v>1835</v>
      </c>
      <c r="E75" s="696" t="s">
        <v>1836</v>
      </c>
      <c r="F75" s="711"/>
      <c r="G75" s="711"/>
      <c r="H75" s="701">
        <v>0</v>
      </c>
      <c r="I75" s="711">
        <v>1</v>
      </c>
      <c r="J75" s="711">
        <v>492.45</v>
      </c>
      <c r="K75" s="701">
        <v>1</v>
      </c>
      <c r="L75" s="711">
        <v>1</v>
      </c>
      <c r="M75" s="712">
        <v>492.45</v>
      </c>
    </row>
    <row r="76" spans="1:13" ht="14.4" customHeight="1" x14ac:dyDescent="0.3">
      <c r="A76" s="695" t="s">
        <v>1443</v>
      </c>
      <c r="B76" s="696" t="s">
        <v>2717</v>
      </c>
      <c r="C76" s="696" t="s">
        <v>1532</v>
      </c>
      <c r="D76" s="696" t="s">
        <v>1533</v>
      </c>
      <c r="E76" s="696" t="s">
        <v>1534</v>
      </c>
      <c r="F76" s="711"/>
      <c r="G76" s="711"/>
      <c r="H76" s="701">
        <v>0</v>
      </c>
      <c r="I76" s="711">
        <v>1</v>
      </c>
      <c r="J76" s="711">
        <v>164.15</v>
      </c>
      <c r="K76" s="701">
        <v>1</v>
      </c>
      <c r="L76" s="711">
        <v>1</v>
      </c>
      <c r="M76" s="712">
        <v>164.15</v>
      </c>
    </row>
    <row r="77" spans="1:13" ht="14.4" customHeight="1" x14ac:dyDescent="0.3">
      <c r="A77" s="695" t="s">
        <v>1443</v>
      </c>
      <c r="B77" s="696" t="s">
        <v>2717</v>
      </c>
      <c r="C77" s="696" t="s">
        <v>1679</v>
      </c>
      <c r="D77" s="696" t="s">
        <v>1533</v>
      </c>
      <c r="E77" s="696" t="s">
        <v>1680</v>
      </c>
      <c r="F77" s="711"/>
      <c r="G77" s="711"/>
      <c r="H77" s="701">
        <v>0</v>
      </c>
      <c r="I77" s="711">
        <v>12</v>
      </c>
      <c r="J77" s="711">
        <v>5909.4</v>
      </c>
      <c r="K77" s="701">
        <v>1</v>
      </c>
      <c r="L77" s="711">
        <v>12</v>
      </c>
      <c r="M77" s="712">
        <v>5909.4</v>
      </c>
    </row>
    <row r="78" spans="1:13" ht="14.4" customHeight="1" x14ac:dyDescent="0.3">
      <c r="A78" s="695" t="s">
        <v>1443</v>
      </c>
      <c r="B78" s="696" t="s">
        <v>2717</v>
      </c>
      <c r="C78" s="696" t="s">
        <v>1761</v>
      </c>
      <c r="D78" s="696" t="s">
        <v>1533</v>
      </c>
      <c r="E78" s="696" t="s">
        <v>1762</v>
      </c>
      <c r="F78" s="711"/>
      <c r="G78" s="711"/>
      <c r="H78" s="701">
        <v>0</v>
      </c>
      <c r="I78" s="711">
        <v>2</v>
      </c>
      <c r="J78" s="711">
        <v>1094.3399999999999</v>
      </c>
      <c r="K78" s="701">
        <v>1</v>
      </c>
      <c r="L78" s="711">
        <v>2</v>
      </c>
      <c r="M78" s="712">
        <v>1094.3399999999999</v>
      </c>
    </row>
    <row r="79" spans="1:13" ht="14.4" customHeight="1" x14ac:dyDescent="0.3">
      <c r="A79" s="695" t="s">
        <v>1443</v>
      </c>
      <c r="B79" s="696" t="s">
        <v>2727</v>
      </c>
      <c r="C79" s="696" t="s">
        <v>1996</v>
      </c>
      <c r="D79" s="696" t="s">
        <v>1997</v>
      </c>
      <c r="E79" s="696" t="s">
        <v>1998</v>
      </c>
      <c r="F79" s="711"/>
      <c r="G79" s="711"/>
      <c r="H79" s="701">
        <v>0</v>
      </c>
      <c r="I79" s="711">
        <v>2</v>
      </c>
      <c r="J79" s="711">
        <v>1640.86</v>
      </c>
      <c r="K79" s="701">
        <v>1</v>
      </c>
      <c r="L79" s="711">
        <v>2</v>
      </c>
      <c r="M79" s="712">
        <v>1640.86</v>
      </c>
    </row>
    <row r="80" spans="1:13" ht="14.4" customHeight="1" x14ac:dyDescent="0.3">
      <c r="A80" s="695" t="s">
        <v>1443</v>
      </c>
      <c r="B80" s="696" t="s">
        <v>1380</v>
      </c>
      <c r="C80" s="696" t="s">
        <v>1128</v>
      </c>
      <c r="D80" s="696" t="s">
        <v>1381</v>
      </c>
      <c r="E80" s="696" t="s">
        <v>1382</v>
      </c>
      <c r="F80" s="711"/>
      <c r="G80" s="711"/>
      <c r="H80" s="701">
        <v>0</v>
      </c>
      <c r="I80" s="711">
        <v>1</v>
      </c>
      <c r="J80" s="711">
        <v>333.31</v>
      </c>
      <c r="K80" s="701">
        <v>1</v>
      </c>
      <c r="L80" s="711">
        <v>1</v>
      </c>
      <c r="M80" s="712">
        <v>333.31</v>
      </c>
    </row>
    <row r="81" spans="1:13" ht="14.4" customHeight="1" x14ac:dyDescent="0.3">
      <c r="A81" s="695" t="s">
        <v>1443</v>
      </c>
      <c r="B81" s="696" t="s">
        <v>1380</v>
      </c>
      <c r="C81" s="696" t="s">
        <v>1158</v>
      </c>
      <c r="D81" s="696" t="s">
        <v>1385</v>
      </c>
      <c r="E81" s="696" t="s">
        <v>1386</v>
      </c>
      <c r="F81" s="711"/>
      <c r="G81" s="711"/>
      <c r="H81" s="701">
        <v>0</v>
      </c>
      <c r="I81" s="711">
        <v>2</v>
      </c>
      <c r="J81" s="711">
        <v>666.62</v>
      </c>
      <c r="K81" s="701">
        <v>1</v>
      </c>
      <c r="L81" s="711">
        <v>2</v>
      </c>
      <c r="M81" s="712">
        <v>666.62</v>
      </c>
    </row>
    <row r="82" spans="1:13" ht="14.4" customHeight="1" x14ac:dyDescent="0.3">
      <c r="A82" s="695" t="s">
        <v>1443</v>
      </c>
      <c r="B82" s="696" t="s">
        <v>1387</v>
      </c>
      <c r="C82" s="696" t="s">
        <v>1542</v>
      </c>
      <c r="D82" s="696" t="s">
        <v>1543</v>
      </c>
      <c r="E82" s="696" t="s">
        <v>1544</v>
      </c>
      <c r="F82" s="711"/>
      <c r="G82" s="711"/>
      <c r="H82" s="701">
        <v>0</v>
      </c>
      <c r="I82" s="711">
        <v>2</v>
      </c>
      <c r="J82" s="711">
        <v>276.32</v>
      </c>
      <c r="K82" s="701">
        <v>1</v>
      </c>
      <c r="L82" s="711">
        <v>2</v>
      </c>
      <c r="M82" s="712">
        <v>276.32</v>
      </c>
    </row>
    <row r="83" spans="1:13" ht="14.4" customHeight="1" x14ac:dyDescent="0.3">
      <c r="A83" s="695" t="s">
        <v>1443</v>
      </c>
      <c r="B83" s="696" t="s">
        <v>1387</v>
      </c>
      <c r="C83" s="696" t="s">
        <v>1992</v>
      </c>
      <c r="D83" s="696" t="s">
        <v>1993</v>
      </c>
      <c r="E83" s="696" t="s">
        <v>1994</v>
      </c>
      <c r="F83" s="711"/>
      <c r="G83" s="711"/>
      <c r="H83" s="701">
        <v>0</v>
      </c>
      <c r="I83" s="711">
        <v>3</v>
      </c>
      <c r="J83" s="711">
        <v>311.13</v>
      </c>
      <c r="K83" s="701">
        <v>1</v>
      </c>
      <c r="L83" s="711">
        <v>3</v>
      </c>
      <c r="M83" s="712">
        <v>311.13</v>
      </c>
    </row>
    <row r="84" spans="1:13" ht="14.4" customHeight="1" x14ac:dyDescent="0.3">
      <c r="A84" s="695" t="s">
        <v>1443</v>
      </c>
      <c r="B84" s="696" t="s">
        <v>1397</v>
      </c>
      <c r="C84" s="696" t="s">
        <v>1139</v>
      </c>
      <c r="D84" s="696" t="s">
        <v>1140</v>
      </c>
      <c r="E84" s="696" t="s">
        <v>1388</v>
      </c>
      <c r="F84" s="711"/>
      <c r="G84" s="711"/>
      <c r="H84" s="701">
        <v>0</v>
      </c>
      <c r="I84" s="711">
        <v>2</v>
      </c>
      <c r="J84" s="711">
        <v>139.72</v>
      </c>
      <c r="K84" s="701">
        <v>1</v>
      </c>
      <c r="L84" s="711">
        <v>2</v>
      </c>
      <c r="M84" s="712">
        <v>139.72</v>
      </c>
    </row>
    <row r="85" spans="1:13" ht="14.4" customHeight="1" x14ac:dyDescent="0.3">
      <c r="A85" s="695" t="s">
        <v>1443</v>
      </c>
      <c r="B85" s="696" t="s">
        <v>2718</v>
      </c>
      <c r="C85" s="696" t="s">
        <v>1758</v>
      </c>
      <c r="D85" s="696" t="s">
        <v>1759</v>
      </c>
      <c r="E85" s="696" t="s">
        <v>1760</v>
      </c>
      <c r="F85" s="711"/>
      <c r="G85" s="711"/>
      <c r="H85" s="701">
        <v>0</v>
      </c>
      <c r="I85" s="711">
        <v>4</v>
      </c>
      <c r="J85" s="711">
        <v>617.6</v>
      </c>
      <c r="K85" s="701">
        <v>1</v>
      </c>
      <c r="L85" s="711">
        <v>4</v>
      </c>
      <c r="M85" s="712">
        <v>617.6</v>
      </c>
    </row>
    <row r="86" spans="1:13" ht="14.4" customHeight="1" x14ac:dyDescent="0.3">
      <c r="A86" s="695" t="s">
        <v>1443</v>
      </c>
      <c r="B86" s="696" t="s">
        <v>2719</v>
      </c>
      <c r="C86" s="696" t="s">
        <v>1773</v>
      </c>
      <c r="D86" s="696" t="s">
        <v>1774</v>
      </c>
      <c r="E86" s="696" t="s">
        <v>1775</v>
      </c>
      <c r="F86" s="711"/>
      <c r="G86" s="711"/>
      <c r="H86" s="701">
        <v>0</v>
      </c>
      <c r="I86" s="711">
        <v>3</v>
      </c>
      <c r="J86" s="711">
        <v>648.87</v>
      </c>
      <c r="K86" s="701">
        <v>1</v>
      </c>
      <c r="L86" s="711">
        <v>3</v>
      </c>
      <c r="M86" s="712">
        <v>648.87</v>
      </c>
    </row>
    <row r="87" spans="1:13" ht="14.4" customHeight="1" x14ac:dyDescent="0.3">
      <c r="A87" s="695" t="s">
        <v>1443</v>
      </c>
      <c r="B87" s="696" t="s">
        <v>2719</v>
      </c>
      <c r="C87" s="696" t="s">
        <v>1567</v>
      </c>
      <c r="D87" s="696" t="s">
        <v>1568</v>
      </c>
      <c r="E87" s="696" t="s">
        <v>1569</v>
      </c>
      <c r="F87" s="711"/>
      <c r="G87" s="711"/>
      <c r="H87" s="701">
        <v>0</v>
      </c>
      <c r="I87" s="711">
        <v>21</v>
      </c>
      <c r="J87" s="711">
        <v>23954.700000000004</v>
      </c>
      <c r="K87" s="701">
        <v>1</v>
      </c>
      <c r="L87" s="711">
        <v>21</v>
      </c>
      <c r="M87" s="712">
        <v>23954.700000000004</v>
      </c>
    </row>
    <row r="88" spans="1:13" ht="14.4" customHeight="1" x14ac:dyDescent="0.3">
      <c r="A88" s="695" t="s">
        <v>1443</v>
      </c>
      <c r="B88" s="696" t="s">
        <v>1419</v>
      </c>
      <c r="C88" s="696" t="s">
        <v>1536</v>
      </c>
      <c r="D88" s="696" t="s">
        <v>1537</v>
      </c>
      <c r="E88" s="696" t="s">
        <v>1538</v>
      </c>
      <c r="F88" s="711"/>
      <c r="G88" s="711"/>
      <c r="H88" s="701">
        <v>0</v>
      </c>
      <c r="I88" s="711">
        <v>1</v>
      </c>
      <c r="J88" s="711">
        <v>32.74</v>
      </c>
      <c r="K88" s="701">
        <v>1</v>
      </c>
      <c r="L88" s="711">
        <v>1</v>
      </c>
      <c r="M88" s="712">
        <v>32.74</v>
      </c>
    </row>
    <row r="89" spans="1:13" ht="14.4" customHeight="1" x14ac:dyDescent="0.3">
      <c r="A89" s="695" t="s">
        <v>1444</v>
      </c>
      <c r="B89" s="696" t="s">
        <v>2728</v>
      </c>
      <c r="C89" s="696" t="s">
        <v>2633</v>
      </c>
      <c r="D89" s="696" t="s">
        <v>2634</v>
      </c>
      <c r="E89" s="696" t="s">
        <v>2635</v>
      </c>
      <c r="F89" s="711"/>
      <c r="G89" s="711"/>
      <c r="H89" s="701">
        <v>0</v>
      </c>
      <c r="I89" s="711">
        <v>3</v>
      </c>
      <c r="J89" s="711">
        <v>420.09000000000003</v>
      </c>
      <c r="K89" s="701">
        <v>1</v>
      </c>
      <c r="L89" s="711">
        <v>3</v>
      </c>
      <c r="M89" s="712">
        <v>420.09000000000003</v>
      </c>
    </row>
    <row r="90" spans="1:13" ht="14.4" customHeight="1" x14ac:dyDescent="0.3">
      <c r="A90" s="695" t="s">
        <v>1444</v>
      </c>
      <c r="B90" s="696" t="s">
        <v>1364</v>
      </c>
      <c r="C90" s="696" t="s">
        <v>1545</v>
      </c>
      <c r="D90" s="696" t="s">
        <v>988</v>
      </c>
      <c r="E90" s="696" t="s">
        <v>1546</v>
      </c>
      <c r="F90" s="711"/>
      <c r="G90" s="711"/>
      <c r="H90" s="701"/>
      <c r="I90" s="711">
        <v>3</v>
      </c>
      <c r="J90" s="711">
        <v>0</v>
      </c>
      <c r="K90" s="701"/>
      <c r="L90" s="711">
        <v>3</v>
      </c>
      <c r="M90" s="712">
        <v>0</v>
      </c>
    </row>
    <row r="91" spans="1:13" ht="14.4" customHeight="1" x14ac:dyDescent="0.3">
      <c r="A91" s="695" t="s">
        <v>1444</v>
      </c>
      <c r="B91" s="696" t="s">
        <v>2723</v>
      </c>
      <c r="C91" s="696" t="s">
        <v>2074</v>
      </c>
      <c r="D91" s="696" t="s">
        <v>1871</v>
      </c>
      <c r="E91" s="696" t="s">
        <v>2075</v>
      </c>
      <c r="F91" s="711">
        <v>3</v>
      </c>
      <c r="G91" s="711">
        <v>301.89</v>
      </c>
      <c r="H91" s="701">
        <v>1</v>
      </c>
      <c r="I91" s="711"/>
      <c r="J91" s="711"/>
      <c r="K91" s="701">
        <v>0</v>
      </c>
      <c r="L91" s="711">
        <v>3</v>
      </c>
      <c r="M91" s="712">
        <v>301.89</v>
      </c>
    </row>
    <row r="92" spans="1:13" ht="14.4" customHeight="1" x14ac:dyDescent="0.3">
      <c r="A92" s="695" t="s">
        <v>1444</v>
      </c>
      <c r="B92" s="696" t="s">
        <v>2716</v>
      </c>
      <c r="C92" s="696" t="s">
        <v>1682</v>
      </c>
      <c r="D92" s="696" t="s">
        <v>1683</v>
      </c>
      <c r="E92" s="696" t="s">
        <v>1684</v>
      </c>
      <c r="F92" s="711"/>
      <c r="G92" s="711"/>
      <c r="H92" s="701">
        <v>0</v>
      </c>
      <c r="I92" s="711">
        <v>7</v>
      </c>
      <c r="J92" s="711">
        <v>731.15</v>
      </c>
      <c r="K92" s="701">
        <v>1</v>
      </c>
      <c r="L92" s="711">
        <v>7</v>
      </c>
      <c r="M92" s="712">
        <v>731.15</v>
      </c>
    </row>
    <row r="93" spans="1:13" ht="14.4" customHeight="1" x14ac:dyDescent="0.3">
      <c r="A93" s="695" t="s">
        <v>1444</v>
      </c>
      <c r="B93" s="696" t="s">
        <v>2717</v>
      </c>
      <c r="C93" s="696" t="s">
        <v>1532</v>
      </c>
      <c r="D93" s="696" t="s">
        <v>1533</v>
      </c>
      <c r="E93" s="696" t="s">
        <v>1534</v>
      </c>
      <c r="F93" s="711"/>
      <c r="G93" s="711"/>
      <c r="H93" s="701">
        <v>0</v>
      </c>
      <c r="I93" s="711">
        <v>5</v>
      </c>
      <c r="J93" s="711">
        <v>820.75</v>
      </c>
      <c r="K93" s="701">
        <v>1</v>
      </c>
      <c r="L93" s="711">
        <v>5</v>
      </c>
      <c r="M93" s="712">
        <v>820.75</v>
      </c>
    </row>
    <row r="94" spans="1:13" ht="14.4" customHeight="1" x14ac:dyDescent="0.3">
      <c r="A94" s="695" t="s">
        <v>1444</v>
      </c>
      <c r="B94" s="696" t="s">
        <v>2717</v>
      </c>
      <c r="C94" s="696" t="s">
        <v>1676</v>
      </c>
      <c r="D94" s="696" t="s">
        <v>1677</v>
      </c>
      <c r="E94" s="696" t="s">
        <v>1678</v>
      </c>
      <c r="F94" s="711">
        <v>2</v>
      </c>
      <c r="G94" s="711">
        <v>1094.3399999999999</v>
      </c>
      <c r="H94" s="701">
        <v>1</v>
      </c>
      <c r="I94" s="711"/>
      <c r="J94" s="711"/>
      <c r="K94" s="701">
        <v>0</v>
      </c>
      <c r="L94" s="711">
        <v>2</v>
      </c>
      <c r="M94" s="712">
        <v>1094.3399999999999</v>
      </c>
    </row>
    <row r="95" spans="1:13" ht="14.4" customHeight="1" x14ac:dyDescent="0.3">
      <c r="A95" s="695" t="s">
        <v>1444</v>
      </c>
      <c r="B95" s="696" t="s">
        <v>2717</v>
      </c>
      <c r="C95" s="696" t="s">
        <v>1679</v>
      </c>
      <c r="D95" s="696" t="s">
        <v>1533</v>
      </c>
      <c r="E95" s="696" t="s">
        <v>1680</v>
      </c>
      <c r="F95" s="711"/>
      <c r="G95" s="711"/>
      <c r="H95" s="701">
        <v>0</v>
      </c>
      <c r="I95" s="711">
        <v>11</v>
      </c>
      <c r="J95" s="711">
        <v>5416.95</v>
      </c>
      <c r="K95" s="701">
        <v>1</v>
      </c>
      <c r="L95" s="711">
        <v>11</v>
      </c>
      <c r="M95" s="712">
        <v>5416.95</v>
      </c>
    </row>
    <row r="96" spans="1:13" ht="14.4" customHeight="1" x14ac:dyDescent="0.3">
      <c r="A96" s="695" t="s">
        <v>1444</v>
      </c>
      <c r="B96" s="696" t="s">
        <v>2717</v>
      </c>
      <c r="C96" s="696" t="s">
        <v>1761</v>
      </c>
      <c r="D96" s="696" t="s">
        <v>1533</v>
      </c>
      <c r="E96" s="696" t="s">
        <v>1762</v>
      </c>
      <c r="F96" s="711"/>
      <c r="G96" s="711"/>
      <c r="H96" s="701">
        <v>0</v>
      </c>
      <c r="I96" s="711">
        <v>3</v>
      </c>
      <c r="J96" s="711">
        <v>1641.5099999999998</v>
      </c>
      <c r="K96" s="701">
        <v>1</v>
      </c>
      <c r="L96" s="711">
        <v>3</v>
      </c>
      <c r="M96" s="712">
        <v>1641.5099999999998</v>
      </c>
    </row>
    <row r="97" spans="1:13" ht="14.4" customHeight="1" x14ac:dyDescent="0.3">
      <c r="A97" s="695" t="s">
        <v>1444</v>
      </c>
      <c r="B97" s="696" t="s">
        <v>2727</v>
      </c>
      <c r="C97" s="696" t="s">
        <v>1996</v>
      </c>
      <c r="D97" s="696" t="s">
        <v>1997</v>
      </c>
      <c r="E97" s="696" t="s">
        <v>1998</v>
      </c>
      <c r="F97" s="711"/>
      <c r="G97" s="711"/>
      <c r="H97" s="701">
        <v>0</v>
      </c>
      <c r="I97" s="711">
        <v>1</v>
      </c>
      <c r="J97" s="711">
        <v>820.43</v>
      </c>
      <c r="K97" s="701">
        <v>1</v>
      </c>
      <c r="L97" s="711">
        <v>1</v>
      </c>
      <c r="M97" s="712">
        <v>820.43</v>
      </c>
    </row>
    <row r="98" spans="1:13" ht="14.4" customHeight="1" x14ac:dyDescent="0.3">
      <c r="A98" s="695" t="s">
        <v>1444</v>
      </c>
      <c r="B98" s="696" t="s">
        <v>1380</v>
      </c>
      <c r="C98" s="696" t="s">
        <v>1128</v>
      </c>
      <c r="D98" s="696" t="s">
        <v>1381</v>
      </c>
      <c r="E98" s="696" t="s">
        <v>1382</v>
      </c>
      <c r="F98" s="711"/>
      <c r="G98" s="711"/>
      <c r="H98" s="701">
        <v>0</v>
      </c>
      <c r="I98" s="711">
        <v>4</v>
      </c>
      <c r="J98" s="711">
        <v>1333.24</v>
      </c>
      <c r="K98" s="701">
        <v>1</v>
      </c>
      <c r="L98" s="711">
        <v>4</v>
      </c>
      <c r="M98" s="712">
        <v>1333.24</v>
      </c>
    </row>
    <row r="99" spans="1:13" ht="14.4" customHeight="1" x14ac:dyDescent="0.3">
      <c r="A99" s="695" t="s">
        <v>1444</v>
      </c>
      <c r="B99" s="696" t="s">
        <v>1380</v>
      </c>
      <c r="C99" s="696" t="s">
        <v>1158</v>
      </c>
      <c r="D99" s="696" t="s">
        <v>1385</v>
      </c>
      <c r="E99" s="696" t="s">
        <v>1386</v>
      </c>
      <c r="F99" s="711"/>
      <c r="G99" s="711"/>
      <c r="H99" s="701">
        <v>0</v>
      </c>
      <c r="I99" s="711">
        <v>2</v>
      </c>
      <c r="J99" s="711">
        <v>666.62</v>
      </c>
      <c r="K99" s="701">
        <v>1</v>
      </c>
      <c r="L99" s="711">
        <v>2</v>
      </c>
      <c r="M99" s="712">
        <v>666.62</v>
      </c>
    </row>
    <row r="100" spans="1:13" ht="14.4" customHeight="1" x14ac:dyDescent="0.3">
      <c r="A100" s="695" t="s">
        <v>1444</v>
      </c>
      <c r="B100" s="696" t="s">
        <v>1387</v>
      </c>
      <c r="C100" s="696" t="s">
        <v>1542</v>
      </c>
      <c r="D100" s="696" t="s">
        <v>1543</v>
      </c>
      <c r="E100" s="696" t="s">
        <v>1544</v>
      </c>
      <c r="F100" s="711"/>
      <c r="G100" s="711"/>
      <c r="H100" s="701">
        <v>0</v>
      </c>
      <c r="I100" s="711">
        <v>5</v>
      </c>
      <c r="J100" s="711">
        <v>690.8</v>
      </c>
      <c r="K100" s="701">
        <v>1</v>
      </c>
      <c r="L100" s="711">
        <v>5</v>
      </c>
      <c r="M100" s="712">
        <v>690.8</v>
      </c>
    </row>
    <row r="101" spans="1:13" ht="14.4" customHeight="1" x14ac:dyDescent="0.3">
      <c r="A101" s="695" t="s">
        <v>1444</v>
      </c>
      <c r="B101" s="696" t="s">
        <v>1387</v>
      </c>
      <c r="C101" s="696" t="s">
        <v>1135</v>
      </c>
      <c r="D101" s="696" t="s">
        <v>1136</v>
      </c>
      <c r="E101" s="696" t="s">
        <v>1388</v>
      </c>
      <c r="F101" s="711"/>
      <c r="G101" s="711"/>
      <c r="H101" s="701">
        <v>0</v>
      </c>
      <c r="I101" s="711">
        <v>2</v>
      </c>
      <c r="J101" s="711">
        <v>368.44</v>
      </c>
      <c r="K101" s="701">
        <v>1</v>
      </c>
      <c r="L101" s="711">
        <v>2</v>
      </c>
      <c r="M101" s="712">
        <v>368.44</v>
      </c>
    </row>
    <row r="102" spans="1:13" ht="14.4" customHeight="1" x14ac:dyDescent="0.3">
      <c r="A102" s="695" t="s">
        <v>1444</v>
      </c>
      <c r="B102" s="696" t="s">
        <v>1387</v>
      </c>
      <c r="C102" s="696" t="s">
        <v>1992</v>
      </c>
      <c r="D102" s="696" t="s">
        <v>1993</v>
      </c>
      <c r="E102" s="696" t="s">
        <v>1994</v>
      </c>
      <c r="F102" s="711"/>
      <c r="G102" s="711"/>
      <c r="H102" s="701">
        <v>0</v>
      </c>
      <c r="I102" s="711">
        <v>1</v>
      </c>
      <c r="J102" s="711">
        <v>103.71</v>
      </c>
      <c r="K102" s="701">
        <v>1</v>
      </c>
      <c r="L102" s="711">
        <v>1</v>
      </c>
      <c r="M102" s="712">
        <v>103.71</v>
      </c>
    </row>
    <row r="103" spans="1:13" ht="14.4" customHeight="1" x14ac:dyDescent="0.3">
      <c r="A103" s="695" t="s">
        <v>1444</v>
      </c>
      <c r="B103" s="696" t="s">
        <v>1395</v>
      </c>
      <c r="C103" s="696" t="s">
        <v>1146</v>
      </c>
      <c r="D103" s="696" t="s">
        <v>1147</v>
      </c>
      <c r="E103" s="696" t="s">
        <v>1396</v>
      </c>
      <c r="F103" s="711"/>
      <c r="G103" s="711"/>
      <c r="H103" s="701">
        <v>0</v>
      </c>
      <c r="I103" s="711">
        <v>7</v>
      </c>
      <c r="J103" s="711">
        <v>489.02</v>
      </c>
      <c r="K103" s="701">
        <v>1</v>
      </c>
      <c r="L103" s="711">
        <v>7</v>
      </c>
      <c r="M103" s="712">
        <v>489.02</v>
      </c>
    </row>
    <row r="104" spans="1:13" ht="14.4" customHeight="1" x14ac:dyDescent="0.3">
      <c r="A104" s="695" t="s">
        <v>1444</v>
      </c>
      <c r="B104" s="696" t="s">
        <v>1397</v>
      </c>
      <c r="C104" s="696" t="s">
        <v>1139</v>
      </c>
      <c r="D104" s="696" t="s">
        <v>1140</v>
      </c>
      <c r="E104" s="696" t="s">
        <v>1388</v>
      </c>
      <c r="F104" s="711"/>
      <c r="G104" s="711"/>
      <c r="H104" s="701">
        <v>0</v>
      </c>
      <c r="I104" s="711">
        <v>9</v>
      </c>
      <c r="J104" s="711">
        <v>628.74</v>
      </c>
      <c r="K104" s="701">
        <v>1</v>
      </c>
      <c r="L104" s="711">
        <v>9</v>
      </c>
      <c r="M104" s="712">
        <v>628.74</v>
      </c>
    </row>
    <row r="105" spans="1:13" ht="14.4" customHeight="1" x14ac:dyDescent="0.3">
      <c r="A105" s="695" t="s">
        <v>1444</v>
      </c>
      <c r="B105" s="696" t="s">
        <v>2719</v>
      </c>
      <c r="C105" s="696" t="s">
        <v>1567</v>
      </c>
      <c r="D105" s="696" t="s">
        <v>1568</v>
      </c>
      <c r="E105" s="696" t="s">
        <v>1569</v>
      </c>
      <c r="F105" s="711"/>
      <c r="G105" s="711"/>
      <c r="H105" s="701">
        <v>0</v>
      </c>
      <c r="I105" s="711">
        <v>3</v>
      </c>
      <c r="J105" s="711">
        <v>3422.1000000000004</v>
      </c>
      <c r="K105" s="701">
        <v>1</v>
      </c>
      <c r="L105" s="711">
        <v>3</v>
      </c>
      <c r="M105" s="712">
        <v>3422.1000000000004</v>
      </c>
    </row>
    <row r="106" spans="1:13" ht="14.4" customHeight="1" x14ac:dyDescent="0.3">
      <c r="A106" s="695" t="s">
        <v>1444</v>
      </c>
      <c r="B106" s="696" t="s">
        <v>2729</v>
      </c>
      <c r="C106" s="696" t="s">
        <v>2061</v>
      </c>
      <c r="D106" s="696" t="s">
        <v>2062</v>
      </c>
      <c r="E106" s="696" t="s">
        <v>2063</v>
      </c>
      <c r="F106" s="711"/>
      <c r="G106" s="711"/>
      <c r="H106" s="701">
        <v>0</v>
      </c>
      <c r="I106" s="711">
        <v>2</v>
      </c>
      <c r="J106" s="711">
        <v>1295.54</v>
      </c>
      <c r="K106" s="701">
        <v>1</v>
      </c>
      <c r="L106" s="711">
        <v>2</v>
      </c>
      <c r="M106" s="712">
        <v>1295.54</v>
      </c>
    </row>
    <row r="107" spans="1:13" ht="14.4" customHeight="1" x14ac:dyDescent="0.3">
      <c r="A107" s="695" t="s">
        <v>1444</v>
      </c>
      <c r="B107" s="696" t="s">
        <v>2720</v>
      </c>
      <c r="C107" s="696" t="s">
        <v>2064</v>
      </c>
      <c r="D107" s="696" t="s">
        <v>2065</v>
      </c>
      <c r="E107" s="696" t="s">
        <v>1783</v>
      </c>
      <c r="F107" s="711"/>
      <c r="G107" s="711"/>
      <c r="H107" s="701"/>
      <c r="I107" s="711">
        <v>1</v>
      </c>
      <c r="J107" s="711">
        <v>0</v>
      </c>
      <c r="K107" s="701"/>
      <c r="L107" s="711">
        <v>1</v>
      </c>
      <c r="M107" s="712">
        <v>0</v>
      </c>
    </row>
    <row r="108" spans="1:13" ht="14.4" customHeight="1" x14ac:dyDescent="0.3">
      <c r="A108" s="695" t="s">
        <v>1445</v>
      </c>
      <c r="B108" s="696" t="s">
        <v>1364</v>
      </c>
      <c r="C108" s="696" t="s">
        <v>987</v>
      </c>
      <c r="D108" s="696" t="s">
        <v>988</v>
      </c>
      <c r="E108" s="696" t="s">
        <v>989</v>
      </c>
      <c r="F108" s="711"/>
      <c r="G108" s="711"/>
      <c r="H108" s="701">
        <v>0</v>
      </c>
      <c r="I108" s="711">
        <v>1</v>
      </c>
      <c r="J108" s="711">
        <v>937.93</v>
      </c>
      <c r="K108" s="701">
        <v>1</v>
      </c>
      <c r="L108" s="711">
        <v>1</v>
      </c>
      <c r="M108" s="712">
        <v>937.93</v>
      </c>
    </row>
    <row r="109" spans="1:13" ht="14.4" customHeight="1" x14ac:dyDescent="0.3">
      <c r="A109" s="695" t="s">
        <v>1445</v>
      </c>
      <c r="B109" s="696" t="s">
        <v>1364</v>
      </c>
      <c r="C109" s="696" t="s">
        <v>991</v>
      </c>
      <c r="D109" s="696" t="s">
        <v>988</v>
      </c>
      <c r="E109" s="696" t="s">
        <v>992</v>
      </c>
      <c r="F109" s="711"/>
      <c r="G109" s="711"/>
      <c r="H109" s="701">
        <v>0</v>
      </c>
      <c r="I109" s="711">
        <v>1</v>
      </c>
      <c r="J109" s="711">
        <v>1166.47</v>
      </c>
      <c r="K109" s="701">
        <v>1</v>
      </c>
      <c r="L109" s="711">
        <v>1</v>
      </c>
      <c r="M109" s="712">
        <v>1166.47</v>
      </c>
    </row>
    <row r="110" spans="1:13" ht="14.4" customHeight="1" x14ac:dyDescent="0.3">
      <c r="A110" s="695" t="s">
        <v>1445</v>
      </c>
      <c r="B110" s="696" t="s">
        <v>2722</v>
      </c>
      <c r="C110" s="696" t="s">
        <v>1834</v>
      </c>
      <c r="D110" s="696" t="s">
        <v>1835</v>
      </c>
      <c r="E110" s="696" t="s">
        <v>1836</v>
      </c>
      <c r="F110" s="711"/>
      <c r="G110" s="711"/>
      <c r="H110" s="701">
        <v>0</v>
      </c>
      <c r="I110" s="711">
        <v>1</v>
      </c>
      <c r="J110" s="711">
        <v>492.45</v>
      </c>
      <c r="K110" s="701">
        <v>1</v>
      </c>
      <c r="L110" s="711">
        <v>1</v>
      </c>
      <c r="M110" s="712">
        <v>492.45</v>
      </c>
    </row>
    <row r="111" spans="1:13" ht="14.4" customHeight="1" x14ac:dyDescent="0.3">
      <c r="A111" s="695" t="s">
        <v>1445</v>
      </c>
      <c r="B111" s="696" t="s">
        <v>1370</v>
      </c>
      <c r="C111" s="696" t="s">
        <v>998</v>
      </c>
      <c r="D111" s="696" t="s">
        <v>999</v>
      </c>
      <c r="E111" s="696" t="s">
        <v>1000</v>
      </c>
      <c r="F111" s="711"/>
      <c r="G111" s="711"/>
      <c r="H111" s="701">
        <v>0</v>
      </c>
      <c r="I111" s="711">
        <v>3</v>
      </c>
      <c r="J111" s="711">
        <v>134.67000000000002</v>
      </c>
      <c r="K111" s="701">
        <v>1</v>
      </c>
      <c r="L111" s="711">
        <v>3</v>
      </c>
      <c r="M111" s="712">
        <v>134.67000000000002</v>
      </c>
    </row>
    <row r="112" spans="1:13" ht="14.4" customHeight="1" x14ac:dyDescent="0.3">
      <c r="A112" s="695" t="s">
        <v>1445</v>
      </c>
      <c r="B112" s="696" t="s">
        <v>2726</v>
      </c>
      <c r="C112" s="696" t="s">
        <v>2122</v>
      </c>
      <c r="D112" s="696" t="s">
        <v>1956</v>
      </c>
      <c r="E112" s="696" t="s">
        <v>2123</v>
      </c>
      <c r="F112" s="711">
        <v>3</v>
      </c>
      <c r="G112" s="711">
        <v>202.26</v>
      </c>
      <c r="H112" s="701">
        <v>1</v>
      </c>
      <c r="I112" s="711"/>
      <c r="J112" s="711"/>
      <c r="K112" s="701">
        <v>0</v>
      </c>
      <c r="L112" s="711">
        <v>3</v>
      </c>
      <c r="M112" s="712">
        <v>202.26</v>
      </c>
    </row>
    <row r="113" spans="1:13" ht="14.4" customHeight="1" x14ac:dyDescent="0.3">
      <c r="A113" s="695" t="s">
        <v>1445</v>
      </c>
      <c r="B113" s="696" t="s">
        <v>2717</v>
      </c>
      <c r="C113" s="696" t="s">
        <v>1532</v>
      </c>
      <c r="D113" s="696" t="s">
        <v>1533</v>
      </c>
      <c r="E113" s="696" t="s">
        <v>1534</v>
      </c>
      <c r="F113" s="711"/>
      <c r="G113" s="711"/>
      <c r="H113" s="701">
        <v>0</v>
      </c>
      <c r="I113" s="711">
        <v>1</v>
      </c>
      <c r="J113" s="711">
        <v>164.15</v>
      </c>
      <c r="K113" s="701">
        <v>1</v>
      </c>
      <c r="L113" s="711">
        <v>1</v>
      </c>
      <c r="M113" s="712">
        <v>164.15</v>
      </c>
    </row>
    <row r="114" spans="1:13" ht="14.4" customHeight="1" x14ac:dyDescent="0.3">
      <c r="A114" s="695" t="s">
        <v>1445</v>
      </c>
      <c r="B114" s="696" t="s">
        <v>2717</v>
      </c>
      <c r="C114" s="696" t="s">
        <v>1679</v>
      </c>
      <c r="D114" s="696" t="s">
        <v>1533</v>
      </c>
      <c r="E114" s="696" t="s">
        <v>1680</v>
      </c>
      <c r="F114" s="711"/>
      <c r="G114" s="711"/>
      <c r="H114" s="701">
        <v>0</v>
      </c>
      <c r="I114" s="711">
        <v>9</v>
      </c>
      <c r="J114" s="711">
        <v>4432.05</v>
      </c>
      <c r="K114" s="701">
        <v>1</v>
      </c>
      <c r="L114" s="711">
        <v>9</v>
      </c>
      <c r="M114" s="712">
        <v>4432.05</v>
      </c>
    </row>
    <row r="115" spans="1:13" ht="14.4" customHeight="1" x14ac:dyDescent="0.3">
      <c r="A115" s="695" t="s">
        <v>1445</v>
      </c>
      <c r="B115" s="696" t="s">
        <v>2717</v>
      </c>
      <c r="C115" s="696" t="s">
        <v>1761</v>
      </c>
      <c r="D115" s="696" t="s">
        <v>1533</v>
      </c>
      <c r="E115" s="696" t="s">
        <v>1762</v>
      </c>
      <c r="F115" s="711"/>
      <c r="G115" s="711"/>
      <c r="H115" s="701">
        <v>0</v>
      </c>
      <c r="I115" s="711">
        <v>7</v>
      </c>
      <c r="J115" s="711">
        <v>3830.1899999999996</v>
      </c>
      <c r="K115" s="701">
        <v>1</v>
      </c>
      <c r="L115" s="711">
        <v>7</v>
      </c>
      <c r="M115" s="712">
        <v>3830.1899999999996</v>
      </c>
    </row>
    <row r="116" spans="1:13" ht="14.4" customHeight="1" x14ac:dyDescent="0.3">
      <c r="A116" s="695" t="s">
        <v>1445</v>
      </c>
      <c r="B116" s="696" t="s">
        <v>2727</v>
      </c>
      <c r="C116" s="696" t="s">
        <v>1996</v>
      </c>
      <c r="D116" s="696" t="s">
        <v>1997</v>
      </c>
      <c r="E116" s="696" t="s">
        <v>1998</v>
      </c>
      <c r="F116" s="711"/>
      <c r="G116" s="711"/>
      <c r="H116" s="701">
        <v>0</v>
      </c>
      <c r="I116" s="711">
        <v>2</v>
      </c>
      <c r="J116" s="711">
        <v>1640.86</v>
      </c>
      <c r="K116" s="701">
        <v>1</v>
      </c>
      <c r="L116" s="711">
        <v>2</v>
      </c>
      <c r="M116" s="712">
        <v>1640.86</v>
      </c>
    </row>
    <row r="117" spans="1:13" ht="14.4" customHeight="1" x14ac:dyDescent="0.3">
      <c r="A117" s="695" t="s">
        <v>1445</v>
      </c>
      <c r="B117" s="696" t="s">
        <v>2730</v>
      </c>
      <c r="C117" s="696" t="s">
        <v>2097</v>
      </c>
      <c r="D117" s="696" t="s">
        <v>2098</v>
      </c>
      <c r="E117" s="696" t="s">
        <v>2099</v>
      </c>
      <c r="F117" s="711"/>
      <c r="G117" s="711"/>
      <c r="H117" s="701">
        <v>0</v>
      </c>
      <c r="I117" s="711">
        <v>60</v>
      </c>
      <c r="J117" s="711">
        <v>2493</v>
      </c>
      <c r="K117" s="701">
        <v>1</v>
      </c>
      <c r="L117" s="711">
        <v>60</v>
      </c>
      <c r="M117" s="712">
        <v>2493</v>
      </c>
    </row>
    <row r="118" spans="1:13" ht="14.4" customHeight="1" x14ac:dyDescent="0.3">
      <c r="A118" s="695" t="s">
        <v>1445</v>
      </c>
      <c r="B118" s="696" t="s">
        <v>1380</v>
      </c>
      <c r="C118" s="696" t="s">
        <v>1158</v>
      </c>
      <c r="D118" s="696" t="s">
        <v>1385</v>
      </c>
      <c r="E118" s="696" t="s">
        <v>1386</v>
      </c>
      <c r="F118" s="711"/>
      <c r="G118" s="711"/>
      <c r="H118" s="701">
        <v>0</v>
      </c>
      <c r="I118" s="711">
        <v>5</v>
      </c>
      <c r="J118" s="711">
        <v>1666.55</v>
      </c>
      <c r="K118" s="701">
        <v>1</v>
      </c>
      <c r="L118" s="711">
        <v>5</v>
      </c>
      <c r="M118" s="712">
        <v>1666.55</v>
      </c>
    </row>
    <row r="119" spans="1:13" ht="14.4" customHeight="1" x14ac:dyDescent="0.3">
      <c r="A119" s="695" t="s">
        <v>1445</v>
      </c>
      <c r="B119" s="696" t="s">
        <v>2724</v>
      </c>
      <c r="C119" s="696" t="s">
        <v>2105</v>
      </c>
      <c r="D119" s="696" t="s">
        <v>2106</v>
      </c>
      <c r="E119" s="696" t="s">
        <v>2107</v>
      </c>
      <c r="F119" s="711"/>
      <c r="G119" s="711"/>
      <c r="H119" s="701">
        <v>0</v>
      </c>
      <c r="I119" s="711">
        <v>2</v>
      </c>
      <c r="J119" s="711">
        <v>308.02</v>
      </c>
      <c r="K119" s="701">
        <v>1</v>
      </c>
      <c r="L119" s="711">
        <v>2</v>
      </c>
      <c r="M119" s="712">
        <v>308.02</v>
      </c>
    </row>
    <row r="120" spans="1:13" ht="14.4" customHeight="1" x14ac:dyDescent="0.3">
      <c r="A120" s="695" t="s">
        <v>1445</v>
      </c>
      <c r="B120" s="696" t="s">
        <v>1395</v>
      </c>
      <c r="C120" s="696" t="s">
        <v>1146</v>
      </c>
      <c r="D120" s="696" t="s">
        <v>1147</v>
      </c>
      <c r="E120" s="696" t="s">
        <v>1396</v>
      </c>
      <c r="F120" s="711"/>
      <c r="G120" s="711"/>
      <c r="H120" s="701">
        <v>0</v>
      </c>
      <c r="I120" s="711">
        <v>6</v>
      </c>
      <c r="J120" s="711">
        <v>419.15999999999997</v>
      </c>
      <c r="K120" s="701">
        <v>1</v>
      </c>
      <c r="L120" s="711">
        <v>6</v>
      </c>
      <c r="M120" s="712">
        <v>419.15999999999997</v>
      </c>
    </row>
    <row r="121" spans="1:13" ht="14.4" customHeight="1" x14ac:dyDescent="0.3">
      <c r="A121" s="695" t="s">
        <v>1445</v>
      </c>
      <c r="B121" s="696" t="s">
        <v>1398</v>
      </c>
      <c r="C121" s="696" t="s">
        <v>2113</v>
      </c>
      <c r="D121" s="696" t="s">
        <v>1023</v>
      </c>
      <c r="E121" s="696" t="s">
        <v>2114</v>
      </c>
      <c r="F121" s="711"/>
      <c r="G121" s="711"/>
      <c r="H121" s="701">
        <v>0</v>
      </c>
      <c r="I121" s="711">
        <v>1</v>
      </c>
      <c r="J121" s="711">
        <v>193.26</v>
      </c>
      <c r="K121" s="701">
        <v>1</v>
      </c>
      <c r="L121" s="711">
        <v>1</v>
      </c>
      <c r="M121" s="712">
        <v>193.26</v>
      </c>
    </row>
    <row r="122" spans="1:13" ht="14.4" customHeight="1" x14ac:dyDescent="0.3">
      <c r="A122" s="695" t="s">
        <v>1445</v>
      </c>
      <c r="B122" s="696" t="s">
        <v>1419</v>
      </c>
      <c r="C122" s="696" t="s">
        <v>1536</v>
      </c>
      <c r="D122" s="696" t="s">
        <v>1537</v>
      </c>
      <c r="E122" s="696" t="s">
        <v>1538</v>
      </c>
      <c r="F122" s="711"/>
      <c r="G122" s="711"/>
      <c r="H122" s="701">
        <v>0</v>
      </c>
      <c r="I122" s="711">
        <v>1</v>
      </c>
      <c r="J122" s="711">
        <v>32.74</v>
      </c>
      <c r="K122" s="701">
        <v>1</v>
      </c>
      <c r="L122" s="711">
        <v>1</v>
      </c>
      <c r="M122" s="712">
        <v>32.74</v>
      </c>
    </row>
    <row r="123" spans="1:13" ht="14.4" customHeight="1" x14ac:dyDescent="0.3">
      <c r="A123" s="695" t="s">
        <v>1446</v>
      </c>
      <c r="B123" s="696" t="s">
        <v>1364</v>
      </c>
      <c r="C123" s="696" t="s">
        <v>1553</v>
      </c>
      <c r="D123" s="696" t="s">
        <v>988</v>
      </c>
      <c r="E123" s="696" t="s">
        <v>1554</v>
      </c>
      <c r="F123" s="711"/>
      <c r="G123" s="711"/>
      <c r="H123" s="701"/>
      <c r="I123" s="711">
        <v>1</v>
      </c>
      <c r="J123" s="711">
        <v>0</v>
      </c>
      <c r="K123" s="701"/>
      <c r="L123" s="711">
        <v>1</v>
      </c>
      <c r="M123" s="712">
        <v>0</v>
      </c>
    </row>
    <row r="124" spans="1:13" ht="14.4" customHeight="1" x14ac:dyDescent="0.3">
      <c r="A124" s="695" t="s">
        <v>1446</v>
      </c>
      <c r="B124" s="696" t="s">
        <v>1364</v>
      </c>
      <c r="C124" s="696" t="s">
        <v>1555</v>
      </c>
      <c r="D124" s="696" t="s">
        <v>988</v>
      </c>
      <c r="E124" s="696" t="s">
        <v>1556</v>
      </c>
      <c r="F124" s="711"/>
      <c r="G124" s="711"/>
      <c r="H124" s="701"/>
      <c r="I124" s="711">
        <v>1</v>
      </c>
      <c r="J124" s="711">
        <v>0</v>
      </c>
      <c r="K124" s="701"/>
      <c r="L124" s="711">
        <v>1</v>
      </c>
      <c r="M124" s="712">
        <v>0</v>
      </c>
    </row>
    <row r="125" spans="1:13" ht="14.4" customHeight="1" x14ac:dyDescent="0.3">
      <c r="A125" s="695" t="s">
        <v>1446</v>
      </c>
      <c r="B125" s="696" t="s">
        <v>1364</v>
      </c>
      <c r="C125" s="696" t="s">
        <v>1045</v>
      </c>
      <c r="D125" s="696" t="s">
        <v>988</v>
      </c>
      <c r="E125" s="696" t="s">
        <v>1046</v>
      </c>
      <c r="F125" s="711"/>
      <c r="G125" s="711"/>
      <c r="H125" s="701">
        <v>0</v>
      </c>
      <c r="I125" s="711">
        <v>1</v>
      </c>
      <c r="J125" s="711">
        <v>625.29</v>
      </c>
      <c r="K125" s="701">
        <v>1</v>
      </c>
      <c r="L125" s="711">
        <v>1</v>
      </c>
      <c r="M125" s="712">
        <v>625.29</v>
      </c>
    </row>
    <row r="126" spans="1:13" ht="14.4" customHeight="1" x14ac:dyDescent="0.3">
      <c r="A126" s="695" t="s">
        <v>1446</v>
      </c>
      <c r="B126" s="696" t="s">
        <v>1364</v>
      </c>
      <c r="C126" s="696" t="s">
        <v>987</v>
      </c>
      <c r="D126" s="696" t="s">
        <v>988</v>
      </c>
      <c r="E126" s="696" t="s">
        <v>989</v>
      </c>
      <c r="F126" s="711"/>
      <c r="G126" s="711"/>
      <c r="H126" s="701">
        <v>0</v>
      </c>
      <c r="I126" s="711">
        <v>1</v>
      </c>
      <c r="J126" s="711">
        <v>937.93</v>
      </c>
      <c r="K126" s="701">
        <v>1</v>
      </c>
      <c r="L126" s="711">
        <v>1</v>
      </c>
      <c r="M126" s="712">
        <v>937.93</v>
      </c>
    </row>
    <row r="127" spans="1:13" ht="14.4" customHeight="1" x14ac:dyDescent="0.3">
      <c r="A127" s="695" t="s">
        <v>1446</v>
      </c>
      <c r="B127" s="696" t="s">
        <v>1369</v>
      </c>
      <c r="C127" s="696" t="s">
        <v>2145</v>
      </c>
      <c r="D127" s="696" t="s">
        <v>1003</v>
      </c>
      <c r="E127" s="696" t="s">
        <v>1868</v>
      </c>
      <c r="F127" s="711"/>
      <c r="G127" s="711"/>
      <c r="H127" s="701">
        <v>0</v>
      </c>
      <c r="I127" s="711">
        <v>1</v>
      </c>
      <c r="J127" s="711">
        <v>146.63</v>
      </c>
      <c r="K127" s="701">
        <v>1</v>
      </c>
      <c r="L127" s="711">
        <v>1</v>
      </c>
      <c r="M127" s="712">
        <v>146.63</v>
      </c>
    </row>
    <row r="128" spans="1:13" ht="14.4" customHeight="1" x14ac:dyDescent="0.3">
      <c r="A128" s="695" t="s">
        <v>1446</v>
      </c>
      <c r="B128" s="696" t="s">
        <v>1371</v>
      </c>
      <c r="C128" s="696" t="s">
        <v>2141</v>
      </c>
      <c r="D128" s="696" t="s">
        <v>2142</v>
      </c>
      <c r="E128" s="696" t="s">
        <v>2143</v>
      </c>
      <c r="F128" s="711"/>
      <c r="G128" s="711"/>
      <c r="H128" s="701">
        <v>0</v>
      </c>
      <c r="I128" s="711">
        <v>1</v>
      </c>
      <c r="J128" s="711">
        <v>270.69</v>
      </c>
      <c r="K128" s="701">
        <v>1</v>
      </c>
      <c r="L128" s="711">
        <v>1</v>
      </c>
      <c r="M128" s="712">
        <v>270.69</v>
      </c>
    </row>
    <row r="129" spans="1:13" ht="14.4" customHeight="1" x14ac:dyDescent="0.3">
      <c r="A129" s="695" t="s">
        <v>1446</v>
      </c>
      <c r="B129" s="696" t="s">
        <v>2731</v>
      </c>
      <c r="C129" s="696" t="s">
        <v>2168</v>
      </c>
      <c r="D129" s="696" t="s">
        <v>2169</v>
      </c>
      <c r="E129" s="696" t="s">
        <v>1020</v>
      </c>
      <c r="F129" s="711"/>
      <c r="G129" s="711"/>
      <c r="H129" s="701">
        <v>0</v>
      </c>
      <c r="I129" s="711">
        <v>1</v>
      </c>
      <c r="J129" s="711">
        <v>67.42</v>
      </c>
      <c r="K129" s="701">
        <v>1</v>
      </c>
      <c r="L129" s="711">
        <v>1</v>
      </c>
      <c r="M129" s="712">
        <v>67.42</v>
      </c>
    </row>
    <row r="130" spans="1:13" ht="14.4" customHeight="1" x14ac:dyDescent="0.3">
      <c r="A130" s="695" t="s">
        <v>1446</v>
      </c>
      <c r="B130" s="696" t="s">
        <v>2717</v>
      </c>
      <c r="C130" s="696" t="s">
        <v>1532</v>
      </c>
      <c r="D130" s="696" t="s">
        <v>1533</v>
      </c>
      <c r="E130" s="696" t="s">
        <v>1534</v>
      </c>
      <c r="F130" s="711"/>
      <c r="G130" s="711"/>
      <c r="H130" s="701">
        <v>0</v>
      </c>
      <c r="I130" s="711">
        <v>2</v>
      </c>
      <c r="J130" s="711">
        <v>328.3</v>
      </c>
      <c r="K130" s="701">
        <v>1</v>
      </c>
      <c r="L130" s="711">
        <v>2</v>
      </c>
      <c r="M130" s="712">
        <v>328.3</v>
      </c>
    </row>
    <row r="131" spans="1:13" ht="14.4" customHeight="1" x14ac:dyDescent="0.3">
      <c r="A131" s="695" t="s">
        <v>1446</v>
      </c>
      <c r="B131" s="696" t="s">
        <v>2717</v>
      </c>
      <c r="C131" s="696" t="s">
        <v>1679</v>
      </c>
      <c r="D131" s="696" t="s">
        <v>1533</v>
      </c>
      <c r="E131" s="696" t="s">
        <v>1680</v>
      </c>
      <c r="F131" s="711"/>
      <c r="G131" s="711"/>
      <c r="H131" s="701">
        <v>0</v>
      </c>
      <c r="I131" s="711">
        <v>5</v>
      </c>
      <c r="J131" s="711">
        <v>2462.25</v>
      </c>
      <c r="K131" s="701">
        <v>1</v>
      </c>
      <c r="L131" s="711">
        <v>5</v>
      </c>
      <c r="M131" s="712">
        <v>2462.25</v>
      </c>
    </row>
    <row r="132" spans="1:13" ht="14.4" customHeight="1" x14ac:dyDescent="0.3">
      <c r="A132" s="695" t="s">
        <v>1446</v>
      </c>
      <c r="B132" s="696" t="s">
        <v>2730</v>
      </c>
      <c r="C132" s="696" t="s">
        <v>2150</v>
      </c>
      <c r="D132" s="696" t="s">
        <v>2151</v>
      </c>
      <c r="E132" s="696" t="s">
        <v>2152</v>
      </c>
      <c r="F132" s="711">
        <v>2</v>
      </c>
      <c r="G132" s="711">
        <v>0</v>
      </c>
      <c r="H132" s="701"/>
      <c r="I132" s="711"/>
      <c r="J132" s="711"/>
      <c r="K132" s="701"/>
      <c r="L132" s="711">
        <v>2</v>
      </c>
      <c r="M132" s="712">
        <v>0</v>
      </c>
    </row>
    <row r="133" spans="1:13" ht="14.4" customHeight="1" x14ac:dyDescent="0.3">
      <c r="A133" s="695" t="s">
        <v>1446</v>
      </c>
      <c r="B133" s="696" t="s">
        <v>1380</v>
      </c>
      <c r="C133" s="696" t="s">
        <v>1524</v>
      </c>
      <c r="D133" s="696" t="s">
        <v>1381</v>
      </c>
      <c r="E133" s="696" t="s">
        <v>1525</v>
      </c>
      <c r="F133" s="711">
        <v>1</v>
      </c>
      <c r="G133" s="711">
        <v>0</v>
      </c>
      <c r="H133" s="701"/>
      <c r="I133" s="711"/>
      <c r="J133" s="711"/>
      <c r="K133" s="701"/>
      <c r="L133" s="711">
        <v>1</v>
      </c>
      <c r="M133" s="712">
        <v>0</v>
      </c>
    </row>
    <row r="134" spans="1:13" ht="14.4" customHeight="1" x14ac:dyDescent="0.3">
      <c r="A134" s="695" t="s">
        <v>1446</v>
      </c>
      <c r="B134" s="696" t="s">
        <v>1380</v>
      </c>
      <c r="C134" s="696" t="s">
        <v>1128</v>
      </c>
      <c r="D134" s="696" t="s">
        <v>1381</v>
      </c>
      <c r="E134" s="696" t="s">
        <v>1382</v>
      </c>
      <c r="F134" s="711"/>
      <c r="G134" s="711"/>
      <c r="H134" s="701">
        <v>0</v>
      </c>
      <c r="I134" s="711">
        <v>1</v>
      </c>
      <c r="J134" s="711">
        <v>333.31</v>
      </c>
      <c r="K134" s="701">
        <v>1</v>
      </c>
      <c r="L134" s="711">
        <v>1</v>
      </c>
      <c r="M134" s="712">
        <v>333.31</v>
      </c>
    </row>
    <row r="135" spans="1:13" ht="14.4" customHeight="1" x14ac:dyDescent="0.3">
      <c r="A135" s="695" t="s">
        <v>1446</v>
      </c>
      <c r="B135" s="696" t="s">
        <v>1380</v>
      </c>
      <c r="C135" s="696" t="s">
        <v>1158</v>
      </c>
      <c r="D135" s="696" t="s">
        <v>1385</v>
      </c>
      <c r="E135" s="696" t="s">
        <v>1386</v>
      </c>
      <c r="F135" s="711"/>
      <c r="G135" s="711"/>
      <c r="H135" s="701">
        <v>0</v>
      </c>
      <c r="I135" s="711">
        <v>2</v>
      </c>
      <c r="J135" s="711">
        <v>666.62</v>
      </c>
      <c r="K135" s="701">
        <v>1</v>
      </c>
      <c r="L135" s="711">
        <v>2</v>
      </c>
      <c r="M135" s="712">
        <v>666.62</v>
      </c>
    </row>
    <row r="136" spans="1:13" ht="14.4" customHeight="1" x14ac:dyDescent="0.3">
      <c r="A136" s="695" t="s">
        <v>1446</v>
      </c>
      <c r="B136" s="696" t="s">
        <v>1387</v>
      </c>
      <c r="C136" s="696" t="s">
        <v>1135</v>
      </c>
      <c r="D136" s="696" t="s">
        <v>1136</v>
      </c>
      <c r="E136" s="696" t="s">
        <v>1388</v>
      </c>
      <c r="F136" s="711"/>
      <c r="G136" s="711"/>
      <c r="H136" s="701">
        <v>0</v>
      </c>
      <c r="I136" s="711">
        <v>1</v>
      </c>
      <c r="J136" s="711">
        <v>184.22</v>
      </c>
      <c r="K136" s="701">
        <v>1</v>
      </c>
      <c r="L136" s="711">
        <v>1</v>
      </c>
      <c r="M136" s="712">
        <v>184.22</v>
      </c>
    </row>
    <row r="137" spans="1:13" ht="14.4" customHeight="1" x14ac:dyDescent="0.3">
      <c r="A137" s="695" t="s">
        <v>1446</v>
      </c>
      <c r="B137" s="696" t="s">
        <v>2719</v>
      </c>
      <c r="C137" s="696" t="s">
        <v>1567</v>
      </c>
      <c r="D137" s="696" t="s">
        <v>1568</v>
      </c>
      <c r="E137" s="696" t="s">
        <v>1569</v>
      </c>
      <c r="F137" s="711"/>
      <c r="G137" s="711"/>
      <c r="H137" s="701">
        <v>0</v>
      </c>
      <c r="I137" s="711">
        <v>3</v>
      </c>
      <c r="J137" s="711">
        <v>3422.1000000000004</v>
      </c>
      <c r="K137" s="701">
        <v>1</v>
      </c>
      <c r="L137" s="711">
        <v>3</v>
      </c>
      <c r="M137" s="712">
        <v>3422.1000000000004</v>
      </c>
    </row>
    <row r="138" spans="1:13" ht="14.4" customHeight="1" x14ac:dyDescent="0.3">
      <c r="A138" s="695" t="s">
        <v>1446</v>
      </c>
      <c r="B138" s="696" t="s">
        <v>1419</v>
      </c>
      <c r="C138" s="696" t="s">
        <v>1557</v>
      </c>
      <c r="D138" s="696" t="s">
        <v>1558</v>
      </c>
      <c r="E138" s="696" t="s">
        <v>1559</v>
      </c>
      <c r="F138" s="711"/>
      <c r="G138" s="711"/>
      <c r="H138" s="701">
        <v>0</v>
      </c>
      <c r="I138" s="711">
        <v>1</v>
      </c>
      <c r="J138" s="711">
        <v>147.36000000000001</v>
      </c>
      <c r="K138" s="701">
        <v>1</v>
      </c>
      <c r="L138" s="711">
        <v>1</v>
      </c>
      <c r="M138" s="712">
        <v>147.36000000000001</v>
      </c>
    </row>
    <row r="139" spans="1:13" ht="14.4" customHeight="1" x14ac:dyDescent="0.3">
      <c r="A139" s="695" t="s">
        <v>1447</v>
      </c>
      <c r="B139" s="696" t="s">
        <v>1362</v>
      </c>
      <c r="C139" s="696" t="s">
        <v>2249</v>
      </c>
      <c r="D139" s="696" t="s">
        <v>1753</v>
      </c>
      <c r="E139" s="696" t="s">
        <v>2250</v>
      </c>
      <c r="F139" s="711"/>
      <c r="G139" s="711"/>
      <c r="H139" s="701">
        <v>0</v>
      </c>
      <c r="I139" s="711">
        <v>3</v>
      </c>
      <c r="J139" s="711">
        <v>146.94</v>
      </c>
      <c r="K139" s="701">
        <v>1</v>
      </c>
      <c r="L139" s="711">
        <v>3</v>
      </c>
      <c r="M139" s="712">
        <v>146.94</v>
      </c>
    </row>
    <row r="140" spans="1:13" ht="14.4" customHeight="1" x14ac:dyDescent="0.3">
      <c r="A140" s="695" t="s">
        <v>1447</v>
      </c>
      <c r="B140" s="696" t="s">
        <v>2732</v>
      </c>
      <c r="C140" s="696" t="s">
        <v>2233</v>
      </c>
      <c r="D140" s="696" t="s">
        <v>2234</v>
      </c>
      <c r="E140" s="696" t="s">
        <v>2235</v>
      </c>
      <c r="F140" s="711">
        <v>2</v>
      </c>
      <c r="G140" s="711">
        <v>230.36</v>
      </c>
      <c r="H140" s="701">
        <v>1</v>
      </c>
      <c r="I140" s="711"/>
      <c r="J140" s="711"/>
      <c r="K140" s="701">
        <v>0</v>
      </c>
      <c r="L140" s="711">
        <v>2</v>
      </c>
      <c r="M140" s="712">
        <v>230.36</v>
      </c>
    </row>
    <row r="141" spans="1:13" ht="14.4" customHeight="1" x14ac:dyDescent="0.3">
      <c r="A141" s="695" t="s">
        <v>1447</v>
      </c>
      <c r="B141" s="696" t="s">
        <v>2732</v>
      </c>
      <c r="C141" s="696" t="s">
        <v>2236</v>
      </c>
      <c r="D141" s="696" t="s">
        <v>2237</v>
      </c>
      <c r="E141" s="696" t="s">
        <v>2238</v>
      </c>
      <c r="F141" s="711"/>
      <c r="G141" s="711"/>
      <c r="H141" s="701">
        <v>0</v>
      </c>
      <c r="I141" s="711">
        <v>3</v>
      </c>
      <c r="J141" s="711">
        <v>345.54</v>
      </c>
      <c r="K141" s="701">
        <v>1</v>
      </c>
      <c r="L141" s="711">
        <v>3</v>
      </c>
      <c r="M141" s="712">
        <v>345.54</v>
      </c>
    </row>
    <row r="142" spans="1:13" ht="14.4" customHeight="1" x14ac:dyDescent="0.3">
      <c r="A142" s="695" t="s">
        <v>1447</v>
      </c>
      <c r="B142" s="696" t="s">
        <v>2722</v>
      </c>
      <c r="C142" s="696" t="s">
        <v>1834</v>
      </c>
      <c r="D142" s="696" t="s">
        <v>1835</v>
      </c>
      <c r="E142" s="696" t="s">
        <v>1836</v>
      </c>
      <c r="F142" s="711"/>
      <c r="G142" s="711"/>
      <c r="H142" s="701">
        <v>0</v>
      </c>
      <c r="I142" s="711">
        <v>1</v>
      </c>
      <c r="J142" s="711">
        <v>492.45</v>
      </c>
      <c r="K142" s="701">
        <v>1</v>
      </c>
      <c r="L142" s="711">
        <v>1</v>
      </c>
      <c r="M142" s="712">
        <v>492.45</v>
      </c>
    </row>
    <row r="143" spans="1:13" ht="14.4" customHeight="1" x14ac:dyDescent="0.3">
      <c r="A143" s="695" t="s">
        <v>1447</v>
      </c>
      <c r="B143" s="696" t="s">
        <v>2733</v>
      </c>
      <c r="C143" s="696" t="s">
        <v>2209</v>
      </c>
      <c r="D143" s="696" t="s">
        <v>2210</v>
      </c>
      <c r="E143" s="696" t="s">
        <v>2211</v>
      </c>
      <c r="F143" s="711"/>
      <c r="G143" s="711"/>
      <c r="H143" s="701">
        <v>0</v>
      </c>
      <c r="I143" s="711">
        <v>2</v>
      </c>
      <c r="J143" s="711">
        <v>224.9</v>
      </c>
      <c r="K143" s="701">
        <v>1</v>
      </c>
      <c r="L143" s="711">
        <v>2</v>
      </c>
      <c r="M143" s="712">
        <v>224.9</v>
      </c>
    </row>
    <row r="144" spans="1:13" ht="14.4" customHeight="1" x14ac:dyDescent="0.3">
      <c r="A144" s="695" t="s">
        <v>1447</v>
      </c>
      <c r="B144" s="696" t="s">
        <v>1369</v>
      </c>
      <c r="C144" s="696" t="s">
        <v>2145</v>
      </c>
      <c r="D144" s="696" t="s">
        <v>1003</v>
      </c>
      <c r="E144" s="696" t="s">
        <v>1868</v>
      </c>
      <c r="F144" s="711"/>
      <c r="G144" s="711"/>
      <c r="H144" s="701">
        <v>0</v>
      </c>
      <c r="I144" s="711">
        <v>1</v>
      </c>
      <c r="J144" s="711">
        <v>146.63</v>
      </c>
      <c r="K144" s="701">
        <v>1</v>
      </c>
      <c r="L144" s="711">
        <v>1</v>
      </c>
      <c r="M144" s="712">
        <v>146.63</v>
      </c>
    </row>
    <row r="145" spans="1:13" ht="14.4" customHeight="1" x14ac:dyDescent="0.3">
      <c r="A145" s="695" t="s">
        <v>1447</v>
      </c>
      <c r="B145" s="696" t="s">
        <v>1370</v>
      </c>
      <c r="C145" s="696" t="s">
        <v>2189</v>
      </c>
      <c r="D145" s="696" t="s">
        <v>2190</v>
      </c>
      <c r="E145" s="696" t="s">
        <v>2191</v>
      </c>
      <c r="F145" s="711">
        <v>1</v>
      </c>
      <c r="G145" s="711">
        <v>0</v>
      </c>
      <c r="H145" s="701"/>
      <c r="I145" s="711"/>
      <c r="J145" s="711"/>
      <c r="K145" s="701"/>
      <c r="L145" s="711">
        <v>1</v>
      </c>
      <c r="M145" s="712">
        <v>0</v>
      </c>
    </row>
    <row r="146" spans="1:13" ht="14.4" customHeight="1" x14ac:dyDescent="0.3">
      <c r="A146" s="695" t="s">
        <v>1447</v>
      </c>
      <c r="B146" s="696" t="s">
        <v>1371</v>
      </c>
      <c r="C146" s="696" t="s">
        <v>2141</v>
      </c>
      <c r="D146" s="696" t="s">
        <v>2142</v>
      </c>
      <c r="E146" s="696" t="s">
        <v>2143</v>
      </c>
      <c r="F146" s="711"/>
      <c r="G146" s="711"/>
      <c r="H146" s="701">
        <v>0</v>
      </c>
      <c r="I146" s="711">
        <v>1</v>
      </c>
      <c r="J146" s="711">
        <v>270.69</v>
      </c>
      <c r="K146" s="701">
        <v>1</v>
      </c>
      <c r="L146" s="711">
        <v>1</v>
      </c>
      <c r="M146" s="712">
        <v>270.69</v>
      </c>
    </row>
    <row r="147" spans="1:13" ht="14.4" customHeight="1" x14ac:dyDescent="0.3">
      <c r="A147" s="695" t="s">
        <v>1447</v>
      </c>
      <c r="B147" s="696" t="s">
        <v>2734</v>
      </c>
      <c r="C147" s="696" t="s">
        <v>2227</v>
      </c>
      <c r="D147" s="696" t="s">
        <v>2228</v>
      </c>
      <c r="E147" s="696" t="s">
        <v>2143</v>
      </c>
      <c r="F147" s="711"/>
      <c r="G147" s="711"/>
      <c r="H147" s="701">
        <v>0</v>
      </c>
      <c r="I147" s="711">
        <v>1</v>
      </c>
      <c r="J147" s="711">
        <v>112.36</v>
      </c>
      <c r="K147" s="701">
        <v>1</v>
      </c>
      <c r="L147" s="711">
        <v>1</v>
      </c>
      <c r="M147" s="712">
        <v>112.36</v>
      </c>
    </row>
    <row r="148" spans="1:13" ht="14.4" customHeight="1" x14ac:dyDescent="0.3">
      <c r="A148" s="695" t="s">
        <v>1447</v>
      </c>
      <c r="B148" s="696" t="s">
        <v>2731</v>
      </c>
      <c r="C148" s="696" t="s">
        <v>2263</v>
      </c>
      <c r="D148" s="696" t="s">
        <v>2264</v>
      </c>
      <c r="E148" s="696" t="s">
        <v>2265</v>
      </c>
      <c r="F148" s="711"/>
      <c r="G148" s="711"/>
      <c r="H148" s="701">
        <v>0</v>
      </c>
      <c r="I148" s="711">
        <v>3</v>
      </c>
      <c r="J148" s="711">
        <v>404.49</v>
      </c>
      <c r="K148" s="701">
        <v>1</v>
      </c>
      <c r="L148" s="711">
        <v>3</v>
      </c>
      <c r="M148" s="712">
        <v>404.49</v>
      </c>
    </row>
    <row r="149" spans="1:13" ht="14.4" customHeight="1" x14ac:dyDescent="0.3">
      <c r="A149" s="695" t="s">
        <v>1447</v>
      </c>
      <c r="B149" s="696" t="s">
        <v>1372</v>
      </c>
      <c r="C149" s="696" t="s">
        <v>2230</v>
      </c>
      <c r="D149" s="696" t="s">
        <v>1015</v>
      </c>
      <c r="E149" s="696" t="s">
        <v>2231</v>
      </c>
      <c r="F149" s="711"/>
      <c r="G149" s="711"/>
      <c r="H149" s="701"/>
      <c r="I149" s="711">
        <v>1</v>
      </c>
      <c r="J149" s="711">
        <v>0</v>
      </c>
      <c r="K149" s="701"/>
      <c r="L149" s="711">
        <v>1</v>
      </c>
      <c r="M149" s="712">
        <v>0</v>
      </c>
    </row>
    <row r="150" spans="1:13" ht="14.4" customHeight="1" x14ac:dyDescent="0.3">
      <c r="A150" s="695" t="s">
        <v>1447</v>
      </c>
      <c r="B150" s="696" t="s">
        <v>1374</v>
      </c>
      <c r="C150" s="696" t="s">
        <v>2181</v>
      </c>
      <c r="D150" s="696" t="s">
        <v>2182</v>
      </c>
      <c r="E150" s="696" t="s">
        <v>2183</v>
      </c>
      <c r="F150" s="711"/>
      <c r="G150" s="711"/>
      <c r="H150" s="701">
        <v>0</v>
      </c>
      <c r="I150" s="711">
        <v>1</v>
      </c>
      <c r="J150" s="711">
        <v>435.3</v>
      </c>
      <c r="K150" s="701">
        <v>1</v>
      </c>
      <c r="L150" s="711">
        <v>1</v>
      </c>
      <c r="M150" s="712">
        <v>435.3</v>
      </c>
    </row>
    <row r="151" spans="1:13" ht="14.4" customHeight="1" x14ac:dyDescent="0.3">
      <c r="A151" s="695" t="s">
        <v>1447</v>
      </c>
      <c r="B151" s="696" t="s">
        <v>2716</v>
      </c>
      <c r="C151" s="696" t="s">
        <v>2307</v>
      </c>
      <c r="D151" s="696" t="s">
        <v>2308</v>
      </c>
      <c r="E151" s="696" t="s">
        <v>2309</v>
      </c>
      <c r="F151" s="711"/>
      <c r="G151" s="711"/>
      <c r="H151" s="701"/>
      <c r="I151" s="711">
        <v>3</v>
      </c>
      <c r="J151" s="711">
        <v>0</v>
      </c>
      <c r="K151" s="701"/>
      <c r="L151" s="711">
        <v>3</v>
      </c>
      <c r="M151" s="712">
        <v>0</v>
      </c>
    </row>
    <row r="152" spans="1:13" ht="14.4" customHeight="1" x14ac:dyDescent="0.3">
      <c r="A152" s="695" t="s">
        <v>1447</v>
      </c>
      <c r="B152" s="696" t="s">
        <v>2716</v>
      </c>
      <c r="C152" s="696" t="s">
        <v>1682</v>
      </c>
      <c r="D152" s="696" t="s">
        <v>1683</v>
      </c>
      <c r="E152" s="696" t="s">
        <v>1684</v>
      </c>
      <c r="F152" s="711"/>
      <c r="G152" s="711"/>
      <c r="H152" s="701">
        <v>0</v>
      </c>
      <c r="I152" s="711">
        <v>10</v>
      </c>
      <c r="J152" s="711">
        <v>1044.5</v>
      </c>
      <c r="K152" s="701">
        <v>1</v>
      </c>
      <c r="L152" s="711">
        <v>10</v>
      </c>
      <c r="M152" s="712">
        <v>1044.5</v>
      </c>
    </row>
    <row r="153" spans="1:13" ht="14.4" customHeight="1" x14ac:dyDescent="0.3">
      <c r="A153" s="695" t="s">
        <v>1447</v>
      </c>
      <c r="B153" s="696" t="s">
        <v>2717</v>
      </c>
      <c r="C153" s="696" t="s">
        <v>1676</v>
      </c>
      <c r="D153" s="696" t="s">
        <v>1677</v>
      </c>
      <c r="E153" s="696" t="s">
        <v>1678</v>
      </c>
      <c r="F153" s="711">
        <v>11</v>
      </c>
      <c r="G153" s="711">
        <v>6018.869999999999</v>
      </c>
      <c r="H153" s="701">
        <v>1</v>
      </c>
      <c r="I153" s="711"/>
      <c r="J153" s="711"/>
      <c r="K153" s="701">
        <v>0</v>
      </c>
      <c r="L153" s="711">
        <v>11</v>
      </c>
      <c r="M153" s="712">
        <v>6018.869999999999</v>
      </c>
    </row>
    <row r="154" spans="1:13" ht="14.4" customHeight="1" x14ac:dyDescent="0.3">
      <c r="A154" s="695" t="s">
        <v>1447</v>
      </c>
      <c r="B154" s="696" t="s">
        <v>2717</v>
      </c>
      <c r="C154" s="696" t="s">
        <v>1679</v>
      </c>
      <c r="D154" s="696" t="s">
        <v>1533</v>
      </c>
      <c r="E154" s="696" t="s">
        <v>1680</v>
      </c>
      <c r="F154" s="711"/>
      <c r="G154" s="711"/>
      <c r="H154" s="701">
        <v>0</v>
      </c>
      <c r="I154" s="711">
        <v>56</v>
      </c>
      <c r="J154" s="711">
        <v>27577.199999999997</v>
      </c>
      <c r="K154" s="701">
        <v>1</v>
      </c>
      <c r="L154" s="711">
        <v>56</v>
      </c>
      <c r="M154" s="712">
        <v>27577.199999999997</v>
      </c>
    </row>
    <row r="155" spans="1:13" ht="14.4" customHeight="1" x14ac:dyDescent="0.3">
      <c r="A155" s="695" t="s">
        <v>1447</v>
      </c>
      <c r="B155" s="696" t="s">
        <v>2717</v>
      </c>
      <c r="C155" s="696" t="s">
        <v>1761</v>
      </c>
      <c r="D155" s="696" t="s">
        <v>1533</v>
      </c>
      <c r="E155" s="696" t="s">
        <v>1762</v>
      </c>
      <c r="F155" s="711"/>
      <c r="G155" s="711"/>
      <c r="H155" s="701">
        <v>0</v>
      </c>
      <c r="I155" s="711">
        <v>1</v>
      </c>
      <c r="J155" s="711">
        <v>547.16999999999996</v>
      </c>
      <c r="K155" s="701">
        <v>1</v>
      </c>
      <c r="L155" s="711">
        <v>1</v>
      </c>
      <c r="M155" s="712">
        <v>547.16999999999996</v>
      </c>
    </row>
    <row r="156" spans="1:13" ht="14.4" customHeight="1" x14ac:dyDescent="0.3">
      <c r="A156" s="695" t="s">
        <v>1447</v>
      </c>
      <c r="B156" s="696" t="s">
        <v>2727</v>
      </c>
      <c r="C156" s="696" t="s">
        <v>1996</v>
      </c>
      <c r="D156" s="696" t="s">
        <v>1997</v>
      </c>
      <c r="E156" s="696" t="s">
        <v>1998</v>
      </c>
      <c r="F156" s="711"/>
      <c r="G156" s="711"/>
      <c r="H156" s="701">
        <v>0</v>
      </c>
      <c r="I156" s="711">
        <v>1</v>
      </c>
      <c r="J156" s="711">
        <v>820.43</v>
      </c>
      <c r="K156" s="701">
        <v>1</v>
      </c>
      <c r="L156" s="711">
        <v>1</v>
      </c>
      <c r="M156" s="712">
        <v>820.43</v>
      </c>
    </row>
    <row r="157" spans="1:13" ht="14.4" customHeight="1" x14ac:dyDescent="0.3">
      <c r="A157" s="695" t="s">
        <v>1447</v>
      </c>
      <c r="B157" s="696" t="s">
        <v>2727</v>
      </c>
      <c r="C157" s="696" t="s">
        <v>2205</v>
      </c>
      <c r="D157" s="696" t="s">
        <v>1997</v>
      </c>
      <c r="E157" s="696" t="s">
        <v>1665</v>
      </c>
      <c r="F157" s="711">
        <v>1</v>
      </c>
      <c r="G157" s="711">
        <v>0</v>
      </c>
      <c r="H157" s="701"/>
      <c r="I157" s="711"/>
      <c r="J157" s="711"/>
      <c r="K157" s="701"/>
      <c r="L157" s="711">
        <v>1</v>
      </c>
      <c r="M157" s="712">
        <v>0</v>
      </c>
    </row>
    <row r="158" spans="1:13" ht="14.4" customHeight="1" x14ac:dyDescent="0.3">
      <c r="A158" s="695" t="s">
        <v>1447</v>
      </c>
      <c r="B158" s="696" t="s">
        <v>2727</v>
      </c>
      <c r="C158" s="696" t="s">
        <v>2206</v>
      </c>
      <c r="D158" s="696" t="s">
        <v>2207</v>
      </c>
      <c r="E158" s="696" t="s">
        <v>1665</v>
      </c>
      <c r="F158" s="711">
        <v>1</v>
      </c>
      <c r="G158" s="711">
        <v>911.59</v>
      </c>
      <c r="H158" s="701">
        <v>1</v>
      </c>
      <c r="I158" s="711"/>
      <c r="J158" s="711"/>
      <c r="K158" s="701">
        <v>0</v>
      </c>
      <c r="L158" s="711">
        <v>1</v>
      </c>
      <c r="M158" s="712">
        <v>911.59</v>
      </c>
    </row>
    <row r="159" spans="1:13" ht="14.4" customHeight="1" x14ac:dyDescent="0.3">
      <c r="A159" s="695" t="s">
        <v>1447</v>
      </c>
      <c r="B159" s="696" t="s">
        <v>1378</v>
      </c>
      <c r="C159" s="696" t="s">
        <v>2220</v>
      </c>
      <c r="D159" s="696" t="s">
        <v>2221</v>
      </c>
      <c r="E159" s="696" t="s">
        <v>2222</v>
      </c>
      <c r="F159" s="711"/>
      <c r="G159" s="711"/>
      <c r="H159" s="701">
        <v>0</v>
      </c>
      <c r="I159" s="711">
        <v>1</v>
      </c>
      <c r="J159" s="711">
        <v>108.46</v>
      </c>
      <c r="K159" s="701">
        <v>1</v>
      </c>
      <c r="L159" s="711">
        <v>1</v>
      </c>
      <c r="M159" s="712">
        <v>108.46</v>
      </c>
    </row>
    <row r="160" spans="1:13" ht="14.4" customHeight="1" x14ac:dyDescent="0.3">
      <c r="A160" s="695" t="s">
        <v>1447</v>
      </c>
      <c r="B160" s="696" t="s">
        <v>2730</v>
      </c>
      <c r="C160" s="696" t="s">
        <v>2097</v>
      </c>
      <c r="D160" s="696" t="s">
        <v>2098</v>
      </c>
      <c r="E160" s="696" t="s">
        <v>2099</v>
      </c>
      <c r="F160" s="711"/>
      <c r="G160" s="711"/>
      <c r="H160" s="701">
        <v>0</v>
      </c>
      <c r="I160" s="711">
        <v>1</v>
      </c>
      <c r="J160" s="711">
        <v>41.55</v>
      </c>
      <c r="K160" s="701">
        <v>1</v>
      </c>
      <c r="L160" s="711">
        <v>1</v>
      </c>
      <c r="M160" s="712">
        <v>41.55</v>
      </c>
    </row>
    <row r="161" spans="1:13" ht="14.4" customHeight="1" x14ac:dyDescent="0.3">
      <c r="A161" s="695" t="s">
        <v>1447</v>
      </c>
      <c r="B161" s="696" t="s">
        <v>1380</v>
      </c>
      <c r="C161" s="696" t="s">
        <v>1128</v>
      </c>
      <c r="D161" s="696" t="s">
        <v>1381</v>
      </c>
      <c r="E161" s="696" t="s">
        <v>1382</v>
      </c>
      <c r="F161" s="711"/>
      <c r="G161" s="711"/>
      <c r="H161" s="701">
        <v>0</v>
      </c>
      <c r="I161" s="711">
        <v>1</v>
      </c>
      <c r="J161" s="711">
        <v>333.31</v>
      </c>
      <c r="K161" s="701">
        <v>1</v>
      </c>
      <c r="L161" s="711">
        <v>1</v>
      </c>
      <c r="M161" s="712">
        <v>333.31</v>
      </c>
    </row>
    <row r="162" spans="1:13" ht="14.4" customHeight="1" x14ac:dyDescent="0.3">
      <c r="A162" s="695" t="s">
        <v>1447</v>
      </c>
      <c r="B162" s="696" t="s">
        <v>1387</v>
      </c>
      <c r="C162" s="696" t="s">
        <v>1135</v>
      </c>
      <c r="D162" s="696" t="s">
        <v>1136</v>
      </c>
      <c r="E162" s="696" t="s">
        <v>1388</v>
      </c>
      <c r="F162" s="711"/>
      <c r="G162" s="711"/>
      <c r="H162" s="701">
        <v>0</v>
      </c>
      <c r="I162" s="711">
        <v>7</v>
      </c>
      <c r="J162" s="711">
        <v>1289.54</v>
      </c>
      <c r="K162" s="701">
        <v>1</v>
      </c>
      <c r="L162" s="711">
        <v>7</v>
      </c>
      <c r="M162" s="712">
        <v>1289.54</v>
      </c>
    </row>
    <row r="163" spans="1:13" ht="14.4" customHeight="1" x14ac:dyDescent="0.3">
      <c r="A163" s="695" t="s">
        <v>1447</v>
      </c>
      <c r="B163" s="696" t="s">
        <v>1395</v>
      </c>
      <c r="C163" s="696" t="s">
        <v>1146</v>
      </c>
      <c r="D163" s="696" t="s">
        <v>1147</v>
      </c>
      <c r="E163" s="696" t="s">
        <v>1396</v>
      </c>
      <c r="F163" s="711"/>
      <c r="G163" s="711"/>
      <c r="H163" s="701">
        <v>0</v>
      </c>
      <c r="I163" s="711">
        <v>4</v>
      </c>
      <c r="J163" s="711">
        <v>279.44</v>
      </c>
      <c r="K163" s="701">
        <v>1</v>
      </c>
      <c r="L163" s="711">
        <v>4</v>
      </c>
      <c r="M163" s="712">
        <v>279.44</v>
      </c>
    </row>
    <row r="164" spans="1:13" ht="14.4" customHeight="1" x14ac:dyDescent="0.3">
      <c r="A164" s="695" t="s">
        <v>1447</v>
      </c>
      <c r="B164" s="696" t="s">
        <v>1397</v>
      </c>
      <c r="C164" s="696" t="s">
        <v>2194</v>
      </c>
      <c r="D164" s="696" t="s">
        <v>2195</v>
      </c>
      <c r="E164" s="696" t="s">
        <v>1544</v>
      </c>
      <c r="F164" s="711"/>
      <c r="G164" s="711"/>
      <c r="H164" s="701">
        <v>0</v>
      </c>
      <c r="I164" s="711">
        <v>1</v>
      </c>
      <c r="J164" s="711">
        <v>52.4</v>
      </c>
      <c r="K164" s="701">
        <v>1</v>
      </c>
      <c r="L164" s="711">
        <v>1</v>
      </c>
      <c r="M164" s="712">
        <v>52.4</v>
      </c>
    </row>
    <row r="165" spans="1:13" ht="14.4" customHeight="1" x14ac:dyDescent="0.3">
      <c r="A165" s="695" t="s">
        <v>1447</v>
      </c>
      <c r="B165" s="696" t="s">
        <v>1397</v>
      </c>
      <c r="C165" s="696" t="s">
        <v>1139</v>
      </c>
      <c r="D165" s="696" t="s">
        <v>1140</v>
      </c>
      <c r="E165" s="696" t="s">
        <v>1388</v>
      </c>
      <c r="F165" s="711"/>
      <c r="G165" s="711"/>
      <c r="H165" s="701">
        <v>0</v>
      </c>
      <c r="I165" s="711">
        <v>3</v>
      </c>
      <c r="J165" s="711">
        <v>209.57999999999998</v>
      </c>
      <c r="K165" s="701">
        <v>1</v>
      </c>
      <c r="L165" s="711">
        <v>3</v>
      </c>
      <c r="M165" s="712">
        <v>209.57999999999998</v>
      </c>
    </row>
    <row r="166" spans="1:13" ht="14.4" customHeight="1" x14ac:dyDescent="0.3">
      <c r="A166" s="695" t="s">
        <v>1447</v>
      </c>
      <c r="B166" s="696" t="s">
        <v>2718</v>
      </c>
      <c r="C166" s="696" t="s">
        <v>2297</v>
      </c>
      <c r="D166" s="696" t="s">
        <v>2298</v>
      </c>
      <c r="E166" s="696" t="s">
        <v>2143</v>
      </c>
      <c r="F166" s="711"/>
      <c r="G166" s="711"/>
      <c r="H166" s="701">
        <v>0</v>
      </c>
      <c r="I166" s="711">
        <v>1</v>
      </c>
      <c r="J166" s="711">
        <v>257.35000000000002</v>
      </c>
      <c r="K166" s="701">
        <v>1</v>
      </c>
      <c r="L166" s="711">
        <v>1</v>
      </c>
      <c r="M166" s="712">
        <v>257.35000000000002</v>
      </c>
    </row>
    <row r="167" spans="1:13" ht="14.4" customHeight="1" x14ac:dyDescent="0.3">
      <c r="A167" s="695" t="s">
        <v>1447</v>
      </c>
      <c r="B167" s="696" t="s">
        <v>2718</v>
      </c>
      <c r="C167" s="696" t="s">
        <v>2299</v>
      </c>
      <c r="D167" s="696" t="s">
        <v>1759</v>
      </c>
      <c r="E167" s="696" t="s">
        <v>2300</v>
      </c>
      <c r="F167" s="711"/>
      <c r="G167" s="711"/>
      <c r="H167" s="701">
        <v>0</v>
      </c>
      <c r="I167" s="711">
        <v>1</v>
      </c>
      <c r="J167" s="711">
        <v>514.67999999999995</v>
      </c>
      <c r="K167" s="701">
        <v>1</v>
      </c>
      <c r="L167" s="711">
        <v>1</v>
      </c>
      <c r="M167" s="712">
        <v>514.67999999999995</v>
      </c>
    </row>
    <row r="168" spans="1:13" ht="14.4" customHeight="1" x14ac:dyDescent="0.3">
      <c r="A168" s="695" t="s">
        <v>1447</v>
      </c>
      <c r="B168" s="696" t="s">
        <v>2719</v>
      </c>
      <c r="C168" s="696" t="s">
        <v>1773</v>
      </c>
      <c r="D168" s="696" t="s">
        <v>1774</v>
      </c>
      <c r="E168" s="696" t="s">
        <v>1775</v>
      </c>
      <c r="F168" s="711"/>
      <c r="G168" s="711"/>
      <c r="H168" s="701">
        <v>0</v>
      </c>
      <c r="I168" s="711">
        <v>3</v>
      </c>
      <c r="J168" s="711">
        <v>648.87</v>
      </c>
      <c r="K168" s="701">
        <v>1</v>
      </c>
      <c r="L168" s="711">
        <v>3</v>
      </c>
      <c r="M168" s="712">
        <v>648.87</v>
      </c>
    </row>
    <row r="169" spans="1:13" ht="14.4" customHeight="1" x14ac:dyDescent="0.3">
      <c r="A169" s="695" t="s">
        <v>1447</v>
      </c>
      <c r="B169" s="696" t="s">
        <v>2719</v>
      </c>
      <c r="C169" s="696" t="s">
        <v>1567</v>
      </c>
      <c r="D169" s="696" t="s">
        <v>1568</v>
      </c>
      <c r="E169" s="696" t="s">
        <v>1569</v>
      </c>
      <c r="F169" s="711"/>
      <c r="G169" s="711"/>
      <c r="H169" s="701">
        <v>0</v>
      </c>
      <c r="I169" s="711">
        <v>35</v>
      </c>
      <c r="J169" s="711">
        <v>39924.500000000007</v>
      </c>
      <c r="K169" s="701">
        <v>1</v>
      </c>
      <c r="L169" s="711">
        <v>35</v>
      </c>
      <c r="M169" s="712">
        <v>39924.500000000007</v>
      </c>
    </row>
    <row r="170" spans="1:13" ht="14.4" customHeight="1" x14ac:dyDescent="0.3">
      <c r="A170" s="695" t="s">
        <v>1447</v>
      </c>
      <c r="B170" s="696" t="s">
        <v>2725</v>
      </c>
      <c r="C170" s="696" t="s">
        <v>1815</v>
      </c>
      <c r="D170" s="696" t="s">
        <v>1816</v>
      </c>
      <c r="E170" s="696" t="s">
        <v>1817</v>
      </c>
      <c r="F170" s="711"/>
      <c r="G170" s="711"/>
      <c r="H170" s="701">
        <v>0</v>
      </c>
      <c r="I170" s="711">
        <v>1</v>
      </c>
      <c r="J170" s="711">
        <v>95.25</v>
      </c>
      <c r="K170" s="701">
        <v>1</v>
      </c>
      <c r="L170" s="711">
        <v>1</v>
      </c>
      <c r="M170" s="712">
        <v>95.25</v>
      </c>
    </row>
    <row r="171" spans="1:13" ht="14.4" customHeight="1" x14ac:dyDescent="0.3">
      <c r="A171" s="695" t="s">
        <v>1447</v>
      </c>
      <c r="B171" s="696" t="s">
        <v>1419</v>
      </c>
      <c r="C171" s="696" t="s">
        <v>1557</v>
      </c>
      <c r="D171" s="696" t="s">
        <v>1558</v>
      </c>
      <c r="E171" s="696" t="s">
        <v>1559</v>
      </c>
      <c r="F171" s="711"/>
      <c r="G171" s="711"/>
      <c r="H171" s="701">
        <v>0</v>
      </c>
      <c r="I171" s="711">
        <v>2</v>
      </c>
      <c r="J171" s="711">
        <v>294.72000000000003</v>
      </c>
      <c r="K171" s="701">
        <v>1</v>
      </c>
      <c r="L171" s="711">
        <v>2</v>
      </c>
      <c r="M171" s="712">
        <v>294.72000000000003</v>
      </c>
    </row>
    <row r="172" spans="1:13" ht="14.4" customHeight="1" x14ac:dyDescent="0.3">
      <c r="A172" s="695" t="s">
        <v>1447</v>
      </c>
      <c r="B172" s="696" t="s">
        <v>1419</v>
      </c>
      <c r="C172" s="696" t="s">
        <v>2310</v>
      </c>
      <c r="D172" s="696" t="s">
        <v>2311</v>
      </c>
      <c r="E172" s="696" t="s">
        <v>2312</v>
      </c>
      <c r="F172" s="711"/>
      <c r="G172" s="711"/>
      <c r="H172" s="701">
        <v>0</v>
      </c>
      <c r="I172" s="711">
        <v>3</v>
      </c>
      <c r="J172" s="711">
        <v>294.69</v>
      </c>
      <c r="K172" s="701">
        <v>1</v>
      </c>
      <c r="L172" s="711">
        <v>3</v>
      </c>
      <c r="M172" s="712">
        <v>294.69</v>
      </c>
    </row>
    <row r="173" spans="1:13" ht="14.4" customHeight="1" x14ac:dyDescent="0.3">
      <c r="A173" s="695" t="s">
        <v>1447</v>
      </c>
      <c r="B173" s="696" t="s">
        <v>1419</v>
      </c>
      <c r="C173" s="696" t="s">
        <v>2313</v>
      </c>
      <c r="D173" s="696" t="s">
        <v>2311</v>
      </c>
      <c r="E173" s="696" t="s">
        <v>2314</v>
      </c>
      <c r="F173" s="711"/>
      <c r="G173" s="711"/>
      <c r="H173" s="701">
        <v>0</v>
      </c>
      <c r="I173" s="711">
        <v>1</v>
      </c>
      <c r="J173" s="711">
        <v>163.72999999999999</v>
      </c>
      <c r="K173" s="701">
        <v>1</v>
      </c>
      <c r="L173" s="711">
        <v>1</v>
      </c>
      <c r="M173" s="712">
        <v>163.72999999999999</v>
      </c>
    </row>
    <row r="174" spans="1:13" ht="14.4" customHeight="1" x14ac:dyDescent="0.3">
      <c r="A174" s="695" t="s">
        <v>1447</v>
      </c>
      <c r="B174" s="696" t="s">
        <v>1400</v>
      </c>
      <c r="C174" s="696" t="s">
        <v>2256</v>
      </c>
      <c r="D174" s="696" t="s">
        <v>2257</v>
      </c>
      <c r="E174" s="696" t="s">
        <v>2258</v>
      </c>
      <c r="F174" s="711"/>
      <c r="G174" s="711"/>
      <c r="H174" s="701">
        <v>0</v>
      </c>
      <c r="I174" s="711">
        <v>1</v>
      </c>
      <c r="J174" s="711">
        <v>1793.46</v>
      </c>
      <c r="K174" s="701">
        <v>1</v>
      </c>
      <c r="L174" s="711">
        <v>1</v>
      </c>
      <c r="M174" s="712">
        <v>1793.46</v>
      </c>
    </row>
    <row r="175" spans="1:13" ht="14.4" customHeight="1" x14ac:dyDescent="0.3">
      <c r="A175" s="695" t="s">
        <v>1447</v>
      </c>
      <c r="B175" s="696" t="s">
        <v>1407</v>
      </c>
      <c r="C175" s="696" t="s">
        <v>2193</v>
      </c>
      <c r="D175" s="696" t="s">
        <v>1011</v>
      </c>
      <c r="E175" s="696" t="s">
        <v>1293</v>
      </c>
      <c r="F175" s="711"/>
      <c r="G175" s="711"/>
      <c r="H175" s="701">
        <v>0</v>
      </c>
      <c r="I175" s="711">
        <v>2</v>
      </c>
      <c r="J175" s="711">
        <v>275.48</v>
      </c>
      <c r="K175" s="701">
        <v>1</v>
      </c>
      <c r="L175" s="711">
        <v>2</v>
      </c>
      <c r="M175" s="712">
        <v>275.48</v>
      </c>
    </row>
    <row r="176" spans="1:13" ht="14.4" customHeight="1" x14ac:dyDescent="0.3">
      <c r="A176" s="695" t="s">
        <v>1448</v>
      </c>
      <c r="B176" s="696" t="s">
        <v>2732</v>
      </c>
      <c r="C176" s="696" t="s">
        <v>2420</v>
      </c>
      <c r="D176" s="696" t="s">
        <v>2237</v>
      </c>
      <c r="E176" s="696" t="s">
        <v>2421</v>
      </c>
      <c r="F176" s="711">
        <v>3</v>
      </c>
      <c r="G176" s="711">
        <v>0</v>
      </c>
      <c r="H176" s="701"/>
      <c r="I176" s="711"/>
      <c r="J176" s="711"/>
      <c r="K176" s="701"/>
      <c r="L176" s="711">
        <v>3</v>
      </c>
      <c r="M176" s="712">
        <v>0</v>
      </c>
    </row>
    <row r="177" spans="1:13" ht="14.4" customHeight="1" x14ac:dyDescent="0.3">
      <c r="A177" s="695" t="s">
        <v>1448</v>
      </c>
      <c r="B177" s="696" t="s">
        <v>1364</v>
      </c>
      <c r="C177" s="696" t="s">
        <v>987</v>
      </c>
      <c r="D177" s="696" t="s">
        <v>988</v>
      </c>
      <c r="E177" s="696" t="s">
        <v>989</v>
      </c>
      <c r="F177" s="711"/>
      <c r="G177" s="711"/>
      <c r="H177" s="701">
        <v>0</v>
      </c>
      <c r="I177" s="711">
        <v>1</v>
      </c>
      <c r="J177" s="711">
        <v>937.93</v>
      </c>
      <c r="K177" s="701">
        <v>1</v>
      </c>
      <c r="L177" s="711">
        <v>1</v>
      </c>
      <c r="M177" s="712">
        <v>937.93</v>
      </c>
    </row>
    <row r="178" spans="1:13" ht="14.4" customHeight="1" x14ac:dyDescent="0.3">
      <c r="A178" s="695" t="s">
        <v>1448</v>
      </c>
      <c r="B178" s="696" t="s">
        <v>1369</v>
      </c>
      <c r="C178" s="696" t="s">
        <v>2145</v>
      </c>
      <c r="D178" s="696" t="s">
        <v>1003</v>
      </c>
      <c r="E178" s="696" t="s">
        <v>1868</v>
      </c>
      <c r="F178" s="711"/>
      <c r="G178" s="711"/>
      <c r="H178" s="701">
        <v>0</v>
      </c>
      <c r="I178" s="711">
        <v>1</v>
      </c>
      <c r="J178" s="711">
        <v>146.63</v>
      </c>
      <c r="K178" s="701">
        <v>1</v>
      </c>
      <c r="L178" s="711">
        <v>1</v>
      </c>
      <c r="M178" s="712">
        <v>146.63</v>
      </c>
    </row>
    <row r="179" spans="1:13" ht="14.4" customHeight="1" x14ac:dyDescent="0.3">
      <c r="A179" s="695" t="s">
        <v>1448</v>
      </c>
      <c r="B179" s="696" t="s">
        <v>2731</v>
      </c>
      <c r="C179" s="696" t="s">
        <v>2422</v>
      </c>
      <c r="D179" s="696" t="s">
        <v>2423</v>
      </c>
      <c r="E179" s="696" t="s">
        <v>2424</v>
      </c>
      <c r="F179" s="711"/>
      <c r="G179" s="711"/>
      <c r="H179" s="701">
        <v>0</v>
      </c>
      <c r="I179" s="711">
        <v>3</v>
      </c>
      <c r="J179" s="711">
        <v>65.760000000000005</v>
      </c>
      <c r="K179" s="701">
        <v>1</v>
      </c>
      <c r="L179" s="711">
        <v>3</v>
      </c>
      <c r="M179" s="712">
        <v>65.760000000000005</v>
      </c>
    </row>
    <row r="180" spans="1:13" ht="14.4" customHeight="1" x14ac:dyDescent="0.3">
      <c r="A180" s="695" t="s">
        <v>1448</v>
      </c>
      <c r="B180" s="696" t="s">
        <v>2716</v>
      </c>
      <c r="C180" s="696" t="s">
        <v>2430</v>
      </c>
      <c r="D180" s="696" t="s">
        <v>2431</v>
      </c>
      <c r="E180" s="696" t="s">
        <v>2432</v>
      </c>
      <c r="F180" s="711">
        <v>1</v>
      </c>
      <c r="G180" s="711">
        <v>0</v>
      </c>
      <c r="H180" s="701"/>
      <c r="I180" s="711"/>
      <c r="J180" s="711"/>
      <c r="K180" s="701"/>
      <c r="L180" s="711">
        <v>1</v>
      </c>
      <c r="M180" s="712">
        <v>0</v>
      </c>
    </row>
    <row r="181" spans="1:13" ht="14.4" customHeight="1" x14ac:dyDescent="0.3">
      <c r="A181" s="695" t="s">
        <v>1448</v>
      </c>
      <c r="B181" s="696" t="s">
        <v>2717</v>
      </c>
      <c r="C181" s="696" t="s">
        <v>1532</v>
      </c>
      <c r="D181" s="696" t="s">
        <v>1533</v>
      </c>
      <c r="E181" s="696" t="s">
        <v>1534</v>
      </c>
      <c r="F181" s="711"/>
      <c r="G181" s="711"/>
      <c r="H181" s="701">
        <v>0</v>
      </c>
      <c r="I181" s="711">
        <v>2</v>
      </c>
      <c r="J181" s="711">
        <v>328.3</v>
      </c>
      <c r="K181" s="701">
        <v>1</v>
      </c>
      <c r="L181" s="711">
        <v>2</v>
      </c>
      <c r="M181" s="712">
        <v>328.3</v>
      </c>
    </row>
    <row r="182" spans="1:13" ht="14.4" customHeight="1" x14ac:dyDescent="0.3">
      <c r="A182" s="695" t="s">
        <v>1448</v>
      </c>
      <c r="B182" s="696" t="s">
        <v>2717</v>
      </c>
      <c r="C182" s="696" t="s">
        <v>1679</v>
      </c>
      <c r="D182" s="696" t="s">
        <v>1533</v>
      </c>
      <c r="E182" s="696" t="s">
        <v>1680</v>
      </c>
      <c r="F182" s="711"/>
      <c r="G182" s="711"/>
      <c r="H182" s="701">
        <v>0</v>
      </c>
      <c r="I182" s="711">
        <v>13</v>
      </c>
      <c r="J182" s="711">
        <v>6401.8499999999995</v>
      </c>
      <c r="K182" s="701">
        <v>1</v>
      </c>
      <c r="L182" s="711">
        <v>13</v>
      </c>
      <c r="M182" s="712">
        <v>6401.8499999999995</v>
      </c>
    </row>
    <row r="183" spans="1:13" ht="14.4" customHeight="1" x14ac:dyDescent="0.3">
      <c r="A183" s="695" t="s">
        <v>1448</v>
      </c>
      <c r="B183" s="696" t="s">
        <v>1387</v>
      </c>
      <c r="C183" s="696" t="s">
        <v>2404</v>
      </c>
      <c r="D183" s="696" t="s">
        <v>1136</v>
      </c>
      <c r="E183" s="696" t="s">
        <v>1394</v>
      </c>
      <c r="F183" s="711">
        <v>2</v>
      </c>
      <c r="G183" s="711">
        <v>0</v>
      </c>
      <c r="H183" s="701"/>
      <c r="I183" s="711"/>
      <c r="J183" s="711"/>
      <c r="K183" s="701"/>
      <c r="L183" s="711">
        <v>2</v>
      </c>
      <c r="M183" s="712">
        <v>0</v>
      </c>
    </row>
    <row r="184" spans="1:13" ht="14.4" customHeight="1" x14ac:dyDescent="0.3">
      <c r="A184" s="695" t="s">
        <v>1448</v>
      </c>
      <c r="B184" s="696" t="s">
        <v>2735</v>
      </c>
      <c r="C184" s="696" t="s">
        <v>2409</v>
      </c>
      <c r="D184" s="696" t="s">
        <v>2410</v>
      </c>
      <c r="E184" s="696" t="s">
        <v>2411</v>
      </c>
      <c r="F184" s="711"/>
      <c r="G184" s="711"/>
      <c r="H184" s="701">
        <v>0</v>
      </c>
      <c r="I184" s="711">
        <v>1</v>
      </c>
      <c r="J184" s="711">
        <v>4283.43</v>
      </c>
      <c r="K184" s="701">
        <v>1</v>
      </c>
      <c r="L184" s="711">
        <v>1</v>
      </c>
      <c r="M184" s="712">
        <v>4283.43</v>
      </c>
    </row>
    <row r="185" spans="1:13" ht="14.4" customHeight="1" x14ac:dyDescent="0.3">
      <c r="A185" s="695" t="s">
        <v>1448</v>
      </c>
      <c r="B185" s="696" t="s">
        <v>2718</v>
      </c>
      <c r="C185" s="696" t="s">
        <v>2297</v>
      </c>
      <c r="D185" s="696" t="s">
        <v>2298</v>
      </c>
      <c r="E185" s="696" t="s">
        <v>2143</v>
      </c>
      <c r="F185" s="711"/>
      <c r="G185" s="711"/>
      <c r="H185" s="701">
        <v>0</v>
      </c>
      <c r="I185" s="711">
        <v>8</v>
      </c>
      <c r="J185" s="711">
        <v>2058.8000000000002</v>
      </c>
      <c r="K185" s="701">
        <v>1</v>
      </c>
      <c r="L185" s="711">
        <v>8</v>
      </c>
      <c r="M185" s="712">
        <v>2058.8000000000002</v>
      </c>
    </row>
    <row r="186" spans="1:13" ht="14.4" customHeight="1" x14ac:dyDescent="0.3">
      <c r="A186" s="695" t="s">
        <v>1448</v>
      </c>
      <c r="B186" s="696" t="s">
        <v>2719</v>
      </c>
      <c r="C186" s="696" t="s">
        <v>1567</v>
      </c>
      <c r="D186" s="696" t="s">
        <v>1568</v>
      </c>
      <c r="E186" s="696" t="s">
        <v>1569</v>
      </c>
      <c r="F186" s="711"/>
      <c r="G186" s="711"/>
      <c r="H186" s="701">
        <v>0</v>
      </c>
      <c r="I186" s="711">
        <v>53</v>
      </c>
      <c r="J186" s="711">
        <v>60457.099999999991</v>
      </c>
      <c r="K186" s="701">
        <v>1</v>
      </c>
      <c r="L186" s="711">
        <v>53</v>
      </c>
      <c r="M186" s="712">
        <v>60457.099999999991</v>
      </c>
    </row>
    <row r="187" spans="1:13" ht="14.4" customHeight="1" x14ac:dyDescent="0.3">
      <c r="A187" s="695" t="s">
        <v>1448</v>
      </c>
      <c r="B187" s="696" t="s">
        <v>2736</v>
      </c>
      <c r="C187" s="696" t="s">
        <v>2437</v>
      </c>
      <c r="D187" s="696" t="s">
        <v>2438</v>
      </c>
      <c r="E187" s="696" t="s">
        <v>2042</v>
      </c>
      <c r="F187" s="711"/>
      <c r="G187" s="711"/>
      <c r="H187" s="701"/>
      <c r="I187" s="711">
        <v>2</v>
      </c>
      <c r="J187" s="711">
        <v>0</v>
      </c>
      <c r="K187" s="701"/>
      <c r="L187" s="711">
        <v>2</v>
      </c>
      <c r="M187" s="712">
        <v>0</v>
      </c>
    </row>
    <row r="188" spans="1:13" ht="14.4" customHeight="1" x14ac:dyDescent="0.3">
      <c r="A188" s="695" t="s">
        <v>1449</v>
      </c>
      <c r="B188" s="696" t="s">
        <v>1364</v>
      </c>
      <c r="C188" s="696" t="s">
        <v>1562</v>
      </c>
      <c r="D188" s="696" t="s">
        <v>988</v>
      </c>
      <c r="E188" s="696" t="s">
        <v>1563</v>
      </c>
      <c r="F188" s="711"/>
      <c r="G188" s="711"/>
      <c r="H188" s="701">
        <v>0</v>
      </c>
      <c r="I188" s="711">
        <v>1</v>
      </c>
      <c r="J188" s="711">
        <v>187.59</v>
      </c>
      <c r="K188" s="701">
        <v>1</v>
      </c>
      <c r="L188" s="711">
        <v>1</v>
      </c>
      <c r="M188" s="712">
        <v>187.59</v>
      </c>
    </row>
    <row r="189" spans="1:13" ht="14.4" customHeight="1" x14ac:dyDescent="0.3">
      <c r="A189" s="695" t="s">
        <v>1449</v>
      </c>
      <c r="B189" s="696" t="s">
        <v>1364</v>
      </c>
      <c r="C189" s="696" t="s">
        <v>1564</v>
      </c>
      <c r="D189" s="696" t="s">
        <v>988</v>
      </c>
      <c r="E189" s="696" t="s">
        <v>1565</v>
      </c>
      <c r="F189" s="711"/>
      <c r="G189" s="711"/>
      <c r="H189" s="701">
        <v>0</v>
      </c>
      <c r="I189" s="711">
        <v>1</v>
      </c>
      <c r="J189" s="711">
        <v>1458.07</v>
      </c>
      <c r="K189" s="701">
        <v>1</v>
      </c>
      <c r="L189" s="711">
        <v>1</v>
      </c>
      <c r="M189" s="712">
        <v>1458.07</v>
      </c>
    </row>
    <row r="190" spans="1:13" ht="14.4" customHeight="1" x14ac:dyDescent="0.3">
      <c r="A190" s="695" t="s">
        <v>1449</v>
      </c>
      <c r="B190" s="696" t="s">
        <v>2722</v>
      </c>
      <c r="C190" s="696" t="s">
        <v>2458</v>
      </c>
      <c r="D190" s="696" t="s">
        <v>1948</v>
      </c>
      <c r="E190" s="696" t="s">
        <v>2459</v>
      </c>
      <c r="F190" s="711"/>
      <c r="G190" s="711"/>
      <c r="H190" s="701">
        <v>0</v>
      </c>
      <c r="I190" s="711">
        <v>1</v>
      </c>
      <c r="J190" s="711">
        <v>164.15</v>
      </c>
      <c r="K190" s="701">
        <v>1</v>
      </c>
      <c r="L190" s="711">
        <v>1</v>
      </c>
      <c r="M190" s="712">
        <v>164.15</v>
      </c>
    </row>
    <row r="191" spans="1:13" ht="14.4" customHeight="1" x14ac:dyDescent="0.3">
      <c r="A191" s="695" t="s">
        <v>1449</v>
      </c>
      <c r="B191" s="696" t="s">
        <v>2722</v>
      </c>
      <c r="C191" s="696" t="s">
        <v>2460</v>
      </c>
      <c r="D191" s="696" t="s">
        <v>1948</v>
      </c>
      <c r="E191" s="696" t="s">
        <v>2461</v>
      </c>
      <c r="F191" s="711"/>
      <c r="G191" s="711"/>
      <c r="H191" s="701">
        <v>0</v>
      </c>
      <c r="I191" s="711">
        <v>1</v>
      </c>
      <c r="J191" s="711">
        <v>547.16999999999996</v>
      </c>
      <c r="K191" s="701">
        <v>1</v>
      </c>
      <c r="L191" s="711">
        <v>1</v>
      </c>
      <c r="M191" s="712">
        <v>547.16999999999996</v>
      </c>
    </row>
    <row r="192" spans="1:13" ht="14.4" customHeight="1" x14ac:dyDescent="0.3">
      <c r="A192" s="695" t="s">
        <v>1449</v>
      </c>
      <c r="B192" s="696" t="s">
        <v>2722</v>
      </c>
      <c r="C192" s="696" t="s">
        <v>1834</v>
      </c>
      <c r="D192" s="696" t="s">
        <v>1835</v>
      </c>
      <c r="E192" s="696" t="s">
        <v>1836</v>
      </c>
      <c r="F192" s="711"/>
      <c r="G192" s="711"/>
      <c r="H192" s="701">
        <v>0</v>
      </c>
      <c r="I192" s="711">
        <v>1</v>
      </c>
      <c r="J192" s="711">
        <v>492.45</v>
      </c>
      <c r="K192" s="701">
        <v>1</v>
      </c>
      <c r="L192" s="711">
        <v>1</v>
      </c>
      <c r="M192" s="712">
        <v>492.45</v>
      </c>
    </row>
    <row r="193" spans="1:13" ht="14.4" customHeight="1" x14ac:dyDescent="0.3">
      <c r="A193" s="695" t="s">
        <v>1449</v>
      </c>
      <c r="B193" s="696" t="s">
        <v>2722</v>
      </c>
      <c r="C193" s="696" t="s">
        <v>2462</v>
      </c>
      <c r="D193" s="696" t="s">
        <v>2463</v>
      </c>
      <c r="E193" s="696" t="s">
        <v>2123</v>
      </c>
      <c r="F193" s="711">
        <v>3</v>
      </c>
      <c r="G193" s="711">
        <v>492.45000000000005</v>
      </c>
      <c r="H193" s="701">
        <v>1</v>
      </c>
      <c r="I193" s="711"/>
      <c r="J193" s="711"/>
      <c r="K193" s="701">
        <v>0</v>
      </c>
      <c r="L193" s="711">
        <v>3</v>
      </c>
      <c r="M193" s="712">
        <v>492.45000000000005</v>
      </c>
    </row>
    <row r="194" spans="1:13" ht="14.4" customHeight="1" x14ac:dyDescent="0.3">
      <c r="A194" s="695" t="s">
        <v>1449</v>
      </c>
      <c r="B194" s="696" t="s">
        <v>2722</v>
      </c>
      <c r="C194" s="696" t="s">
        <v>2464</v>
      </c>
      <c r="D194" s="696" t="s">
        <v>2465</v>
      </c>
      <c r="E194" s="696" t="s">
        <v>2466</v>
      </c>
      <c r="F194" s="711">
        <v>1</v>
      </c>
      <c r="G194" s="711">
        <v>0</v>
      </c>
      <c r="H194" s="701"/>
      <c r="I194" s="711"/>
      <c r="J194" s="711"/>
      <c r="K194" s="701"/>
      <c r="L194" s="711">
        <v>1</v>
      </c>
      <c r="M194" s="712">
        <v>0</v>
      </c>
    </row>
    <row r="195" spans="1:13" ht="14.4" customHeight="1" x14ac:dyDescent="0.3">
      <c r="A195" s="695" t="s">
        <v>1449</v>
      </c>
      <c r="B195" s="696" t="s">
        <v>2731</v>
      </c>
      <c r="C195" s="696" t="s">
        <v>2263</v>
      </c>
      <c r="D195" s="696" t="s">
        <v>2264</v>
      </c>
      <c r="E195" s="696" t="s">
        <v>2265</v>
      </c>
      <c r="F195" s="711"/>
      <c r="G195" s="711"/>
      <c r="H195" s="701">
        <v>0</v>
      </c>
      <c r="I195" s="711">
        <v>1</v>
      </c>
      <c r="J195" s="711">
        <v>134.83000000000001</v>
      </c>
      <c r="K195" s="701">
        <v>1</v>
      </c>
      <c r="L195" s="711">
        <v>1</v>
      </c>
      <c r="M195" s="712">
        <v>134.83000000000001</v>
      </c>
    </row>
    <row r="196" spans="1:13" ht="14.4" customHeight="1" x14ac:dyDescent="0.3">
      <c r="A196" s="695" t="s">
        <v>1449</v>
      </c>
      <c r="B196" s="696" t="s">
        <v>2716</v>
      </c>
      <c r="C196" s="696" t="s">
        <v>1682</v>
      </c>
      <c r="D196" s="696" t="s">
        <v>1683</v>
      </c>
      <c r="E196" s="696" t="s">
        <v>1684</v>
      </c>
      <c r="F196" s="711"/>
      <c r="G196" s="711"/>
      <c r="H196" s="701">
        <v>0</v>
      </c>
      <c r="I196" s="711">
        <v>9</v>
      </c>
      <c r="J196" s="711">
        <v>940.05000000000007</v>
      </c>
      <c r="K196" s="701">
        <v>1</v>
      </c>
      <c r="L196" s="711">
        <v>9</v>
      </c>
      <c r="M196" s="712">
        <v>940.05000000000007</v>
      </c>
    </row>
    <row r="197" spans="1:13" ht="14.4" customHeight="1" x14ac:dyDescent="0.3">
      <c r="A197" s="695" t="s">
        <v>1449</v>
      </c>
      <c r="B197" s="696" t="s">
        <v>2717</v>
      </c>
      <c r="C197" s="696" t="s">
        <v>1532</v>
      </c>
      <c r="D197" s="696" t="s">
        <v>1533</v>
      </c>
      <c r="E197" s="696" t="s">
        <v>1534</v>
      </c>
      <c r="F197" s="711"/>
      <c r="G197" s="711"/>
      <c r="H197" s="701">
        <v>0</v>
      </c>
      <c r="I197" s="711">
        <v>8</v>
      </c>
      <c r="J197" s="711">
        <v>1313.2</v>
      </c>
      <c r="K197" s="701">
        <v>1</v>
      </c>
      <c r="L197" s="711">
        <v>8</v>
      </c>
      <c r="M197" s="712">
        <v>1313.2</v>
      </c>
    </row>
    <row r="198" spans="1:13" ht="14.4" customHeight="1" x14ac:dyDescent="0.3">
      <c r="A198" s="695" t="s">
        <v>1449</v>
      </c>
      <c r="B198" s="696" t="s">
        <v>2717</v>
      </c>
      <c r="C198" s="696" t="s">
        <v>1676</v>
      </c>
      <c r="D198" s="696" t="s">
        <v>1677</v>
      </c>
      <c r="E198" s="696" t="s">
        <v>1678</v>
      </c>
      <c r="F198" s="711">
        <v>10</v>
      </c>
      <c r="G198" s="711">
        <v>5471.6999999999989</v>
      </c>
      <c r="H198" s="701">
        <v>1</v>
      </c>
      <c r="I198" s="711"/>
      <c r="J198" s="711"/>
      <c r="K198" s="701">
        <v>0</v>
      </c>
      <c r="L198" s="711">
        <v>10</v>
      </c>
      <c r="M198" s="712">
        <v>5471.6999999999989</v>
      </c>
    </row>
    <row r="199" spans="1:13" ht="14.4" customHeight="1" x14ac:dyDescent="0.3">
      <c r="A199" s="695" t="s">
        <v>1449</v>
      </c>
      <c r="B199" s="696" t="s">
        <v>2717</v>
      </c>
      <c r="C199" s="696" t="s">
        <v>1679</v>
      </c>
      <c r="D199" s="696" t="s">
        <v>1533</v>
      </c>
      <c r="E199" s="696" t="s">
        <v>1680</v>
      </c>
      <c r="F199" s="711"/>
      <c r="G199" s="711"/>
      <c r="H199" s="701">
        <v>0</v>
      </c>
      <c r="I199" s="711">
        <v>47</v>
      </c>
      <c r="J199" s="711">
        <v>23145.15</v>
      </c>
      <c r="K199" s="701">
        <v>1</v>
      </c>
      <c r="L199" s="711">
        <v>47</v>
      </c>
      <c r="M199" s="712">
        <v>23145.15</v>
      </c>
    </row>
    <row r="200" spans="1:13" ht="14.4" customHeight="1" x14ac:dyDescent="0.3">
      <c r="A200" s="695" t="s">
        <v>1449</v>
      </c>
      <c r="B200" s="696" t="s">
        <v>2727</v>
      </c>
      <c r="C200" s="696" t="s">
        <v>2470</v>
      </c>
      <c r="D200" s="696" t="s">
        <v>1997</v>
      </c>
      <c r="E200" s="696" t="s">
        <v>1000</v>
      </c>
      <c r="F200" s="711"/>
      <c r="G200" s="711"/>
      <c r="H200" s="701">
        <v>0</v>
      </c>
      <c r="I200" s="711">
        <v>6</v>
      </c>
      <c r="J200" s="711">
        <v>1640.88</v>
      </c>
      <c r="K200" s="701">
        <v>1</v>
      </c>
      <c r="L200" s="711">
        <v>6</v>
      </c>
      <c r="M200" s="712">
        <v>1640.88</v>
      </c>
    </row>
    <row r="201" spans="1:13" ht="14.4" customHeight="1" x14ac:dyDescent="0.3">
      <c r="A201" s="695" t="s">
        <v>1449</v>
      </c>
      <c r="B201" s="696" t="s">
        <v>1380</v>
      </c>
      <c r="C201" s="696" t="s">
        <v>1128</v>
      </c>
      <c r="D201" s="696" t="s">
        <v>1381</v>
      </c>
      <c r="E201" s="696" t="s">
        <v>1382</v>
      </c>
      <c r="F201" s="711"/>
      <c r="G201" s="711"/>
      <c r="H201" s="701">
        <v>0</v>
      </c>
      <c r="I201" s="711">
        <v>2</v>
      </c>
      <c r="J201" s="711">
        <v>666.62</v>
      </c>
      <c r="K201" s="701">
        <v>1</v>
      </c>
      <c r="L201" s="711">
        <v>2</v>
      </c>
      <c r="M201" s="712">
        <v>666.62</v>
      </c>
    </row>
    <row r="202" spans="1:13" ht="14.4" customHeight="1" x14ac:dyDescent="0.3">
      <c r="A202" s="695" t="s">
        <v>1449</v>
      </c>
      <c r="B202" s="696" t="s">
        <v>1387</v>
      </c>
      <c r="C202" s="696" t="s">
        <v>1542</v>
      </c>
      <c r="D202" s="696" t="s">
        <v>1543</v>
      </c>
      <c r="E202" s="696" t="s">
        <v>1544</v>
      </c>
      <c r="F202" s="711"/>
      <c r="G202" s="711"/>
      <c r="H202" s="701">
        <v>0</v>
      </c>
      <c r="I202" s="711">
        <v>4</v>
      </c>
      <c r="J202" s="711">
        <v>552.64</v>
      </c>
      <c r="K202" s="701">
        <v>1</v>
      </c>
      <c r="L202" s="711">
        <v>4</v>
      </c>
      <c r="M202" s="712">
        <v>552.64</v>
      </c>
    </row>
    <row r="203" spans="1:13" ht="14.4" customHeight="1" x14ac:dyDescent="0.3">
      <c r="A203" s="695" t="s">
        <v>1449</v>
      </c>
      <c r="B203" s="696" t="s">
        <v>1387</v>
      </c>
      <c r="C203" s="696" t="s">
        <v>1135</v>
      </c>
      <c r="D203" s="696" t="s">
        <v>1136</v>
      </c>
      <c r="E203" s="696" t="s">
        <v>1388</v>
      </c>
      <c r="F203" s="711"/>
      <c r="G203" s="711"/>
      <c r="H203" s="701">
        <v>0</v>
      </c>
      <c r="I203" s="711">
        <v>7</v>
      </c>
      <c r="J203" s="711">
        <v>1289.54</v>
      </c>
      <c r="K203" s="701">
        <v>1</v>
      </c>
      <c r="L203" s="711">
        <v>7</v>
      </c>
      <c r="M203" s="712">
        <v>1289.54</v>
      </c>
    </row>
    <row r="204" spans="1:13" ht="14.4" customHeight="1" x14ac:dyDescent="0.3">
      <c r="A204" s="695" t="s">
        <v>1449</v>
      </c>
      <c r="B204" s="696" t="s">
        <v>1395</v>
      </c>
      <c r="C204" s="696" t="s">
        <v>1146</v>
      </c>
      <c r="D204" s="696" t="s">
        <v>1147</v>
      </c>
      <c r="E204" s="696" t="s">
        <v>1396</v>
      </c>
      <c r="F204" s="711"/>
      <c r="G204" s="711"/>
      <c r="H204" s="701">
        <v>0</v>
      </c>
      <c r="I204" s="711">
        <v>15</v>
      </c>
      <c r="J204" s="711">
        <v>1047.8999999999999</v>
      </c>
      <c r="K204" s="701">
        <v>1</v>
      </c>
      <c r="L204" s="711">
        <v>15</v>
      </c>
      <c r="M204" s="712">
        <v>1047.8999999999999</v>
      </c>
    </row>
    <row r="205" spans="1:13" ht="14.4" customHeight="1" x14ac:dyDescent="0.3">
      <c r="A205" s="695" t="s">
        <v>1449</v>
      </c>
      <c r="B205" s="696" t="s">
        <v>1397</v>
      </c>
      <c r="C205" s="696" t="s">
        <v>1139</v>
      </c>
      <c r="D205" s="696" t="s">
        <v>1140</v>
      </c>
      <c r="E205" s="696" t="s">
        <v>1388</v>
      </c>
      <c r="F205" s="711"/>
      <c r="G205" s="711"/>
      <c r="H205" s="701">
        <v>0</v>
      </c>
      <c r="I205" s="711">
        <v>1</v>
      </c>
      <c r="J205" s="711">
        <v>69.86</v>
      </c>
      <c r="K205" s="701">
        <v>1</v>
      </c>
      <c r="L205" s="711">
        <v>1</v>
      </c>
      <c r="M205" s="712">
        <v>69.86</v>
      </c>
    </row>
    <row r="206" spans="1:13" ht="14.4" customHeight="1" x14ac:dyDescent="0.3">
      <c r="A206" s="695" t="s">
        <v>1449</v>
      </c>
      <c r="B206" s="696" t="s">
        <v>2719</v>
      </c>
      <c r="C206" s="696" t="s">
        <v>1567</v>
      </c>
      <c r="D206" s="696" t="s">
        <v>1568</v>
      </c>
      <c r="E206" s="696" t="s">
        <v>1569</v>
      </c>
      <c r="F206" s="711"/>
      <c r="G206" s="711"/>
      <c r="H206" s="701">
        <v>0</v>
      </c>
      <c r="I206" s="711">
        <v>9</v>
      </c>
      <c r="J206" s="711">
        <v>10266.300000000001</v>
      </c>
      <c r="K206" s="701">
        <v>1</v>
      </c>
      <c r="L206" s="711">
        <v>9</v>
      </c>
      <c r="M206" s="712">
        <v>10266.300000000001</v>
      </c>
    </row>
    <row r="207" spans="1:13" ht="14.4" customHeight="1" x14ac:dyDescent="0.3">
      <c r="A207" s="695" t="s">
        <v>1450</v>
      </c>
      <c r="B207" s="696" t="s">
        <v>1364</v>
      </c>
      <c r="C207" s="696" t="s">
        <v>987</v>
      </c>
      <c r="D207" s="696" t="s">
        <v>988</v>
      </c>
      <c r="E207" s="696" t="s">
        <v>989</v>
      </c>
      <c r="F207" s="711"/>
      <c r="G207" s="711"/>
      <c r="H207" s="701">
        <v>0</v>
      </c>
      <c r="I207" s="711">
        <v>2</v>
      </c>
      <c r="J207" s="711">
        <v>1875.86</v>
      </c>
      <c r="K207" s="701">
        <v>1</v>
      </c>
      <c r="L207" s="711">
        <v>2</v>
      </c>
      <c r="M207" s="712">
        <v>1875.86</v>
      </c>
    </row>
    <row r="208" spans="1:13" ht="14.4" customHeight="1" x14ac:dyDescent="0.3">
      <c r="A208" s="695" t="s">
        <v>1450</v>
      </c>
      <c r="B208" s="696" t="s">
        <v>1364</v>
      </c>
      <c r="C208" s="696" t="s">
        <v>1564</v>
      </c>
      <c r="D208" s="696" t="s">
        <v>988</v>
      </c>
      <c r="E208" s="696" t="s">
        <v>1565</v>
      </c>
      <c r="F208" s="711"/>
      <c r="G208" s="711"/>
      <c r="H208" s="701">
        <v>0</v>
      </c>
      <c r="I208" s="711">
        <v>4</v>
      </c>
      <c r="J208" s="711">
        <v>5832.28</v>
      </c>
      <c r="K208" s="701">
        <v>1</v>
      </c>
      <c r="L208" s="711">
        <v>4</v>
      </c>
      <c r="M208" s="712">
        <v>5832.28</v>
      </c>
    </row>
    <row r="209" spans="1:13" ht="14.4" customHeight="1" x14ac:dyDescent="0.3">
      <c r="A209" s="695" t="s">
        <v>1450</v>
      </c>
      <c r="B209" s="696" t="s">
        <v>1380</v>
      </c>
      <c r="C209" s="696" t="s">
        <v>1128</v>
      </c>
      <c r="D209" s="696" t="s">
        <v>1381</v>
      </c>
      <c r="E209" s="696" t="s">
        <v>1382</v>
      </c>
      <c r="F209" s="711"/>
      <c r="G209" s="711"/>
      <c r="H209" s="701">
        <v>0</v>
      </c>
      <c r="I209" s="711">
        <v>3</v>
      </c>
      <c r="J209" s="711">
        <v>999.93000000000006</v>
      </c>
      <c r="K209" s="701">
        <v>1</v>
      </c>
      <c r="L209" s="711">
        <v>3</v>
      </c>
      <c r="M209" s="712">
        <v>999.93000000000006</v>
      </c>
    </row>
    <row r="210" spans="1:13" ht="14.4" customHeight="1" x14ac:dyDescent="0.3">
      <c r="A210" s="695" t="s">
        <v>1450</v>
      </c>
      <c r="B210" s="696" t="s">
        <v>1380</v>
      </c>
      <c r="C210" s="696" t="s">
        <v>1158</v>
      </c>
      <c r="D210" s="696" t="s">
        <v>1385</v>
      </c>
      <c r="E210" s="696" t="s">
        <v>1386</v>
      </c>
      <c r="F210" s="711"/>
      <c r="G210" s="711"/>
      <c r="H210" s="701">
        <v>0</v>
      </c>
      <c r="I210" s="711">
        <v>1</v>
      </c>
      <c r="J210" s="711">
        <v>333.31</v>
      </c>
      <c r="K210" s="701">
        <v>1</v>
      </c>
      <c r="L210" s="711">
        <v>1</v>
      </c>
      <c r="M210" s="712">
        <v>333.31</v>
      </c>
    </row>
    <row r="211" spans="1:13" ht="14.4" customHeight="1" x14ac:dyDescent="0.3">
      <c r="A211" s="695" t="s">
        <v>1450</v>
      </c>
      <c r="B211" s="696" t="s">
        <v>1393</v>
      </c>
      <c r="C211" s="696" t="s">
        <v>1142</v>
      </c>
      <c r="D211" s="696" t="s">
        <v>1143</v>
      </c>
      <c r="E211" s="696" t="s">
        <v>1394</v>
      </c>
      <c r="F211" s="711"/>
      <c r="G211" s="711"/>
      <c r="H211" s="701">
        <v>0</v>
      </c>
      <c r="I211" s="711">
        <v>1</v>
      </c>
      <c r="J211" s="711">
        <v>116.8</v>
      </c>
      <c r="K211" s="701">
        <v>1</v>
      </c>
      <c r="L211" s="711">
        <v>1</v>
      </c>
      <c r="M211" s="712">
        <v>116.8</v>
      </c>
    </row>
    <row r="212" spans="1:13" ht="14.4" customHeight="1" x14ac:dyDescent="0.3">
      <c r="A212" s="695" t="s">
        <v>1450</v>
      </c>
      <c r="B212" s="696" t="s">
        <v>2719</v>
      </c>
      <c r="C212" s="696" t="s">
        <v>1567</v>
      </c>
      <c r="D212" s="696" t="s">
        <v>1568</v>
      </c>
      <c r="E212" s="696" t="s">
        <v>1569</v>
      </c>
      <c r="F212" s="711"/>
      <c r="G212" s="711"/>
      <c r="H212" s="701">
        <v>0</v>
      </c>
      <c r="I212" s="711">
        <v>1</v>
      </c>
      <c r="J212" s="711">
        <v>1140.7</v>
      </c>
      <c r="K212" s="701">
        <v>1</v>
      </c>
      <c r="L212" s="711">
        <v>1</v>
      </c>
      <c r="M212" s="712">
        <v>1140.7</v>
      </c>
    </row>
    <row r="213" spans="1:13" ht="14.4" customHeight="1" x14ac:dyDescent="0.3">
      <c r="A213" s="695" t="s">
        <v>1450</v>
      </c>
      <c r="B213" s="696" t="s">
        <v>1402</v>
      </c>
      <c r="C213" s="696" t="s">
        <v>1048</v>
      </c>
      <c r="D213" s="696" t="s">
        <v>1405</v>
      </c>
      <c r="E213" s="696" t="s">
        <v>1406</v>
      </c>
      <c r="F213" s="711"/>
      <c r="G213" s="711"/>
      <c r="H213" s="701">
        <v>0</v>
      </c>
      <c r="I213" s="711">
        <v>1</v>
      </c>
      <c r="J213" s="711">
        <v>10.73</v>
      </c>
      <c r="K213" s="701">
        <v>1</v>
      </c>
      <c r="L213" s="711">
        <v>1</v>
      </c>
      <c r="M213" s="712">
        <v>10.73</v>
      </c>
    </row>
    <row r="214" spans="1:13" ht="14.4" customHeight="1" x14ac:dyDescent="0.3">
      <c r="A214" s="695" t="s">
        <v>1451</v>
      </c>
      <c r="B214" s="696" t="s">
        <v>2717</v>
      </c>
      <c r="C214" s="696" t="s">
        <v>1679</v>
      </c>
      <c r="D214" s="696" t="s">
        <v>1533</v>
      </c>
      <c r="E214" s="696" t="s">
        <v>1680</v>
      </c>
      <c r="F214" s="711"/>
      <c r="G214" s="711"/>
      <c r="H214" s="701">
        <v>0</v>
      </c>
      <c r="I214" s="711">
        <v>3</v>
      </c>
      <c r="J214" s="711">
        <v>1477.35</v>
      </c>
      <c r="K214" s="701">
        <v>1</v>
      </c>
      <c r="L214" s="711">
        <v>3</v>
      </c>
      <c r="M214" s="712">
        <v>1477.35</v>
      </c>
    </row>
    <row r="215" spans="1:13" ht="14.4" customHeight="1" x14ac:dyDescent="0.3">
      <c r="A215" s="695" t="s">
        <v>1451</v>
      </c>
      <c r="B215" s="696" t="s">
        <v>2717</v>
      </c>
      <c r="C215" s="696" t="s">
        <v>1761</v>
      </c>
      <c r="D215" s="696" t="s">
        <v>1533</v>
      </c>
      <c r="E215" s="696" t="s">
        <v>1762</v>
      </c>
      <c r="F215" s="711"/>
      <c r="G215" s="711"/>
      <c r="H215" s="701">
        <v>0</v>
      </c>
      <c r="I215" s="711">
        <v>5</v>
      </c>
      <c r="J215" s="711">
        <v>2735.8499999999995</v>
      </c>
      <c r="K215" s="701">
        <v>1</v>
      </c>
      <c r="L215" s="711">
        <v>5</v>
      </c>
      <c r="M215" s="712">
        <v>2735.8499999999995</v>
      </c>
    </row>
    <row r="216" spans="1:13" ht="14.4" customHeight="1" x14ac:dyDescent="0.3">
      <c r="A216" s="695" t="s">
        <v>1451</v>
      </c>
      <c r="B216" s="696" t="s">
        <v>2727</v>
      </c>
      <c r="C216" s="696" t="s">
        <v>1996</v>
      </c>
      <c r="D216" s="696" t="s">
        <v>1997</v>
      </c>
      <c r="E216" s="696" t="s">
        <v>1998</v>
      </c>
      <c r="F216" s="711"/>
      <c r="G216" s="711"/>
      <c r="H216" s="701">
        <v>0</v>
      </c>
      <c r="I216" s="711">
        <v>1</v>
      </c>
      <c r="J216" s="711">
        <v>820.43</v>
      </c>
      <c r="K216" s="701">
        <v>1</v>
      </c>
      <c r="L216" s="711">
        <v>1</v>
      </c>
      <c r="M216" s="712">
        <v>820.43</v>
      </c>
    </row>
    <row r="217" spans="1:13" ht="14.4" customHeight="1" x14ac:dyDescent="0.3">
      <c r="A217" s="695" t="s">
        <v>1451</v>
      </c>
      <c r="B217" s="696" t="s">
        <v>1393</v>
      </c>
      <c r="C217" s="696" t="s">
        <v>2548</v>
      </c>
      <c r="D217" s="696" t="s">
        <v>1143</v>
      </c>
      <c r="E217" s="696" t="s">
        <v>1489</v>
      </c>
      <c r="F217" s="711">
        <v>1</v>
      </c>
      <c r="G217" s="711">
        <v>0</v>
      </c>
      <c r="H217" s="701"/>
      <c r="I217" s="711"/>
      <c r="J217" s="711"/>
      <c r="K217" s="701"/>
      <c r="L217" s="711">
        <v>1</v>
      </c>
      <c r="M217" s="712">
        <v>0</v>
      </c>
    </row>
    <row r="218" spans="1:13" ht="14.4" customHeight="1" x14ac:dyDescent="0.3">
      <c r="A218" s="695" t="s">
        <v>1452</v>
      </c>
      <c r="B218" s="696" t="s">
        <v>1364</v>
      </c>
      <c r="C218" s="696" t="s">
        <v>987</v>
      </c>
      <c r="D218" s="696" t="s">
        <v>988</v>
      </c>
      <c r="E218" s="696" t="s">
        <v>989</v>
      </c>
      <c r="F218" s="711"/>
      <c r="G218" s="711"/>
      <c r="H218" s="701">
        <v>0</v>
      </c>
      <c r="I218" s="711">
        <v>1</v>
      </c>
      <c r="J218" s="711">
        <v>937.93</v>
      </c>
      <c r="K218" s="701">
        <v>1</v>
      </c>
      <c r="L218" s="711">
        <v>1</v>
      </c>
      <c r="M218" s="712">
        <v>937.93</v>
      </c>
    </row>
    <row r="219" spans="1:13" ht="14.4" customHeight="1" x14ac:dyDescent="0.3">
      <c r="A219" s="695" t="s">
        <v>1452</v>
      </c>
      <c r="B219" s="696" t="s">
        <v>2717</v>
      </c>
      <c r="C219" s="696" t="s">
        <v>1679</v>
      </c>
      <c r="D219" s="696" t="s">
        <v>1533</v>
      </c>
      <c r="E219" s="696" t="s">
        <v>1680</v>
      </c>
      <c r="F219" s="711"/>
      <c r="G219" s="711"/>
      <c r="H219" s="701">
        <v>0</v>
      </c>
      <c r="I219" s="711">
        <v>1</v>
      </c>
      <c r="J219" s="711">
        <v>492.45</v>
      </c>
      <c r="K219" s="701">
        <v>1</v>
      </c>
      <c r="L219" s="711">
        <v>1</v>
      </c>
      <c r="M219" s="712">
        <v>492.45</v>
      </c>
    </row>
    <row r="220" spans="1:13" ht="14.4" customHeight="1" x14ac:dyDescent="0.3">
      <c r="A220" s="695" t="s">
        <v>1452</v>
      </c>
      <c r="B220" s="696" t="s">
        <v>1380</v>
      </c>
      <c r="C220" s="696" t="s">
        <v>1158</v>
      </c>
      <c r="D220" s="696" t="s">
        <v>1385</v>
      </c>
      <c r="E220" s="696" t="s">
        <v>1386</v>
      </c>
      <c r="F220" s="711"/>
      <c r="G220" s="711"/>
      <c r="H220" s="701">
        <v>0</v>
      </c>
      <c r="I220" s="711">
        <v>1</v>
      </c>
      <c r="J220" s="711">
        <v>333.31</v>
      </c>
      <c r="K220" s="701">
        <v>1</v>
      </c>
      <c r="L220" s="711">
        <v>1</v>
      </c>
      <c r="M220" s="712">
        <v>333.31</v>
      </c>
    </row>
    <row r="221" spans="1:13" ht="14.4" customHeight="1" x14ac:dyDescent="0.3">
      <c r="A221" s="695" t="s">
        <v>1452</v>
      </c>
      <c r="B221" s="696" t="s">
        <v>1395</v>
      </c>
      <c r="C221" s="696" t="s">
        <v>1146</v>
      </c>
      <c r="D221" s="696" t="s">
        <v>1147</v>
      </c>
      <c r="E221" s="696" t="s">
        <v>1396</v>
      </c>
      <c r="F221" s="711"/>
      <c r="G221" s="711"/>
      <c r="H221" s="701">
        <v>0</v>
      </c>
      <c r="I221" s="711">
        <v>1</v>
      </c>
      <c r="J221" s="711">
        <v>69.86</v>
      </c>
      <c r="K221" s="701">
        <v>1</v>
      </c>
      <c r="L221" s="711">
        <v>1</v>
      </c>
      <c r="M221" s="712">
        <v>69.86</v>
      </c>
    </row>
    <row r="222" spans="1:13" ht="14.4" customHeight="1" x14ac:dyDescent="0.3">
      <c r="A222" s="695" t="s">
        <v>1452</v>
      </c>
      <c r="B222" s="696" t="s">
        <v>2718</v>
      </c>
      <c r="C222" s="696" t="s">
        <v>2565</v>
      </c>
      <c r="D222" s="696" t="s">
        <v>2298</v>
      </c>
      <c r="E222" s="696" t="s">
        <v>2265</v>
      </c>
      <c r="F222" s="711"/>
      <c r="G222" s="711"/>
      <c r="H222" s="701">
        <v>0</v>
      </c>
      <c r="I222" s="711">
        <v>2</v>
      </c>
      <c r="J222" s="711">
        <v>154.41999999999999</v>
      </c>
      <c r="K222" s="701">
        <v>1</v>
      </c>
      <c r="L222" s="711">
        <v>2</v>
      </c>
      <c r="M222" s="712">
        <v>154.41999999999999</v>
      </c>
    </row>
    <row r="223" spans="1:13" ht="14.4" customHeight="1" x14ac:dyDescent="0.3">
      <c r="A223" s="695" t="s">
        <v>1452</v>
      </c>
      <c r="B223" s="696" t="s">
        <v>2719</v>
      </c>
      <c r="C223" s="696" t="s">
        <v>1567</v>
      </c>
      <c r="D223" s="696" t="s">
        <v>1568</v>
      </c>
      <c r="E223" s="696" t="s">
        <v>1569</v>
      </c>
      <c r="F223" s="711"/>
      <c r="G223" s="711"/>
      <c r="H223" s="701">
        <v>0</v>
      </c>
      <c r="I223" s="711">
        <v>25</v>
      </c>
      <c r="J223" s="711">
        <v>28517.5</v>
      </c>
      <c r="K223" s="701">
        <v>1</v>
      </c>
      <c r="L223" s="711">
        <v>25</v>
      </c>
      <c r="M223" s="712">
        <v>28517.5</v>
      </c>
    </row>
    <row r="224" spans="1:13" ht="14.4" customHeight="1" x14ac:dyDescent="0.3">
      <c r="A224" s="695" t="s">
        <v>1453</v>
      </c>
      <c r="B224" s="696" t="s">
        <v>2722</v>
      </c>
      <c r="C224" s="696" t="s">
        <v>1834</v>
      </c>
      <c r="D224" s="696" t="s">
        <v>1835</v>
      </c>
      <c r="E224" s="696" t="s">
        <v>1836</v>
      </c>
      <c r="F224" s="711"/>
      <c r="G224" s="711"/>
      <c r="H224" s="701">
        <v>0</v>
      </c>
      <c r="I224" s="711">
        <v>1</v>
      </c>
      <c r="J224" s="711">
        <v>492.45</v>
      </c>
      <c r="K224" s="701">
        <v>1</v>
      </c>
      <c r="L224" s="711">
        <v>1</v>
      </c>
      <c r="M224" s="712">
        <v>492.45</v>
      </c>
    </row>
    <row r="225" spans="1:13" ht="14.4" customHeight="1" x14ac:dyDescent="0.3">
      <c r="A225" s="695" t="s">
        <v>1453</v>
      </c>
      <c r="B225" s="696" t="s">
        <v>2717</v>
      </c>
      <c r="C225" s="696" t="s">
        <v>1676</v>
      </c>
      <c r="D225" s="696" t="s">
        <v>1677</v>
      </c>
      <c r="E225" s="696" t="s">
        <v>1678</v>
      </c>
      <c r="F225" s="711">
        <v>26</v>
      </c>
      <c r="G225" s="711">
        <v>14226.419999999998</v>
      </c>
      <c r="H225" s="701">
        <v>1</v>
      </c>
      <c r="I225" s="711"/>
      <c r="J225" s="711"/>
      <c r="K225" s="701">
        <v>0</v>
      </c>
      <c r="L225" s="711">
        <v>26</v>
      </c>
      <c r="M225" s="712">
        <v>14226.419999999998</v>
      </c>
    </row>
    <row r="226" spans="1:13" ht="14.4" customHeight="1" x14ac:dyDescent="0.3">
      <c r="A226" s="695" t="s">
        <v>1453</v>
      </c>
      <c r="B226" s="696" t="s">
        <v>2717</v>
      </c>
      <c r="C226" s="696" t="s">
        <v>1679</v>
      </c>
      <c r="D226" s="696" t="s">
        <v>1533</v>
      </c>
      <c r="E226" s="696" t="s">
        <v>1680</v>
      </c>
      <c r="F226" s="711"/>
      <c r="G226" s="711"/>
      <c r="H226" s="701">
        <v>0</v>
      </c>
      <c r="I226" s="711">
        <v>11</v>
      </c>
      <c r="J226" s="711">
        <v>5416.95</v>
      </c>
      <c r="K226" s="701">
        <v>1</v>
      </c>
      <c r="L226" s="711">
        <v>11</v>
      </c>
      <c r="M226" s="712">
        <v>5416.95</v>
      </c>
    </row>
    <row r="227" spans="1:13" ht="14.4" customHeight="1" x14ac:dyDescent="0.3">
      <c r="A227" s="695" t="s">
        <v>1453</v>
      </c>
      <c r="B227" s="696" t="s">
        <v>2727</v>
      </c>
      <c r="C227" s="696" t="s">
        <v>1996</v>
      </c>
      <c r="D227" s="696" t="s">
        <v>1997</v>
      </c>
      <c r="E227" s="696" t="s">
        <v>1998</v>
      </c>
      <c r="F227" s="711"/>
      <c r="G227" s="711"/>
      <c r="H227" s="701">
        <v>0</v>
      </c>
      <c r="I227" s="711">
        <v>2</v>
      </c>
      <c r="J227" s="711">
        <v>1640.86</v>
      </c>
      <c r="K227" s="701">
        <v>1</v>
      </c>
      <c r="L227" s="711">
        <v>2</v>
      </c>
      <c r="M227" s="712">
        <v>1640.86</v>
      </c>
    </row>
    <row r="228" spans="1:13" ht="14.4" customHeight="1" x14ac:dyDescent="0.3">
      <c r="A228" s="695" t="s">
        <v>1453</v>
      </c>
      <c r="B228" s="696" t="s">
        <v>1380</v>
      </c>
      <c r="C228" s="696" t="s">
        <v>1128</v>
      </c>
      <c r="D228" s="696" t="s">
        <v>1381</v>
      </c>
      <c r="E228" s="696" t="s">
        <v>1382</v>
      </c>
      <c r="F228" s="711"/>
      <c r="G228" s="711"/>
      <c r="H228" s="701">
        <v>0</v>
      </c>
      <c r="I228" s="711">
        <v>3</v>
      </c>
      <c r="J228" s="711">
        <v>999.93000000000006</v>
      </c>
      <c r="K228" s="701">
        <v>1</v>
      </c>
      <c r="L228" s="711">
        <v>3</v>
      </c>
      <c r="M228" s="712">
        <v>999.93000000000006</v>
      </c>
    </row>
    <row r="229" spans="1:13" ht="14.4" customHeight="1" x14ac:dyDescent="0.3">
      <c r="A229" s="695" t="s">
        <v>1453</v>
      </c>
      <c r="B229" s="696" t="s">
        <v>1380</v>
      </c>
      <c r="C229" s="696" t="s">
        <v>1158</v>
      </c>
      <c r="D229" s="696" t="s">
        <v>1385</v>
      </c>
      <c r="E229" s="696" t="s">
        <v>1386</v>
      </c>
      <c r="F229" s="711"/>
      <c r="G229" s="711"/>
      <c r="H229" s="701">
        <v>0</v>
      </c>
      <c r="I229" s="711">
        <v>3</v>
      </c>
      <c r="J229" s="711">
        <v>999.93000000000006</v>
      </c>
      <c r="K229" s="701">
        <v>1</v>
      </c>
      <c r="L229" s="711">
        <v>3</v>
      </c>
      <c r="M229" s="712">
        <v>999.93000000000006</v>
      </c>
    </row>
    <row r="230" spans="1:13" ht="14.4" customHeight="1" x14ac:dyDescent="0.3">
      <c r="A230" s="695" t="s">
        <v>1453</v>
      </c>
      <c r="B230" s="696" t="s">
        <v>1387</v>
      </c>
      <c r="C230" s="696" t="s">
        <v>1542</v>
      </c>
      <c r="D230" s="696" t="s">
        <v>1543</v>
      </c>
      <c r="E230" s="696" t="s">
        <v>1544</v>
      </c>
      <c r="F230" s="711"/>
      <c r="G230" s="711"/>
      <c r="H230" s="701">
        <v>0</v>
      </c>
      <c r="I230" s="711">
        <v>3</v>
      </c>
      <c r="J230" s="711">
        <v>414.48</v>
      </c>
      <c r="K230" s="701">
        <v>1</v>
      </c>
      <c r="L230" s="711">
        <v>3</v>
      </c>
      <c r="M230" s="712">
        <v>414.48</v>
      </c>
    </row>
    <row r="231" spans="1:13" ht="14.4" customHeight="1" x14ac:dyDescent="0.3">
      <c r="A231" s="695" t="s">
        <v>1453</v>
      </c>
      <c r="B231" s="696" t="s">
        <v>1387</v>
      </c>
      <c r="C231" s="696" t="s">
        <v>1135</v>
      </c>
      <c r="D231" s="696" t="s">
        <v>1136</v>
      </c>
      <c r="E231" s="696" t="s">
        <v>1388</v>
      </c>
      <c r="F231" s="711"/>
      <c r="G231" s="711"/>
      <c r="H231" s="701">
        <v>0</v>
      </c>
      <c r="I231" s="711">
        <v>6</v>
      </c>
      <c r="J231" s="711">
        <v>1105.32</v>
      </c>
      <c r="K231" s="701">
        <v>1</v>
      </c>
      <c r="L231" s="711">
        <v>6</v>
      </c>
      <c r="M231" s="712">
        <v>1105.32</v>
      </c>
    </row>
    <row r="232" spans="1:13" ht="14.4" customHeight="1" x14ac:dyDescent="0.3">
      <c r="A232" s="695" t="s">
        <v>1453</v>
      </c>
      <c r="B232" s="696" t="s">
        <v>2737</v>
      </c>
      <c r="C232" s="696" t="s">
        <v>2572</v>
      </c>
      <c r="D232" s="696" t="s">
        <v>2573</v>
      </c>
      <c r="E232" s="696" t="s">
        <v>2574</v>
      </c>
      <c r="F232" s="711"/>
      <c r="G232" s="711"/>
      <c r="H232" s="701">
        <v>0</v>
      </c>
      <c r="I232" s="711">
        <v>5</v>
      </c>
      <c r="J232" s="711">
        <v>1111.25</v>
      </c>
      <c r="K232" s="701">
        <v>1</v>
      </c>
      <c r="L232" s="711">
        <v>5</v>
      </c>
      <c r="M232" s="712">
        <v>1111.25</v>
      </c>
    </row>
    <row r="233" spans="1:13" ht="14.4" customHeight="1" x14ac:dyDescent="0.3">
      <c r="A233" s="695" t="s">
        <v>1453</v>
      </c>
      <c r="B233" s="696" t="s">
        <v>1395</v>
      </c>
      <c r="C233" s="696" t="s">
        <v>1146</v>
      </c>
      <c r="D233" s="696" t="s">
        <v>1147</v>
      </c>
      <c r="E233" s="696" t="s">
        <v>1396</v>
      </c>
      <c r="F233" s="711"/>
      <c r="G233" s="711"/>
      <c r="H233" s="701">
        <v>0</v>
      </c>
      <c r="I233" s="711">
        <v>3</v>
      </c>
      <c r="J233" s="711">
        <v>209.57999999999998</v>
      </c>
      <c r="K233" s="701">
        <v>1</v>
      </c>
      <c r="L233" s="711">
        <v>3</v>
      </c>
      <c r="M233" s="712">
        <v>209.57999999999998</v>
      </c>
    </row>
    <row r="234" spans="1:13" ht="14.4" customHeight="1" x14ac:dyDescent="0.3">
      <c r="A234" s="695" t="s">
        <v>1453</v>
      </c>
      <c r="B234" s="696" t="s">
        <v>1397</v>
      </c>
      <c r="C234" s="696" t="s">
        <v>1139</v>
      </c>
      <c r="D234" s="696" t="s">
        <v>1140</v>
      </c>
      <c r="E234" s="696" t="s">
        <v>1388</v>
      </c>
      <c r="F234" s="711"/>
      <c r="G234" s="711"/>
      <c r="H234" s="701">
        <v>0</v>
      </c>
      <c r="I234" s="711">
        <v>7</v>
      </c>
      <c r="J234" s="711">
        <v>489.02</v>
      </c>
      <c r="K234" s="701">
        <v>1</v>
      </c>
      <c r="L234" s="711">
        <v>7</v>
      </c>
      <c r="M234" s="712">
        <v>489.02</v>
      </c>
    </row>
    <row r="235" spans="1:13" ht="14.4" customHeight="1" x14ac:dyDescent="0.3">
      <c r="A235" s="695" t="s">
        <v>1453</v>
      </c>
      <c r="B235" s="696" t="s">
        <v>2718</v>
      </c>
      <c r="C235" s="696" t="s">
        <v>2299</v>
      </c>
      <c r="D235" s="696" t="s">
        <v>1759</v>
      </c>
      <c r="E235" s="696" t="s">
        <v>2300</v>
      </c>
      <c r="F235" s="711"/>
      <c r="G235" s="711"/>
      <c r="H235" s="701">
        <v>0</v>
      </c>
      <c r="I235" s="711">
        <v>4</v>
      </c>
      <c r="J235" s="711">
        <v>2058.7199999999998</v>
      </c>
      <c r="K235" s="701">
        <v>1</v>
      </c>
      <c r="L235" s="711">
        <v>4</v>
      </c>
      <c r="M235" s="712">
        <v>2058.7199999999998</v>
      </c>
    </row>
    <row r="236" spans="1:13" ht="14.4" customHeight="1" x14ac:dyDescent="0.3">
      <c r="A236" s="695" t="s">
        <v>1453</v>
      </c>
      <c r="B236" s="696" t="s">
        <v>2719</v>
      </c>
      <c r="C236" s="696" t="s">
        <v>1773</v>
      </c>
      <c r="D236" s="696" t="s">
        <v>1774</v>
      </c>
      <c r="E236" s="696" t="s">
        <v>1775</v>
      </c>
      <c r="F236" s="711"/>
      <c r="G236" s="711"/>
      <c r="H236" s="701">
        <v>0</v>
      </c>
      <c r="I236" s="711">
        <v>11</v>
      </c>
      <c r="J236" s="711">
        <v>2379.19</v>
      </c>
      <c r="K236" s="701">
        <v>1</v>
      </c>
      <c r="L236" s="711">
        <v>11</v>
      </c>
      <c r="M236" s="712">
        <v>2379.19</v>
      </c>
    </row>
    <row r="237" spans="1:13" ht="14.4" customHeight="1" x14ac:dyDescent="0.3">
      <c r="A237" s="695" t="s">
        <v>1453</v>
      </c>
      <c r="B237" s="696" t="s">
        <v>2719</v>
      </c>
      <c r="C237" s="696" t="s">
        <v>1567</v>
      </c>
      <c r="D237" s="696" t="s">
        <v>1568</v>
      </c>
      <c r="E237" s="696" t="s">
        <v>1569</v>
      </c>
      <c r="F237" s="711"/>
      <c r="G237" s="711"/>
      <c r="H237" s="701">
        <v>0</v>
      </c>
      <c r="I237" s="711">
        <v>58</v>
      </c>
      <c r="J237" s="711">
        <v>66160.600000000006</v>
      </c>
      <c r="K237" s="701">
        <v>1</v>
      </c>
      <c r="L237" s="711">
        <v>58</v>
      </c>
      <c r="M237" s="712">
        <v>66160.600000000006</v>
      </c>
    </row>
    <row r="238" spans="1:13" ht="14.4" customHeight="1" x14ac:dyDescent="0.3">
      <c r="A238" s="695" t="s">
        <v>1454</v>
      </c>
      <c r="B238" s="696" t="s">
        <v>1363</v>
      </c>
      <c r="C238" s="696" t="s">
        <v>994</v>
      </c>
      <c r="D238" s="696" t="s">
        <v>995</v>
      </c>
      <c r="E238" s="696" t="s">
        <v>996</v>
      </c>
      <c r="F238" s="711"/>
      <c r="G238" s="711"/>
      <c r="H238" s="701"/>
      <c r="I238" s="711">
        <v>1</v>
      </c>
      <c r="J238" s="711">
        <v>0</v>
      </c>
      <c r="K238" s="701"/>
      <c r="L238" s="711">
        <v>1</v>
      </c>
      <c r="M238" s="712">
        <v>0</v>
      </c>
    </row>
    <row r="239" spans="1:13" ht="14.4" customHeight="1" x14ac:dyDescent="0.3">
      <c r="A239" s="695" t="s">
        <v>1454</v>
      </c>
      <c r="B239" s="696" t="s">
        <v>2716</v>
      </c>
      <c r="C239" s="696" t="s">
        <v>1682</v>
      </c>
      <c r="D239" s="696" t="s">
        <v>1683</v>
      </c>
      <c r="E239" s="696" t="s">
        <v>1684</v>
      </c>
      <c r="F239" s="711"/>
      <c r="G239" s="711"/>
      <c r="H239" s="701">
        <v>0</v>
      </c>
      <c r="I239" s="711">
        <v>43</v>
      </c>
      <c r="J239" s="711">
        <v>4491.3499999999995</v>
      </c>
      <c r="K239" s="701">
        <v>1</v>
      </c>
      <c r="L239" s="711">
        <v>43</v>
      </c>
      <c r="M239" s="712">
        <v>4491.3499999999995</v>
      </c>
    </row>
    <row r="240" spans="1:13" ht="14.4" customHeight="1" x14ac:dyDescent="0.3">
      <c r="A240" s="695" t="s">
        <v>1454</v>
      </c>
      <c r="B240" s="696" t="s">
        <v>2717</v>
      </c>
      <c r="C240" s="696" t="s">
        <v>1679</v>
      </c>
      <c r="D240" s="696" t="s">
        <v>1533</v>
      </c>
      <c r="E240" s="696" t="s">
        <v>1680</v>
      </c>
      <c r="F240" s="711"/>
      <c r="G240" s="711"/>
      <c r="H240" s="701">
        <v>0</v>
      </c>
      <c r="I240" s="711">
        <v>4</v>
      </c>
      <c r="J240" s="711">
        <v>1969.8</v>
      </c>
      <c r="K240" s="701">
        <v>1</v>
      </c>
      <c r="L240" s="711">
        <v>4</v>
      </c>
      <c r="M240" s="712">
        <v>1969.8</v>
      </c>
    </row>
    <row r="241" spans="1:13" ht="14.4" customHeight="1" x14ac:dyDescent="0.3">
      <c r="A241" s="695" t="s">
        <v>1454</v>
      </c>
      <c r="B241" s="696" t="s">
        <v>2717</v>
      </c>
      <c r="C241" s="696" t="s">
        <v>1761</v>
      </c>
      <c r="D241" s="696" t="s">
        <v>1533</v>
      </c>
      <c r="E241" s="696" t="s">
        <v>1762</v>
      </c>
      <c r="F241" s="711"/>
      <c r="G241" s="711"/>
      <c r="H241" s="701">
        <v>0</v>
      </c>
      <c r="I241" s="711">
        <v>5</v>
      </c>
      <c r="J241" s="711">
        <v>2735.8499999999995</v>
      </c>
      <c r="K241" s="701">
        <v>1</v>
      </c>
      <c r="L241" s="711">
        <v>5</v>
      </c>
      <c r="M241" s="712">
        <v>2735.8499999999995</v>
      </c>
    </row>
    <row r="242" spans="1:13" ht="14.4" customHeight="1" x14ac:dyDescent="0.3">
      <c r="A242" s="695" t="s">
        <v>1454</v>
      </c>
      <c r="B242" s="696" t="s">
        <v>2727</v>
      </c>
      <c r="C242" s="696" t="s">
        <v>1996</v>
      </c>
      <c r="D242" s="696" t="s">
        <v>1997</v>
      </c>
      <c r="E242" s="696" t="s">
        <v>1998</v>
      </c>
      <c r="F242" s="711"/>
      <c r="G242" s="711"/>
      <c r="H242" s="701">
        <v>0</v>
      </c>
      <c r="I242" s="711">
        <v>1</v>
      </c>
      <c r="J242" s="711">
        <v>820.43</v>
      </c>
      <c r="K242" s="701">
        <v>1</v>
      </c>
      <c r="L242" s="711">
        <v>1</v>
      </c>
      <c r="M242" s="712">
        <v>820.43</v>
      </c>
    </row>
    <row r="243" spans="1:13" ht="14.4" customHeight="1" x14ac:dyDescent="0.3">
      <c r="A243" s="695" t="s">
        <v>1454</v>
      </c>
      <c r="B243" s="696" t="s">
        <v>1380</v>
      </c>
      <c r="C243" s="696" t="s">
        <v>1128</v>
      </c>
      <c r="D243" s="696" t="s">
        <v>1381</v>
      </c>
      <c r="E243" s="696" t="s">
        <v>1382</v>
      </c>
      <c r="F243" s="711"/>
      <c r="G243" s="711"/>
      <c r="H243" s="701">
        <v>0</v>
      </c>
      <c r="I243" s="711">
        <v>1</v>
      </c>
      <c r="J243" s="711">
        <v>333.31</v>
      </c>
      <c r="K243" s="701">
        <v>1</v>
      </c>
      <c r="L243" s="711">
        <v>1</v>
      </c>
      <c r="M243" s="712">
        <v>333.31</v>
      </c>
    </row>
    <row r="244" spans="1:13" ht="14.4" customHeight="1" x14ac:dyDescent="0.3">
      <c r="A244" s="695" t="s">
        <v>1454</v>
      </c>
      <c r="B244" s="696" t="s">
        <v>1380</v>
      </c>
      <c r="C244" s="696" t="s">
        <v>1158</v>
      </c>
      <c r="D244" s="696" t="s">
        <v>1385</v>
      </c>
      <c r="E244" s="696" t="s">
        <v>1386</v>
      </c>
      <c r="F244" s="711"/>
      <c r="G244" s="711"/>
      <c r="H244" s="701">
        <v>0</v>
      </c>
      <c r="I244" s="711">
        <v>1</v>
      </c>
      <c r="J244" s="711">
        <v>333.31</v>
      </c>
      <c r="K244" s="701">
        <v>1</v>
      </c>
      <c r="L244" s="711">
        <v>1</v>
      </c>
      <c r="M244" s="712">
        <v>333.31</v>
      </c>
    </row>
    <row r="245" spans="1:13" ht="14.4" customHeight="1" x14ac:dyDescent="0.3">
      <c r="A245" s="695" t="s">
        <v>1454</v>
      </c>
      <c r="B245" s="696" t="s">
        <v>1387</v>
      </c>
      <c r="C245" s="696" t="s">
        <v>1542</v>
      </c>
      <c r="D245" s="696" t="s">
        <v>1543</v>
      </c>
      <c r="E245" s="696" t="s">
        <v>1544</v>
      </c>
      <c r="F245" s="711"/>
      <c r="G245" s="711"/>
      <c r="H245" s="701">
        <v>0</v>
      </c>
      <c r="I245" s="711">
        <v>1</v>
      </c>
      <c r="J245" s="711">
        <v>138.16</v>
      </c>
      <c r="K245" s="701">
        <v>1</v>
      </c>
      <c r="L245" s="711">
        <v>1</v>
      </c>
      <c r="M245" s="712">
        <v>138.16</v>
      </c>
    </row>
    <row r="246" spans="1:13" ht="14.4" customHeight="1" x14ac:dyDescent="0.3">
      <c r="A246" s="695" t="s">
        <v>1454</v>
      </c>
      <c r="B246" s="696" t="s">
        <v>1387</v>
      </c>
      <c r="C246" s="696" t="s">
        <v>1135</v>
      </c>
      <c r="D246" s="696" t="s">
        <v>1136</v>
      </c>
      <c r="E246" s="696" t="s">
        <v>1388</v>
      </c>
      <c r="F246" s="711"/>
      <c r="G246" s="711"/>
      <c r="H246" s="701">
        <v>0</v>
      </c>
      <c r="I246" s="711">
        <v>3</v>
      </c>
      <c r="J246" s="711">
        <v>552.66</v>
      </c>
      <c r="K246" s="701">
        <v>1</v>
      </c>
      <c r="L246" s="711">
        <v>3</v>
      </c>
      <c r="M246" s="712">
        <v>552.66</v>
      </c>
    </row>
    <row r="247" spans="1:13" ht="14.4" customHeight="1" x14ac:dyDescent="0.3">
      <c r="A247" s="695" t="s">
        <v>1454</v>
      </c>
      <c r="B247" s="696" t="s">
        <v>1397</v>
      </c>
      <c r="C247" s="696" t="s">
        <v>1139</v>
      </c>
      <c r="D247" s="696" t="s">
        <v>1140</v>
      </c>
      <c r="E247" s="696" t="s">
        <v>1388</v>
      </c>
      <c r="F247" s="711"/>
      <c r="G247" s="711"/>
      <c r="H247" s="701">
        <v>0</v>
      </c>
      <c r="I247" s="711">
        <v>3</v>
      </c>
      <c r="J247" s="711">
        <v>209.57999999999998</v>
      </c>
      <c r="K247" s="701">
        <v>1</v>
      </c>
      <c r="L247" s="711">
        <v>3</v>
      </c>
      <c r="M247" s="712">
        <v>209.57999999999998</v>
      </c>
    </row>
    <row r="248" spans="1:13" ht="14.4" customHeight="1" x14ac:dyDescent="0.3">
      <c r="A248" s="695" t="s">
        <v>1454</v>
      </c>
      <c r="B248" s="696" t="s">
        <v>2720</v>
      </c>
      <c r="C248" s="696" t="s">
        <v>2650</v>
      </c>
      <c r="D248" s="696" t="s">
        <v>2065</v>
      </c>
      <c r="E248" s="696" t="s">
        <v>1000</v>
      </c>
      <c r="F248" s="711"/>
      <c r="G248" s="711"/>
      <c r="H248" s="701">
        <v>0</v>
      </c>
      <c r="I248" s="711">
        <v>1</v>
      </c>
      <c r="J248" s="711">
        <v>137.74</v>
      </c>
      <c r="K248" s="701">
        <v>1</v>
      </c>
      <c r="L248" s="711">
        <v>1</v>
      </c>
      <c r="M248" s="712">
        <v>137.74</v>
      </c>
    </row>
    <row r="249" spans="1:13" ht="14.4" customHeight="1" x14ac:dyDescent="0.3">
      <c r="A249" s="695" t="s">
        <v>1455</v>
      </c>
      <c r="B249" s="696" t="s">
        <v>2732</v>
      </c>
      <c r="C249" s="696" t="s">
        <v>2626</v>
      </c>
      <c r="D249" s="696" t="s">
        <v>2627</v>
      </c>
      <c r="E249" s="696" t="s">
        <v>2628</v>
      </c>
      <c r="F249" s="711">
        <v>2</v>
      </c>
      <c r="G249" s="711">
        <v>0</v>
      </c>
      <c r="H249" s="701"/>
      <c r="I249" s="711"/>
      <c r="J249" s="711"/>
      <c r="K249" s="701"/>
      <c r="L249" s="711">
        <v>2</v>
      </c>
      <c r="M249" s="712">
        <v>0</v>
      </c>
    </row>
    <row r="250" spans="1:13" ht="14.4" customHeight="1" x14ac:dyDescent="0.3">
      <c r="A250" s="695" t="s">
        <v>1455</v>
      </c>
      <c r="B250" s="696" t="s">
        <v>2738</v>
      </c>
      <c r="C250" s="696" t="s">
        <v>2623</v>
      </c>
      <c r="D250" s="696" t="s">
        <v>2624</v>
      </c>
      <c r="E250" s="696" t="s">
        <v>2112</v>
      </c>
      <c r="F250" s="711"/>
      <c r="G250" s="711"/>
      <c r="H250" s="701">
        <v>0</v>
      </c>
      <c r="I250" s="711">
        <v>3</v>
      </c>
      <c r="J250" s="711">
        <v>225.84</v>
      </c>
      <c r="K250" s="701">
        <v>1</v>
      </c>
      <c r="L250" s="711">
        <v>3</v>
      </c>
      <c r="M250" s="712">
        <v>225.84</v>
      </c>
    </row>
    <row r="251" spans="1:13" ht="14.4" customHeight="1" x14ac:dyDescent="0.3">
      <c r="A251" s="695" t="s">
        <v>1455</v>
      </c>
      <c r="B251" s="696" t="s">
        <v>1372</v>
      </c>
      <c r="C251" s="696" t="s">
        <v>2625</v>
      </c>
      <c r="D251" s="696" t="s">
        <v>1015</v>
      </c>
      <c r="E251" s="696" t="s">
        <v>2231</v>
      </c>
      <c r="F251" s="711"/>
      <c r="G251" s="711"/>
      <c r="H251" s="701">
        <v>0</v>
      </c>
      <c r="I251" s="711">
        <v>1</v>
      </c>
      <c r="J251" s="711">
        <v>323.43</v>
      </c>
      <c r="K251" s="701">
        <v>1</v>
      </c>
      <c r="L251" s="711">
        <v>1</v>
      </c>
      <c r="M251" s="712">
        <v>323.43</v>
      </c>
    </row>
    <row r="252" spans="1:13" ht="14.4" customHeight="1" x14ac:dyDescent="0.3">
      <c r="A252" s="695" t="s">
        <v>1455</v>
      </c>
      <c r="B252" s="696" t="s">
        <v>1374</v>
      </c>
      <c r="C252" s="696" t="s">
        <v>2181</v>
      </c>
      <c r="D252" s="696" t="s">
        <v>2182</v>
      </c>
      <c r="E252" s="696" t="s">
        <v>2183</v>
      </c>
      <c r="F252" s="711"/>
      <c r="G252" s="711"/>
      <c r="H252" s="701">
        <v>0</v>
      </c>
      <c r="I252" s="711">
        <v>1</v>
      </c>
      <c r="J252" s="711">
        <v>435.3</v>
      </c>
      <c r="K252" s="701">
        <v>1</v>
      </c>
      <c r="L252" s="711">
        <v>1</v>
      </c>
      <c r="M252" s="712">
        <v>435.3</v>
      </c>
    </row>
    <row r="253" spans="1:13" ht="14.4" customHeight="1" x14ac:dyDescent="0.3">
      <c r="A253" s="695" t="s">
        <v>1455</v>
      </c>
      <c r="B253" s="696" t="s">
        <v>2717</v>
      </c>
      <c r="C253" s="696" t="s">
        <v>1679</v>
      </c>
      <c r="D253" s="696" t="s">
        <v>1533</v>
      </c>
      <c r="E253" s="696" t="s">
        <v>1680</v>
      </c>
      <c r="F253" s="711"/>
      <c r="G253" s="711"/>
      <c r="H253" s="701">
        <v>0</v>
      </c>
      <c r="I253" s="711">
        <v>1</v>
      </c>
      <c r="J253" s="711">
        <v>492.45</v>
      </c>
      <c r="K253" s="701">
        <v>1</v>
      </c>
      <c r="L253" s="711">
        <v>1</v>
      </c>
      <c r="M253" s="712">
        <v>492.45</v>
      </c>
    </row>
    <row r="254" spans="1:13" ht="14.4" customHeight="1" thickBot="1" x14ac:dyDescent="0.35">
      <c r="A254" s="703" t="s">
        <v>1455</v>
      </c>
      <c r="B254" s="704" t="s">
        <v>1395</v>
      </c>
      <c r="C254" s="704" t="s">
        <v>1146</v>
      </c>
      <c r="D254" s="704" t="s">
        <v>1147</v>
      </c>
      <c r="E254" s="704" t="s">
        <v>1396</v>
      </c>
      <c r="F254" s="713"/>
      <c r="G254" s="713"/>
      <c r="H254" s="709">
        <v>0</v>
      </c>
      <c r="I254" s="713">
        <v>1</v>
      </c>
      <c r="J254" s="713">
        <v>69.86</v>
      </c>
      <c r="K254" s="709">
        <v>1</v>
      </c>
      <c r="L254" s="713">
        <v>1</v>
      </c>
      <c r="M254" s="714">
        <v>69.86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8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179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529</v>
      </c>
      <c r="B5" s="615" t="s">
        <v>530</v>
      </c>
      <c r="C5" s="616" t="s">
        <v>531</v>
      </c>
      <c r="D5" s="616" t="s">
        <v>531</v>
      </c>
      <c r="E5" s="616"/>
      <c r="F5" s="616" t="s">
        <v>531</v>
      </c>
      <c r="G5" s="616" t="s">
        <v>531</v>
      </c>
      <c r="H5" s="616" t="s">
        <v>531</v>
      </c>
      <c r="I5" s="617" t="s">
        <v>531</v>
      </c>
      <c r="J5" s="618" t="s">
        <v>74</v>
      </c>
    </row>
    <row r="6" spans="1:10" ht="14.4" customHeight="1" x14ac:dyDescent="0.3">
      <c r="A6" s="614" t="s">
        <v>529</v>
      </c>
      <c r="B6" s="615" t="s">
        <v>343</v>
      </c>
      <c r="C6" s="616">
        <v>5.1980000000000004</v>
      </c>
      <c r="D6" s="616">
        <v>0</v>
      </c>
      <c r="E6" s="616"/>
      <c r="F6" s="616" t="s">
        <v>531</v>
      </c>
      <c r="G6" s="616" t="s">
        <v>531</v>
      </c>
      <c r="H6" s="616" t="s">
        <v>531</v>
      </c>
      <c r="I6" s="617" t="s">
        <v>531</v>
      </c>
      <c r="J6" s="618" t="s">
        <v>1</v>
      </c>
    </row>
    <row r="7" spans="1:10" ht="14.4" customHeight="1" x14ac:dyDescent="0.3">
      <c r="A7" s="614" t="s">
        <v>529</v>
      </c>
      <c r="B7" s="615" t="s">
        <v>2740</v>
      </c>
      <c r="C7" s="616">
        <v>0</v>
      </c>
      <c r="D7" s="616" t="s">
        <v>531</v>
      </c>
      <c r="E7" s="616"/>
      <c r="F7" s="616" t="s">
        <v>531</v>
      </c>
      <c r="G7" s="616" t="s">
        <v>531</v>
      </c>
      <c r="H7" s="616" t="s">
        <v>531</v>
      </c>
      <c r="I7" s="617" t="s">
        <v>531</v>
      </c>
      <c r="J7" s="618" t="s">
        <v>1</v>
      </c>
    </row>
    <row r="8" spans="1:10" ht="14.4" customHeight="1" x14ac:dyDescent="0.3">
      <c r="A8" s="614" t="s">
        <v>529</v>
      </c>
      <c r="B8" s="615" t="s">
        <v>344</v>
      </c>
      <c r="C8" s="616" t="s">
        <v>531</v>
      </c>
      <c r="D8" s="616" t="s">
        <v>531</v>
      </c>
      <c r="E8" s="616"/>
      <c r="F8" s="616">
        <v>108.523</v>
      </c>
      <c r="G8" s="616">
        <v>156</v>
      </c>
      <c r="H8" s="616">
        <v>-47.477000000000004</v>
      </c>
      <c r="I8" s="617">
        <v>0.69566025641025642</v>
      </c>
      <c r="J8" s="618" t="s">
        <v>1</v>
      </c>
    </row>
    <row r="9" spans="1:10" ht="14.4" customHeight="1" x14ac:dyDescent="0.3">
      <c r="A9" s="614" t="s">
        <v>529</v>
      </c>
      <c r="B9" s="615" t="s">
        <v>345</v>
      </c>
      <c r="C9" s="616">
        <v>0.91364000000000001</v>
      </c>
      <c r="D9" s="616">
        <v>1.1029200000000001</v>
      </c>
      <c r="E9" s="616"/>
      <c r="F9" s="616">
        <v>0.83662000000000003</v>
      </c>
      <c r="G9" s="616">
        <v>1.25</v>
      </c>
      <c r="H9" s="616">
        <v>-0.41337999999999997</v>
      </c>
      <c r="I9" s="617">
        <v>0.669296</v>
      </c>
      <c r="J9" s="618" t="s">
        <v>1</v>
      </c>
    </row>
    <row r="10" spans="1:10" ht="14.4" customHeight="1" x14ac:dyDescent="0.3">
      <c r="A10" s="614" t="s">
        <v>529</v>
      </c>
      <c r="B10" s="615" t="s">
        <v>346</v>
      </c>
      <c r="C10" s="616">
        <v>0.46274999999999999</v>
      </c>
      <c r="D10" s="616">
        <v>0.224</v>
      </c>
      <c r="E10" s="616"/>
      <c r="F10" s="616">
        <v>0</v>
      </c>
      <c r="G10" s="616">
        <v>0.25</v>
      </c>
      <c r="H10" s="616">
        <v>-0.25</v>
      </c>
      <c r="I10" s="617">
        <v>0</v>
      </c>
      <c r="J10" s="618" t="s">
        <v>1</v>
      </c>
    </row>
    <row r="11" spans="1:10" ht="14.4" customHeight="1" x14ac:dyDescent="0.3">
      <c r="A11" s="614" t="s">
        <v>529</v>
      </c>
      <c r="B11" s="615" t="s">
        <v>347</v>
      </c>
      <c r="C11" s="616">
        <v>40.546759999999999</v>
      </c>
      <c r="D11" s="616">
        <v>28.02976</v>
      </c>
      <c r="E11" s="616"/>
      <c r="F11" s="616">
        <v>26.466819999999998</v>
      </c>
      <c r="G11" s="616">
        <v>32.25</v>
      </c>
      <c r="H11" s="616">
        <v>-5.7831800000000015</v>
      </c>
      <c r="I11" s="617">
        <v>0.82067658914728681</v>
      </c>
      <c r="J11" s="618" t="s">
        <v>1</v>
      </c>
    </row>
    <row r="12" spans="1:10" ht="14.4" customHeight="1" x14ac:dyDescent="0.3">
      <c r="A12" s="614" t="s">
        <v>529</v>
      </c>
      <c r="B12" s="615" t="s">
        <v>348</v>
      </c>
      <c r="C12" s="616">
        <v>268.78138999999999</v>
      </c>
      <c r="D12" s="616">
        <v>160.05485000000004</v>
      </c>
      <c r="E12" s="616"/>
      <c r="F12" s="616">
        <v>221.58542999999997</v>
      </c>
      <c r="G12" s="616">
        <v>257.5</v>
      </c>
      <c r="H12" s="616">
        <v>-35.914570000000026</v>
      </c>
      <c r="I12" s="617">
        <v>0.86052594174757269</v>
      </c>
      <c r="J12" s="618" t="s">
        <v>1</v>
      </c>
    </row>
    <row r="13" spans="1:10" ht="14.4" customHeight="1" x14ac:dyDescent="0.3">
      <c r="A13" s="614" t="s">
        <v>529</v>
      </c>
      <c r="B13" s="615" t="s">
        <v>349</v>
      </c>
      <c r="C13" s="616">
        <v>3131.9035199999998</v>
      </c>
      <c r="D13" s="616">
        <v>2840.288</v>
      </c>
      <c r="E13" s="616"/>
      <c r="F13" s="616">
        <v>2403.406770000001</v>
      </c>
      <c r="G13" s="616">
        <v>2175</v>
      </c>
      <c r="H13" s="616">
        <v>228.40677000000096</v>
      </c>
      <c r="I13" s="617">
        <v>1.1050146068965521</v>
      </c>
      <c r="J13" s="618" t="s">
        <v>1</v>
      </c>
    </row>
    <row r="14" spans="1:10" ht="14.4" customHeight="1" x14ac:dyDescent="0.3">
      <c r="A14" s="614" t="s">
        <v>529</v>
      </c>
      <c r="B14" s="615" t="s">
        <v>350</v>
      </c>
      <c r="C14" s="616">
        <v>1.7381</v>
      </c>
      <c r="D14" s="616">
        <v>5.0756000000000006</v>
      </c>
      <c r="E14" s="616"/>
      <c r="F14" s="616">
        <v>4.5266000000000002</v>
      </c>
      <c r="G14" s="616">
        <v>6.25</v>
      </c>
      <c r="H14" s="616">
        <v>-1.7233999999999998</v>
      </c>
      <c r="I14" s="617">
        <v>0.72425600000000001</v>
      </c>
      <c r="J14" s="618" t="s">
        <v>1</v>
      </c>
    </row>
    <row r="15" spans="1:10" ht="14.4" customHeight="1" x14ac:dyDescent="0.3">
      <c r="A15" s="614" t="s">
        <v>529</v>
      </c>
      <c r="B15" s="615" t="s">
        <v>351</v>
      </c>
      <c r="C15" s="616">
        <v>14.517900000000001</v>
      </c>
      <c r="D15" s="616">
        <v>1.19286</v>
      </c>
      <c r="E15" s="616"/>
      <c r="F15" s="616">
        <v>1.19286</v>
      </c>
      <c r="G15" s="616">
        <v>1.25</v>
      </c>
      <c r="H15" s="616">
        <v>-5.7139999999999969E-2</v>
      </c>
      <c r="I15" s="617">
        <v>0.95428800000000003</v>
      </c>
      <c r="J15" s="618" t="s">
        <v>1</v>
      </c>
    </row>
    <row r="16" spans="1:10" ht="14.4" customHeight="1" x14ac:dyDescent="0.3">
      <c r="A16" s="614" t="s">
        <v>529</v>
      </c>
      <c r="B16" s="615" t="s">
        <v>352</v>
      </c>
      <c r="C16" s="616">
        <v>1.0619999999999998</v>
      </c>
      <c r="D16" s="616">
        <v>34.508099999999999</v>
      </c>
      <c r="E16" s="616"/>
      <c r="F16" s="616">
        <v>8.1437999999999988</v>
      </c>
      <c r="G16" s="616">
        <v>37.25</v>
      </c>
      <c r="H16" s="616">
        <v>-29.106200000000001</v>
      </c>
      <c r="I16" s="617">
        <v>0.21862550335570466</v>
      </c>
      <c r="J16" s="618" t="s">
        <v>1</v>
      </c>
    </row>
    <row r="17" spans="1:10" ht="14.4" customHeight="1" x14ac:dyDescent="0.3">
      <c r="A17" s="614" t="s">
        <v>529</v>
      </c>
      <c r="B17" s="615" t="s">
        <v>353</v>
      </c>
      <c r="C17" s="616">
        <v>0</v>
      </c>
      <c r="D17" s="616">
        <v>22.7286</v>
      </c>
      <c r="E17" s="616"/>
      <c r="F17" s="616">
        <v>7.5762</v>
      </c>
      <c r="G17" s="616">
        <v>13</v>
      </c>
      <c r="H17" s="616">
        <v>-5.4238</v>
      </c>
      <c r="I17" s="617">
        <v>0.58278461538461535</v>
      </c>
      <c r="J17" s="618" t="s">
        <v>1</v>
      </c>
    </row>
    <row r="18" spans="1:10" ht="14.4" customHeight="1" x14ac:dyDescent="0.3">
      <c r="A18" s="614" t="s">
        <v>529</v>
      </c>
      <c r="B18" s="615" t="s">
        <v>354</v>
      </c>
      <c r="C18" s="616">
        <v>22.605</v>
      </c>
      <c r="D18" s="616">
        <v>18.946300000000001</v>
      </c>
      <c r="E18" s="616"/>
      <c r="F18" s="616">
        <v>20.287199999999999</v>
      </c>
      <c r="G18" s="616">
        <v>21.5</v>
      </c>
      <c r="H18" s="616">
        <v>-1.2128000000000014</v>
      </c>
      <c r="I18" s="617">
        <v>0.9435906976744185</v>
      </c>
      <c r="J18" s="618" t="s">
        <v>1</v>
      </c>
    </row>
    <row r="19" spans="1:10" ht="14.4" customHeight="1" x14ac:dyDescent="0.3">
      <c r="A19" s="614" t="s">
        <v>529</v>
      </c>
      <c r="B19" s="615" t="s">
        <v>355</v>
      </c>
      <c r="C19" s="616">
        <v>204.99728999999999</v>
      </c>
      <c r="D19" s="616">
        <v>151.08327</v>
      </c>
      <c r="E19" s="616"/>
      <c r="F19" s="616">
        <v>144.16006999999999</v>
      </c>
      <c r="G19" s="616">
        <v>161.25</v>
      </c>
      <c r="H19" s="616">
        <v>-17.08993000000001</v>
      </c>
      <c r="I19" s="617">
        <v>0.89401593798449608</v>
      </c>
      <c r="J19" s="618" t="s">
        <v>1</v>
      </c>
    </row>
    <row r="20" spans="1:10" ht="14.4" customHeight="1" x14ac:dyDescent="0.3">
      <c r="A20" s="614" t="s">
        <v>529</v>
      </c>
      <c r="B20" s="615" t="s">
        <v>356</v>
      </c>
      <c r="C20" s="616">
        <v>361.61829</v>
      </c>
      <c r="D20" s="616">
        <v>277.90531999999996</v>
      </c>
      <c r="E20" s="616"/>
      <c r="F20" s="616">
        <v>98.230950000000007</v>
      </c>
      <c r="G20" s="616">
        <v>432.75</v>
      </c>
      <c r="H20" s="616">
        <v>-334.51904999999999</v>
      </c>
      <c r="I20" s="617">
        <v>0.22699237435008668</v>
      </c>
      <c r="J20" s="618" t="s">
        <v>1</v>
      </c>
    </row>
    <row r="21" spans="1:10" ht="14.4" customHeight="1" x14ac:dyDescent="0.3">
      <c r="A21" s="614" t="s">
        <v>529</v>
      </c>
      <c r="B21" s="615" t="s">
        <v>357</v>
      </c>
      <c r="C21" s="616" t="s">
        <v>531</v>
      </c>
      <c r="D21" s="616">
        <v>0.16250000000000001</v>
      </c>
      <c r="E21" s="616"/>
      <c r="F21" s="616" t="s">
        <v>531</v>
      </c>
      <c r="G21" s="616" t="s">
        <v>531</v>
      </c>
      <c r="H21" s="616" t="s">
        <v>531</v>
      </c>
      <c r="I21" s="617" t="s">
        <v>531</v>
      </c>
      <c r="J21" s="618" t="s">
        <v>1</v>
      </c>
    </row>
    <row r="22" spans="1:10" ht="14.4" customHeight="1" x14ac:dyDescent="0.3">
      <c r="A22" s="614" t="s">
        <v>529</v>
      </c>
      <c r="B22" s="615" t="s">
        <v>532</v>
      </c>
      <c r="C22" s="616">
        <v>4054.3446399999993</v>
      </c>
      <c r="D22" s="616">
        <v>3541.3020799999999</v>
      </c>
      <c r="E22" s="616"/>
      <c r="F22" s="616">
        <v>3044.9363200000012</v>
      </c>
      <c r="G22" s="616">
        <v>3295.5</v>
      </c>
      <c r="H22" s="616">
        <v>-250.56367999999884</v>
      </c>
      <c r="I22" s="617">
        <v>0.92396793202852412</v>
      </c>
      <c r="J22" s="618" t="s">
        <v>533</v>
      </c>
    </row>
    <row r="24" spans="1:10" ht="14.4" customHeight="1" x14ac:dyDescent="0.3">
      <c r="A24" s="614" t="s">
        <v>529</v>
      </c>
      <c r="B24" s="615" t="s">
        <v>530</v>
      </c>
      <c r="C24" s="616" t="s">
        <v>531</v>
      </c>
      <c r="D24" s="616" t="s">
        <v>531</v>
      </c>
      <c r="E24" s="616"/>
      <c r="F24" s="616" t="s">
        <v>531</v>
      </c>
      <c r="G24" s="616" t="s">
        <v>531</v>
      </c>
      <c r="H24" s="616" t="s">
        <v>531</v>
      </c>
      <c r="I24" s="617" t="s">
        <v>531</v>
      </c>
      <c r="J24" s="618" t="s">
        <v>74</v>
      </c>
    </row>
    <row r="25" spans="1:10" ht="14.4" customHeight="1" x14ac:dyDescent="0.3">
      <c r="A25" s="614" t="s">
        <v>534</v>
      </c>
      <c r="B25" s="615" t="s">
        <v>535</v>
      </c>
      <c r="C25" s="616" t="s">
        <v>531</v>
      </c>
      <c r="D25" s="616" t="s">
        <v>531</v>
      </c>
      <c r="E25" s="616"/>
      <c r="F25" s="616" t="s">
        <v>531</v>
      </c>
      <c r="G25" s="616" t="s">
        <v>531</v>
      </c>
      <c r="H25" s="616" t="s">
        <v>531</v>
      </c>
      <c r="I25" s="617" t="s">
        <v>531</v>
      </c>
      <c r="J25" s="618" t="s">
        <v>0</v>
      </c>
    </row>
    <row r="26" spans="1:10" ht="14.4" customHeight="1" x14ac:dyDescent="0.3">
      <c r="A26" s="614" t="s">
        <v>534</v>
      </c>
      <c r="B26" s="615" t="s">
        <v>345</v>
      </c>
      <c r="C26" s="616">
        <v>0.14363999999999999</v>
      </c>
      <c r="D26" s="616">
        <v>0.30492000000000002</v>
      </c>
      <c r="E26" s="616"/>
      <c r="F26" s="616">
        <v>0.83662000000000003</v>
      </c>
      <c r="G26" s="616">
        <v>1</v>
      </c>
      <c r="H26" s="616">
        <v>-0.16337999999999997</v>
      </c>
      <c r="I26" s="617">
        <v>0.83662000000000003</v>
      </c>
      <c r="J26" s="618" t="s">
        <v>1</v>
      </c>
    </row>
    <row r="27" spans="1:10" ht="14.4" customHeight="1" x14ac:dyDescent="0.3">
      <c r="A27" s="614" t="s">
        <v>534</v>
      </c>
      <c r="B27" s="615" t="s">
        <v>346</v>
      </c>
      <c r="C27" s="616">
        <v>0.23175000000000001</v>
      </c>
      <c r="D27" s="616">
        <v>0.224</v>
      </c>
      <c r="E27" s="616"/>
      <c r="F27" s="616">
        <v>0</v>
      </c>
      <c r="G27" s="616">
        <v>0.25</v>
      </c>
      <c r="H27" s="616">
        <v>-0.25</v>
      </c>
      <c r="I27" s="617">
        <v>0</v>
      </c>
      <c r="J27" s="618" t="s">
        <v>1</v>
      </c>
    </row>
    <row r="28" spans="1:10" ht="14.4" customHeight="1" x14ac:dyDescent="0.3">
      <c r="A28" s="614" t="s">
        <v>534</v>
      </c>
      <c r="B28" s="615" t="s">
        <v>347</v>
      </c>
      <c r="C28" s="616">
        <v>33.7819</v>
      </c>
      <c r="D28" s="616">
        <v>17.72972</v>
      </c>
      <c r="E28" s="616"/>
      <c r="F28" s="616">
        <v>19.12368</v>
      </c>
      <c r="G28" s="616">
        <v>23.25</v>
      </c>
      <c r="H28" s="616">
        <v>-4.1263199999999998</v>
      </c>
      <c r="I28" s="617">
        <v>0.82252387096774193</v>
      </c>
      <c r="J28" s="618" t="s">
        <v>1</v>
      </c>
    </row>
    <row r="29" spans="1:10" ht="14.4" customHeight="1" x14ac:dyDescent="0.3">
      <c r="A29" s="614" t="s">
        <v>534</v>
      </c>
      <c r="B29" s="615" t="s">
        <v>348</v>
      </c>
      <c r="C29" s="616">
        <v>61.683779999999999</v>
      </c>
      <c r="D29" s="616">
        <v>1.6029800000000005</v>
      </c>
      <c r="E29" s="616"/>
      <c r="F29" s="616">
        <v>33.959729999999993</v>
      </c>
      <c r="G29" s="616">
        <v>33</v>
      </c>
      <c r="H29" s="616">
        <v>0.95972999999999331</v>
      </c>
      <c r="I29" s="617">
        <v>1.029082727272727</v>
      </c>
      <c r="J29" s="618" t="s">
        <v>1</v>
      </c>
    </row>
    <row r="30" spans="1:10" ht="14.4" customHeight="1" x14ac:dyDescent="0.3">
      <c r="A30" s="614" t="s">
        <v>534</v>
      </c>
      <c r="B30" s="615" t="s">
        <v>350</v>
      </c>
      <c r="C30" s="616">
        <v>1.661</v>
      </c>
      <c r="D30" s="616">
        <v>4.2952000000000004</v>
      </c>
      <c r="E30" s="616"/>
      <c r="F30" s="616">
        <v>4.1997999999999998</v>
      </c>
      <c r="G30" s="616">
        <v>5.5</v>
      </c>
      <c r="H30" s="616">
        <v>-1.3002000000000002</v>
      </c>
      <c r="I30" s="617">
        <v>0.76359999999999995</v>
      </c>
      <c r="J30" s="618" t="s">
        <v>1</v>
      </c>
    </row>
    <row r="31" spans="1:10" ht="14.4" customHeight="1" x14ac:dyDescent="0.3">
      <c r="A31" s="614" t="s">
        <v>534</v>
      </c>
      <c r="B31" s="615" t="s">
        <v>352</v>
      </c>
      <c r="C31" s="616">
        <v>0.92799999999999994</v>
      </c>
      <c r="D31" s="616">
        <v>0.26200000000000001</v>
      </c>
      <c r="E31" s="616"/>
      <c r="F31" s="616">
        <v>0.371</v>
      </c>
      <c r="G31" s="616">
        <v>0.75</v>
      </c>
      <c r="H31" s="616">
        <v>-0.379</v>
      </c>
      <c r="I31" s="617">
        <v>0.49466666666666664</v>
      </c>
      <c r="J31" s="618" t="s">
        <v>1</v>
      </c>
    </row>
    <row r="32" spans="1:10" ht="14.4" customHeight="1" x14ac:dyDescent="0.3">
      <c r="A32" s="614" t="s">
        <v>534</v>
      </c>
      <c r="B32" s="615" t="s">
        <v>354</v>
      </c>
      <c r="C32" s="616">
        <v>12.04</v>
      </c>
      <c r="D32" s="616">
        <v>10.469999999999999</v>
      </c>
      <c r="E32" s="616"/>
      <c r="F32" s="616">
        <v>8.5380000000000003</v>
      </c>
      <c r="G32" s="616">
        <v>10.75</v>
      </c>
      <c r="H32" s="616">
        <v>-2.2119999999999997</v>
      </c>
      <c r="I32" s="617">
        <v>0.79423255813953486</v>
      </c>
      <c r="J32" s="618" t="s">
        <v>1</v>
      </c>
    </row>
    <row r="33" spans="1:10" ht="14.4" customHeight="1" x14ac:dyDescent="0.3">
      <c r="A33" s="614" t="s">
        <v>534</v>
      </c>
      <c r="B33" s="615" t="s">
        <v>355</v>
      </c>
      <c r="C33" s="616">
        <v>10.614450000000001</v>
      </c>
      <c r="D33" s="616">
        <v>0</v>
      </c>
      <c r="E33" s="616"/>
      <c r="F33" s="616">
        <v>0</v>
      </c>
      <c r="G33" s="616">
        <v>1.25</v>
      </c>
      <c r="H33" s="616">
        <v>-1.25</v>
      </c>
      <c r="I33" s="617">
        <v>0</v>
      </c>
      <c r="J33" s="618" t="s">
        <v>1</v>
      </c>
    </row>
    <row r="34" spans="1:10" ht="14.4" customHeight="1" x14ac:dyDescent="0.3">
      <c r="A34" s="614" t="s">
        <v>534</v>
      </c>
      <c r="B34" s="615" t="s">
        <v>357</v>
      </c>
      <c r="C34" s="616" t="s">
        <v>531</v>
      </c>
      <c r="D34" s="616">
        <v>0.16250000000000001</v>
      </c>
      <c r="E34" s="616"/>
      <c r="F34" s="616" t="s">
        <v>531</v>
      </c>
      <c r="G34" s="616" t="s">
        <v>531</v>
      </c>
      <c r="H34" s="616" t="s">
        <v>531</v>
      </c>
      <c r="I34" s="617" t="s">
        <v>531</v>
      </c>
      <c r="J34" s="618" t="s">
        <v>1</v>
      </c>
    </row>
    <row r="35" spans="1:10" ht="14.4" customHeight="1" x14ac:dyDescent="0.3">
      <c r="A35" s="614" t="s">
        <v>534</v>
      </c>
      <c r="B35" s="615" t="s">
        <v>536</v>
      </c>
      <c r="C35" s="616">
        <v>121.08452</v>
      </c>
      <c r="D35" s="616">
        <v>35.051320000000004</v>
      </c>
      <c r="E35" s="616"/>
      <c r="F35" s="616">
        <v>67.028829999999999</v>
      </c>
      <c r="G35" s="616">
        <v>75.75</v>
      </c>
      <c r="H35" s="616">
        <v>-8.7211700000000008</v>
      </c>
      <c r="I35" s="617">
        <v>0.88486904290429047</v>
      </c>
      <c r="J35" s="618" t="s">
        <v>537</v>
      </c>
    </row>
    <row r="36" spans="1:10" ht="14.4" customHeight="1" x14ac:dyDescent="0.3">
      <c r="A36" s="614" t="s">
        <v>531</v>
      </c>
      <c r="B36" s="615" t="s">
        <v>531</v>
      </c>
      <c r="C36" s="616" t="s">
        <v>531</v>
      </c>
      <c r="D36" s="616" t="s">
        <v>531</v>
      </c>
      <c r="E36" s="616"/>
      <c r="F36" s="616" t="s">
        <v>531</v>
      </c>
      <c r="G36" s="616" t="s">
        <v>531</v>
      </c>
      <c r="H36" s="616" t="s">
        <v>531</v>
      </c>
      <c r="I36" s="617" t="s">
        <v>531</v>
      </c>
      <c r="J36" s="618" t="s">
        <v>538</v>
      </c>
    </row>
    <row r="37" spans="1:10" ht="14.4" customHeight="1" x14ac:dyDescent="0.3">
      <c r="A37" s="614" t="s">
        <v>539</v>
      </c>
      <c r="B37" s="615" t="s">
        <v>540</v>
      </c>
      <c r="C37" s="616" t="s">
        <v>531</v>
      </c>
      <c r="D37" s="616" t="s">
        <v>531</v>
      </c>
      <c r="E37" s="616"/>
      <c r="F37" s="616" t="s">
        <v>531</v>
      </c>
      <c r="G37" s="616" t="s">
        <v>531</v>
      </c>
      <c r="H37" s="616" t="s">
        <v>531</v>
      </c>
      <c r="I37" s="617" t="s">
        <v>531</v>
      </c>
      <c r="J37" s="618" t="s">
        <v>0</v>
      </c>
    </row>
    <row r="38" spans="1:10" ht="14.4" customHeight="1" x14ac:dyDescent="0.3">
      <c r="A38" s="614" t="s">
        <v>539</v>
      </c>
      <c r="B38" s="615" t="s">
        <v>345</v>
      </c>
      <c r="C38" s="616">
        <v>0.77</v>
      </c>
      <c r="D38" s="616">
        <v>0.79800000000000004</v>
      </c>
      <c r="E38" s="616"/>
      <c r="F38" s="616">
        <v>0</v>
      </c>
      <c r="G38" s="616">
        <v>0.25</v>
      </c>
      <c r="H38" s="616">
        <v>-0.25</v>
      </c>
      <c r="I38" s="617">
        <v>0</v>
      </c>
      <c r="J38" s="618" t="s">
        <v>1</v>
      </c>
    </row>
    <row r="39" spans="1:10" ht="14.4" customHeight="1" x14ac:dyDescent="0.3">
      <c r="A39" s="614" t="s">
        <v>539</v>
      </c>
      <c r="B39" s="615" t="s">
        <v>346</v>
      </c>
      <c r="C39" s="616">
        <v>0.23100000000000001</v>
      </c>
      <c r="D39" s="616">
        <v>0</v>
      </c>
      <c r="E39" s="616"/>
      <c r="F39" s="616" t="s">
        <v>531</v>
      </c>
      <c r="G39" s="616" t="s">
        <v>531</v>
      </c>
      <c r="H39" s="616" t="s">
        <v>531</v>
      </c>
      <c r="I39" s="617" t="s">
        <v>531</v>
      </c>
      <c r="J39" s="618" t="s">
        <v>1</v>
      </c>
    </row>
    <row r="40" spans="1:10" ht="14.4" customHeight="1" x14ac:dyDescent="0.3">
      <c r="A40" s="614" t="s">
        <v>539</v>
      </c>
      <c r="B40" s="615" t="s">
        <v>347</v>
      </c>
      <c r="C40" s="616">
        <v>6.7648600000000005</v>
      </c>
      <c r="D40" s="616">
        <v>10.300039999999999</v>
      </c>
      <c r="E40" s="616"/>
      <c r="F40" s="616">
        <v>7.34314</v>
      </c>
      <c r="G40" s="616">
        <v>9</v>
      </c>
      <c r="H40" s="616">
        <v>-1.65686</v>
      </c>
      <c r="I40" s="617">
        <v>0.81590444444444443</v>
      </c>
      <c r="J40" s="618" t="s">
        <v>1</v>
      </c>
    </row>
    <row r="41" spans="1:10" ht="14.4" customHeight="1" x14ac:dyDescent="0.3">
      <c r="A41" s="614" t="s">
        <v>539</v>
      </c>
      <c r="B41" s="615" t="s">
        <v>348</v>
      </c>
      <c r="C41" s="616">
        <v>84.002389999999991</v>
      </c>
      <c r="D41" s="616">
        <v>94.448920000000015</v>
      </c>
      <c r="E41" s="616"/>
      <c r="F41" s="616">
        <v>118.3476</v>
      </c>
      <c r="G41" s="616">
        <v>122.25</v>
      </c>
      <c r="H41" s="616">
        <v>-3.9024000000000001</v>
      </c>
      <c r="I41" s="617">
        <v>0.96807852760736202</v>
      </c>
      <c r="J41" s="618" t="s">
        <v>1</v>
      </c>
    </row>
    <row r="42" spans="1:10" ht="14.4" customHeight="1" x14ac:dyDescent="0.3">
      <c r="A42" s="614" t="s">
        <v>539</v>
      </c>
      <c r="B42" s="615" t="s">
        <v>350</v>
      </c>
      <c r="C42" s="616">
        <v>7.7100000000000002E-2</v>
      </c>
      <c r="D42" s="616">
        <v>0.78039999999999998</v>
      </c>
      <c r="E42" s="616"/>
      <c r="F42" s="616">
        <v>0.32679999999999998</v>
      </c>
      <c r="G42" s="616">
        <v>0.75</v>
      </c>
      <c r="H42" s="616">
        <v>-0.42320000000000002</v>
      </c>
      <c r="I42" s="617">
        <v>0.43573333333333331</v>
      </c>
      <c r="J42" s="618" t="s">
        <v>1</v>
      </c>
    </row>
    <row r="43" spans="1:10" ht="14.4" customHeight="1" x14ac:dyDescent="0.3">
      <c r="A43" s="614" t="s">
        <v>539</v>
      </c>
      <c r="B43" s="615" t="s">
        <v>351</v>
      </c>
      <c r="C43" s="616">
        <v>0</v>
      </c>
      <c r="D43" s="616">
        <v>1.19286</v>
      </c>
      <c r="E43" s="616"/>
      <c r="F43" s="616">
        <v>1.19286</v>
      </c>
      <c r="G43" s="616">
        <v>1.25</v>
      </c>
      <c r="H43" s="616">
        <v>-5.7139999999999969E-2</v>
      </c>
      <c r="I43" s="617">
        <v>0.95428800000000003</v>
      </c>
      <c r="J43" s="618" t="s">
        <v>1</v>
      </c>
    </row>
    <row r="44" spans="1:10" ht="14.4" customHeight="1" x14ac:dyDescent="0.3">
      <c r="A44" s="614" t="s">
        <v>539</v>
      </c>
      <c r="B44" s="615" t="s">
        <v>352</v>
      </c>
      <c r="C44" s="616">
        <v>0.13400000000000001</v>
      </c>
      <c r="D44" s="616">
        <v>34.246099999999998</v>
      </c>
      <c r="E44" s="616"/>
      <c r="F44" s="616">
        <v>7.7727999999999993</v>
      </c>
      <c r="G44" s="616">
        <v>35.5</v>
      </c>
      <c r="H44" s="616">
        <v>-27.7272</v>
      </c>
      <c r="I44" s="617">
        <v>0.21895211267605633</v>
      </c>
      <c r="J44" s="618" t="s">
        <v>1</v>
      </c>
    </row>
    <row r="45" spans="1:10" ht="14.4" customHeight="1" x14ac:dyDescent="0.3">
      <c r="A45" s="614" t="s">
        <v>539</v>
      </c>
      <c r="B45" s="615" t="s">
        <v>354</v>
      </c>
      <c r="C45" s="616">
        <v>10.565000000000001</v>
      </c>
      <c r="D45" s="616">
        <v>8.4763000000000002</v>
      </c>
      <c r="E45" s="616"/>
      <c r="F45" s="616">
        <v>11.749199999999998</v>
      </c>
      <c r="G45" s="616">
        <v>10.75</v>
      </c>
      <c r="H45" s="616">
        <v>0.99919999999999831</v>
      </c>
      <c r="I45" s="617">
        <v>1.0929488372093021</v>
      </c>
      <c r="J45" s="618" t="s">
        <v>1</v>
      </c>
    </row>
    <row r="46" spans="1:10" ht="14.4" customHeight="1" x14ac:dyDescent="0.3">
      <c r="A46" s="614" t="s">
        <v>539</v>
      </c>
      <c r="B46" s="615" t="s">
        <v>355</v>
      </c>
      <c r="C46" s="616">
        <v>155.16682</v>
      </c>
      <c r="D46" s="616">
        <v>78.010239999999996</v>
      </c>
      <c r="E46" s="616"/>
      <c r="F46" s="616">
        <v>117.81219999999999</v>
      </c>
      <c r="G46" s="616">
        <v>125.25</v>
      </c>
      <c r="H46" s="616">
        <v>-7.43780000000001</v>
      </c>
      <c r="I46" s="617">
        <v>0.94061636726546893</v>
      </c>
      <c r="J46" s="618" t="s">
        <v>1</v>
      </c>
    </row>
    <row r="47" spans="1:10" ht="14.4" customHeight="1" x14ac:dyDescent="0.3">
      <c r="A47" s="614" t="s">
        <v>539</v>
      </c>
      <c r="B47" s="615" t="s">
        <v>356</v>
      </c>
      <c r="C47" s="616">
        <v>22.825110000000002</v>
      </c>
      <c r="D47" s="616">
        <v>0</v>
      </c>
      <c r="E47" s="616"/>
      <c r="F47" s="616">
        <v>0</v>
      </c>
      <c r="G47" s="616">
        <v>24.75</v>
      </c>
      <c r="H47" s="616">
        <v>-24.75</v>
      </c>
      <c r="I47" s="617">
        <v>0</v>
      </c>
      <c r="J47" s="618" t="s">
        <v>1</v>
      </c>
    </row>
    <row r="48" spans="1:10" ht="14.4" customHeight="1" x14ac:dyDescent="0.3">
      <c r="A48" s="614" t="s">
        <v>539</v>
      </c>
      <c r="B48" s="615" t="s">
        <v>541</v>
      </c>
      <c r="C48" s="616">
        <v>280.53627999999998</v>
      </c>
      <c r="D48" s="616">
        <v>228.25286</v>
      </c>
      <c r="E48" s="616"/>
      <c r="F48" s="616">
        <v>264.5446</v>
      </c>
      <c r="G48" s="616">
        <v>329.75</v>
      </c>
      <c r="H48" s="616">
        <v>-65.205399999999997</v>
      </c>
      <c r="I48" s="617">
        <v>0.8022580742987111</v>
      </c>
      <c r="J48" s="618" t="s">
        <v>537</v>
      </c>
    </row>
    <row r="49" spans="1:10" ht="14.4" customHeight="1" x14ac:dyDescent="0.3">
      <c r="A49" s="614" t="s">
        <v>531</v>
      </c>
      <c r="B49" s="615" t="s">
        <v>531</v>
      </c>
      <c r="C49" s="616" t="s">
        <v>531</v>
      </c>
      <c r="D49" s="616" t="s">
        <v>531</v>
      </c>
      <c r="E49" s="616"/>
      <c r="F49" s="616" t="s">
        <v>531</v>
      </c>
      <c r="G49" s="616" t="s">
        <v>531</v>
      </c>
      <c r="H49" s="616" t="s">
        <v>531</v>
      </c>
      <c r="I49" s="617" t="s">
        <v>531</v>
      </c>
      <c r="J49" s="618" t="s">
        <v>538</v>
      </c>
    </row>
    <row r="50" spans="1:10" ht="14.4" customHeight="1" x14ac:dyDescent="0.3">
      <c r="A50" s="614" t="s">
        <v>2741</v>
      </c>
      <c r="B50" s="615" t="s">
        <v>2742</v>
      </c>
      <c r="C50" s="616" t="s">
        <v>531</v>
      </c>
      <c r="D50" s="616" t="s">
        <v>531</v>
      </c>
      <c r="E50" s="616"/>
      <c r="F50" s="616" t="s">
        <v>531</v>
      </c>
      <c r="G50" s="616" t="s">
        <v>531</v>
      </c>
      <c r="H50" s="616" t="s">
        <v>531</v>
      </c>
      <c r="I50" s="617" t="s">
        <v>531</v>
      </c>
      <c r="J50" s="618" t="s">
        <v>0</v>
      </c>
    </row>
    <row r="51" spans="1:10" ht="14.4" customHeight="1" x14ac:dyDescent="0.3">
      <c r="A51" s="614" t="s">
        <v>2741</v>
      </c>
      <c r="B51" s="615" t="s">
        <v>343</v>
      </c>
      <c r="C51" s="616">
        <v>0</v>
      </c>
      <c r="D51" s="616" t="s">
        <v>531</v>
      </c>
      <c r="E51" s="616"/>
      <c r="F51" s="616" t="s">
        <v>531</v>
      </c>
      <c r="G51" s="616" t="s">
        <v>531</v>
      </c>
      <c r="H51" s="616" t="s">
        <v>531</v>
      </c>
      <c r="I51" s="617" t="s">
        <v>531</v>
      </c>
      <c r="J51" s="618" t="s">
        <v>1</v>
      </c>
    </row>
    <row r="52" spans="1:10" ht="14.4" customHeight="1" x14ac:dyDescent="0.3">
      <c r="A52" s="614" t="s">
        <v>2741</v>
      </c>
      <c r="B52" s="615" t="s">
        <v>348</v>
      </c>
      <c r="C52" s="616">
        <v>11.743779999999999</v>
      </c>
      <c r="D52" s="616">
        <v>18.2468</v>
      </c>
      <c r="E52" s="616"/>
      <c r="F52" s="616">
        <v>4.2773000000000003</v>
      </c>
      <c r="G52" s="616">
        <v>18</v>
      </c>
      <c r="H52" s="616">
        <v>-13.7227</v>
      </c>
      <c r="I52" s="617">
        <v>0.2376277777777778</v>
      </c>
      <c r="J52" s="618" t="s">
        <v>1</v>
      </c>
    </row>
    <row r="53" spans="1:10" ht="14.4" customHeight="1" x14ac:dyDescent="0.3">
      <c r="A53" s="614" t="s">
        <v>2741</v>
      </c>
      <c r="B53" s="615" t="s">
        <v>350</v>
      </c>
      <c r="C53" s="616">
        <v>0</v>
      </c>
      <c r="D53" s="616" t="s">
        <v>531</v>
      </c>
      <c r="E53" s="616"/>
      <c r="F53" s="616" t="s">
        <v>531</v>
      </c>
      <c r="G53" s="616" t="s">
        <v>531</v>
      </c>
      <c r="H53" s="616" t="s">
        <v>531</v>
      </c>
      <c r="I53" s="617" t="s">
        <v>531</v>
      </c>
      <c r="J53" s="618" t="s">
        <v>1</v>
      </c>
    </row>
    <row r="54" spans="1:10" ht="14.4" customHeight="1" x14ac:dyDescent="0.3">
      <c r="A54" s="614" t="s">
        <v>2741</v>
      </c>
      <c r="B54" s="615" t="s">
        <v>351</v>
      </c>
      <c r="C54" s="616">
        <v>1.2255</v>
      </c>
      <c r="D54" s="616" t="s">
        <v>531</v>
      </c>
      <c r="E54" s="616"/>
      <c r="F54" s="616" t="s">
        <v>531</v>
      </c>
      <c r="G54" s="616" t="s">
        <v>531</v>
      </c>
      <c r="H54" s="616" t="s">
        <v>531</v>
      </c>
      <c r="I54" s="617" t="s">
        <v>531</v>
      </c>
      <c r="J54" s="618" t="s">
        <v>1</v>
      </c>
    </row>
    <row r="55" spans="1:10" ht="14.4" customHeight="1" x14ac:dyDescent="0.3">
      <c r="A55" s="614" t="s">
        <v>2741</v>
      </c>
      <c r="B55" s="615" t="s">
        <v>352</v>
      </c>
      <c r="C55" s="616">
        <v>0</v>
      </c>
      <c r="D55" s="616">
        <v>0</v>
      </c>
      <c r="E55" s="616"/>
      <c r="F55" s="616">
        <v>0</v>
      </c>
      <c r="G55" s="616">
        <v>1</v>
      </c>
      <c r="H55" s="616">
        <v>-1</v>
      </c>
      <c r="I55" s="617">
        <v>0</v>
      </c>
      <c r="J55" s="618" t="s">
        <v>1</v>
      </c>
    </row>
    <row r="56" spans="1:10" ht="14.4" customHeight="1" x14ac:dyDescent="0.3">
      <c r="A56" s="614" t="s">
        <v>2741</v>
      </c>
      <c r="B56" s="615" t="s">
        <v>354</v>
      </c>
      <c r="C56" s="616">
        <v>0</v>
      </c>
      <c r="D56" s="616" t="s">
        <v>531</v>
      </c>
      <c r="E56" s="616"/>
      <c r="F56" s="616" t="s">
        <v>531</v>
      </c>
      <c r="G56" s="616" t="s">
        <v>531</v>
      </c>
      <c r="H56" s="616" t="s">
        <v>531</v>
      </c>
      <c r="I56" s="617" t="s">
        <v>531</v>
      </c>
      <c r="J56" s="618" t="s">
        <v>1</v>
      </c>
    </row>
    <row r="57" spans="1:10" ht="14.4" customHeight="1" x14ac:dyDescent="0.3">
      <c r="A57" s="614" t="s">
        <v>2741</v>
      </c>
      <c r="B57" s="615" t="s">
        <v>355</v>
      </c>
      <c r="C57" s="616">
        <v>0</v>
      </c>
      <c r="D57" s="616">
        <v>40.849449999999997</v>
      </c>
      <c r="E57" s="616"/>
      <c r="F57" s="616">
        <v>0</v>
      </c>
      <c r="G57" s="616">
        <v>10.25</v>
      </c>
      <c r="H57" s="616">
        <v>-10.25</v>
      </c>
      <c r="I57" s="617">
        <v>0</v>
      </c>
      <c r="J57" s="618" t="s">
        <v>1</v>
      </c>
    </row>
    <row r="58" spans="1:10" ht="14.4" customHeight="1" x14ac:dyDescent="0.3">
      <c r="A58" s="614" t="s">
        <v>2741</v>
      </c>
      <c r="B58" s="615" t="s">
        <v>356</v>
      </c>
      <c r="C58" s="616">
        <v>0</v>
      </c>
      <c r="D58" s="616" t="s">
        <v>531</v>
      </c>
      <c r="E58" s="616"/>
      <c r="F58" s="616" t="s">
        <v>531</v>
      </c>
      <c r="G58" s="616" t="s">
        <v>531</v>
      </c>
      <c r="H58" s="616" t="s">
        <v>531</v>
      </c>
      <c r="I58" s="617" t="s">
        <v>531</v>
      </c>
      <c r="J58" s="618" t="s">
        <v>1</v>
      </c>
    </row>
    <row r="59" spans="1:10" ht="14.4" customHeight="1" x14ac:dyDescent="0.3">
      <c r="A59" s="614" t="s">
        <v>2741</v>
      </c>
      <c r="B59" s="615" t="s">
        <v>2743</v>
      </c>
      <c r="C59" s="616">
        <v>12.969279999999999</v>
      </c>
      <c r="D59" s="616">
        <v>59.096249999999998</v>
      </c>
      <c r="E59" s="616"/>
      <c r="F59" s="616">
        <v>4.2773000000000003</v>
      </c>
      <c r="G59" s="616">
        <v>29.25</v>
      </c>
      <c r="H59" s="616">
        <v>-24.9727</v>
      </c>
      <c r="I59" s="617">
        <v>0.14623247863247865</v>
      </c>
      <c r="J59" s="618" t="s">
        <v>537</v>
      </c>
    </row>
    <row r="60" spans="1:10" ht="14.4" customHeight="1" x14ac:dyDescent="0.3">
      <c r="A60" s="614" t="s">
        <v>531</v>
      </c>
      <c r="B60" s="615" t="s">
        <v>531</v>
      </c>
      <c r="C60" s="616" t="s">
        <v>531</v>
      </c>
      <c r="D60" s="616" t="s">
        <v>531</v>
      </c>
      <c r="E60" s="616"/>
      <c r="F60" s="616" t="s">
        <v>531</v>
      </c>
      <c r="G60" s="616" t="s">
        <v>531</v>
      </c>
      <c r="H60" s="616" t="s">
        <v>531</v>
      </c>
      <c r="I60" s="617" t="s">
        <v>531</v>
      </c>
      <c r="J60" s="618" t="s">
        <v>538</v>
      </c>
    </row>
    <row r="61" spans="1:10" ht="14.4" customHeight="1" x14ac:dyDescent="0.3">
      <c r="A61" s="614" t="s">
        <v>542</v>
      </c>
      <c r="B61" s="615" t="s">
        <v>543</v>
      </c>
      <c r="C61" s="616" t="s">
        <v>531</v>
      </c>
      <c r="D61" s="616" t="s">
        <v>531</v>
      </c>
      <c r="E61" s="616"/>
      <c r="F61" s="616" t="s">
        <v>531</v>
      </c>
      <c r="G61" s="616" t="s">
        <v>531</v>
      </c>
      <c r="H61" s="616" t="s">
        <v>531</v>
      </c>
      <c r="I61" s="617" t="s">
        <v>531</v>
      </c>
      <c r="J61" s="618" t="s">
        <v>0</v>
      </c>
    </row>
    <row r="62" spans="1:10" ht="14.4" customHeight="1" x14ac:dyDescent="0.3">
      <c r="A62" s="614" t="s">
        <v>542</v>
      </c>
      <c r="B62" s="615" t="s">
        <v>343</v>
      </c>
      <c r="C62" s="616">
        <v>5.1980000000000004</v>
      </c>
      <c r="D62" s="616">
        <v>0</v>
      </c>
      <c r="E62" s="616"/>
      <c r="F62" s="616" t="s">
        <v>531</v>
      </c>
      <c r="G62" s="616" t="s">
        <v>531</v>
      </c>
      <c r="H62" s="616" t="s">
        <v>531</v>
      </c>
      <c r="I62" s="617" t="s">
        <v>531</v>
      </c>
      <c r="J62" s="618" t="s">
        <v>1</v>
      </c>
    </row>
    <row r="63" spans="1:10" ht="14.4" customHeight="1" x14ac:dyDescent="0.3">
      <c r="A63" s="614" t="s">
        <v>542</v>
      </c>
      <c r="B63" s="615" t="s">
        <v>2740</v>
      </c>
      <c r="C63" s="616">
        <v>0</v>
      </c>
      <c r="D63" s="616" t="s">
        <v>531</v>
      </c>
      <c r="E63" s="616"/>
      <c r="F63" s="616" t="s">
        <v>531</v>
      </c>
      <c r="G63" s="616" t="s">
        <v>531</v>
      </c>
      <c r="H63" s="616" t="s">
        <v>531</v>
      </c>
      <c r="I63" s="617" t="s">
        <v>531</v>
      </c>
      <c r="J63" s="618" t="s">
        <v>1</v>
      </c>
    </row>
    <row r="64" spans="1:10" ht="14.4" customHeight="1" x14ac:dyDescent="0.3">
      <c r="A64" s="614" t="s">
        <v>542</v>
      </c>
      <c r="B64" s="615" t="s">
        <v>344</v>
      </c>
      <c r="C64" s="616" t="s">
        <v>531</v>
      </c>
      <c r="D64" s="616" t="s">
        <v>531</v>
      </c>
      <c r="E64" s="616"/>
      <c r="F64" s="616">
        <v>108.523</v>
      </c>
      <c r="G64" s="616">
        <v>156</v>
      </c>
      <c r="H64" s="616">
        <v>-47.477000000000004</v>
      </c>
      <c r="I64" s="617">
        <v>0.69566025641025642</v>
      </c>
      <c r="J64" s="618" t="s">
        <v>1</v>
      </c>
    </row>
    <row r="65" spans="1:10" ht="14.4" customHeight="1" x14ac:dyDescent="0.3">
      <c r="A65" s="614" t="s">
        <v>542</v>
      </c>
      <c r="B65" s="615" t="s">
        <v>347</v>
      </c>
      <c r="C65" s="616">
        <v>0</v>
      </c>
      <c r="D65" s="616">
        <v>0</v>
      </c>
      <c r="E65" s="616"/>
      <c r="F65" s="616" t="s">
        <v>531</v>
      </c>
      <c r="G65" s="616" t="s">
        <v>531</v>
      </c>
      <c r="H65" s="616" t="s">
        <v>531</v>
      </c>
      <c r="I65" s="617" t="s">
        <v>531</v>
      </c>
      <c r="J65" s="618" t="s">
        <v>1</v>
      </c>
    </row>
    <row r="66" spans="1:10" ht="14.4" customHeight="1" x14ac:dyDescent="0.3">
      <c r="A66" s="614" t="s">
        <v>542</v>
      </c>
      <c r="B66" s="615" t="s">
        <v>348</v>
      </c>
      <c r="C66" s="616">
        <v>111.35144</v>
      </c>
      <c r="D66" s="616">
        <v>45.756150000000005</v>
      </c>
      <c r="E66" s="616"/>
      <c r="F66" s="616">
        <v>65.000799999999998</v>
      </c>
      <c r="G66" s="616">
        <v>84.25</v>
      </c>
      <c r="H66" s="616">
        <v>-19.249200000000002</v>
      </c>
      <c r="I66" s="617">
        <v>0.77152284866468845</v>
      </c>
      <c r="J66" s="618" t="s">
        <v>1</v>
      </c>
    </row>
    <row r="67" spans="1:10" ht="14.4" customHeight="1" x14ac:dyDescent="0.3">
      <c r="A67" s="614" t="s">
        <v>542</v>
      </c>
      <c r="B67" s="615" t="s">
        <v>349</v>
      </c>
      <c r="C67" s="616">
        <v>3131.9035199999998</v>
      </c>
      <c r="D67" s="616">
        <v>2840.288</v>
      </c>
      <c r="E67" s="616"/>
      <c r="F67" s="616">
        <v>2403.406770000001</v>
      </c>
      <c r="G67" s="616">
        <v>2175</v>
      </c>
      <c r="H67" s="616">
        <v>228.40677000000096</v>
      </c>
      <c r="I67" s="617">
        <v>1.1050146068965521</v>
      </c>
      <c r="J67" s="618" t="s">
        <v>1</v>
      </c>
    </row>
    <row r="68" spans="1:10" ht="14.4" customHeight="1" x14ac:dyDescent="0.3">
      <c r="A68" s="614" t="s">
        <v>542</v>
      </c>
      <c r="B68" s="615" t="s">
        <v>351</v>
      </c>
      <c r="C68" s="616">
        <v>13.292400000000001</v>
      </c>
      <c r="D68" s="616" t="s">
        <v>531</v>
      </c>
      <c r="E68" s="616"/>
      <c r="F68" s="616" t="s">
        <v>531</v>
      </c>
      <c r="G68" s="616" t="s">
        <v>531</v>
      </c>
      <c r="H68" s="616" t="s">
        <v>531</v>
      </c>
      <c r="I68" s="617" t="s">
        <v>531</v>
      </c>
      <c r="J68" s="618" t="s">
        <v>1</v>
      </c>
    </row>
    <row r="69" spans="1:10" ht="14.4" customHeight="1" x14ac:dyDescent="0.3">
      <c r="A69" s="614" t="s">
        <v>542</v>
      </c>
      <c r="B69" s="615" t="s">
        <v>353</v>
      </c>
      <c r="C69" s="616">
        <v>0</v>
      </c>
      <c r="D69" s="616">
        <v>22.7286</v>
      </c>
      <c r="E69" s="616"/>
      <c r="F69" s="616">
        <v>7.5762</v>
      </c>
      <c r="G69" s="616">
        <v>13</v>
      </c>
      <c r="H69" s="616">
        <v>-5.4238</v>
      </c>
      <c r="I69" s="617">
        <v>0.58278461538461535</v>
      </c>
      <c r="J69" s="618" t="s">
        <v>1</v>
      </c>
    </row>
    <row r="70" spans="1:10" ht="14.4" customHeight="1" x14ac:dyDescent="0.3">
      <c r="A70" s="614" t="s">
        <v>542</v>
      </c>
      <c r="B70" s="615" t="s">
        <v>355</v>
      </c>
      <c r="C70" s="616">
        <v>25.852160000000001</v>
      </c>
      <c r="D70" s="616">
        <v>32.223579999999998</v>
      </c>
      <c r="E70" s="616"/>
      <c r="F70" s="616">
        <v>26.34787</v>
      </c>
      <c r="G70" s="616">
        <v>24.5</v>
      </c>
      <c r="H70" s="616">
        <v>1.8478700000000003</v>
      </c>
      <c r="I70" s="617">
        <v>1.0754232653061224</v>
      </c>
      <c r="J70" s="618" t="s">
        <v>1</v>
      </c>
    </row>
    <row r="71" spans="1:10" ht="14.4" customHeight="1" x14ac:dyDescent="0.3">
      <c r="A71" s="614" t="s">
        <v>542</v>
      </c>
      <c r="B71" s="615" t="s">
        <v>356</v>
      </c>
      <c r="C71" s="616">
        <v>338.79318000000001</v>
      </c>
      <c r="D71" s="616">
        <v>277.90531999999996</v>
      </c>
      <c r="E71" s="616"/>
      <c r="F71" s="616">
        <v>98.230950000000007</v>
      </c>
      <c r="G71" s="616">
        <v>408</v>
      </c>
      <c r="H71" s="616">
        <v>-309.76904999999999</v>
      </c>
      <c r="I71" s="617">
        <v>0.24076213235294119</v>
      </c>
      <c r="J71" s="618" t="s">
        <v>1</v>
      </c>
    </row>
    <row r="72" spans="1:10" ht="14.4" customHeight="1" x14ac:dyDescent="0.3">
      <c r="A72" s="614" t="s">
        <v>542</v>
      </c>
      <c r="B72" s="615" t="s">
        <v>544</v>
      </c>
      <c r="C72" s="616">
        <v>3626.3906999999995</v>
      </c>
      <c r="D72" s="616">
        <v>3218.9016499999998</v>
      </c>
      <c r="E72" s="616"/>
      <c r="F72" s="616">
        <v>2709.085590000001</v>
      </c>
      <c r="G72" s="616">
        <v>2860.75</v>
      </c>
      <c r="H72" s="616">
        <v>-151.66440999999895</v>
      </c>
      <c r="I72" s="617">
        <v>0.94698438870925494</v>
      </c>
      <c r="J72" s="618" t="s">
        <v>537</v>
      </c>
    </row>
    <row r="73" spans="1:10" ht="14.4" customHeight="1" x14ac:dyDescent="0.3">
      <c r="A73" s="614" t="s">
        <v>531</v>
      </c>
      <c r="B73" s="615" t="s">
        <v>531</v>
      </c>
      <c r="C73" s="616" t="s">
        <v>531</v>
      </c>
      <c r="D73" s="616" t="s">
        <v>531</v>
      </c>
      <c r="E73" s="616"/>
      <c r="F73" s="616" t="s">
        <v>531</v>
      </c>
      <c r="G73" s="616" t="s">
        <v>531</v>
      </c>
      <c r="H73" s="616" t="s">
        <v>531</v>
      </c>
      <c r="I73" s="617" t="s">
        <v>531</v>
      </c>
      <c r="J73" s="618" t="s">
        <v>538</v>
      </c>
    </row>
    <row r="74" spans="1:10" ht="14.4" customHeight="1" x14ac:dyDescent="0.3">
      <c r="A74" s="614" t="s">
        <v>2744</v>
      </c>
      <c r="B74" s="615" t="s">
        <v>2745</v>
      </c>
      <c r="C74" s="616" t="s">
        <v>531</v>
      </c>
      <c r="D74" s="616" t="s">
        <v>531</v>
      </c>
      <c r="E74" s="616"/>
      <c r="F74" s="616" t="s">
        <v>531</v>
      </c>
      <c r="G74" s="616" t="s">
        <v>531</v>
      </c>
      <c r="H74" s="616" t="s">
        <v>531</v>
      </c>
      <c r="I74" s="617" t="s">
        <v>531</v>
      </c>
      <c r="J74" s="618" t="s">
        <v>0</v>
      </c>
    </row>
    <row r="75" spans="1:10" ht="14.4" customHeight="1" x14ac:dyDescent="0.3">
      <c r="A75" s="614" t="s">
        <v>2744</v>
      </c>
      <c r="B75" s="615" t="s">
        <v>347</v>
      </c>
      <c r="C75" s="616">
        <v>0</v>
      </c>
      <c r="D75" s="616" t="s">
        <v>531</v>
      </c>
      <c r="E75" s="616"/>
      <c r="F75" s="616" t="s">
        <v>531</v>
      </c>
      <c r="G75" s="616" t="s">
        <v>531</v>
      </c>
      <c r="H75" s="616" t="s">
        <v>531</v>
      </c>
      <c r="I75" s="617" t="s">
        <v>531</v>
      </c>
      <c r="J75" s="618" t="s">
        <v>1</v>
      </c>
    </row>
    <row r="76" spans="1:10" ht="14.4" customHeight="1" x14ac:dyDescent="0.3">
      <c r="A76" s="614" t="s">
        <v>2744</v>
      </c>
      <c r="B76" s="615" t="s">
        <v>348</v>
      </c>
      <c r="C76" s="616">
        <v>0</v>
      </c>
      <c r="D76" s="616" t="s">
        <v>531</v>
      </c>
      <c r="E76" s="616"/>
      <c r="F76" s="616" t="s">
        <v>531</v>
      </c>
      <c r="G76" s="616" t="s">
        <v>531</v>
      </c>
      <c r="H76" s="616" t="s">
        <v>531</v>
      </c>
      <c r="I76" s="617" t="s">
        <v>531</v>
      </c>
      <c r="J76" s="618" t="s">
        <v>1</v>
      </c>
    </row>
    <row r="77" spans="1:10" ht="14.4" customHeight="1" x14ac:dyDescent="0.3">
      <c r="A77" s="614" t="s">
        <v>2744</v>
      </c>
      <c r="B77" s="615" t="s">
        <v>355</v>
      </c>
      <c r="C77" s="616">
        <v>13.363859999999999</v>
      </c>
      <c r="D77" s="616" t="s">
        <v>531</v>
      </c>
      <c r="E77" s="616"/>
      <c r="F77" s="616" t="s">
        <v>531</v>
      </c>
      <c r="G77" s="616" t="s">
        <v>531</v>
      </c>
      <c r="H77" s="616" t="s">
        <v>531</v>
      </c>
      <c r="I77" s="617" t="s">
        <v>531</v>
      </c>
      <c r="J77" s="618" t="s">
        <v>1</v>
      </c>
    </row>
    <row r="78" spans="1:10" ht="14.4" customHeight="1" x14ac:dyDescent="0.3">
      <c r="A78" s="614" t="s">
        <v>2744</v>
      </c>
      <c r="B78" s="615" t="s">
        <v>356</v>
      </c>
      <c r="C78" s="616">
        <v>0</v>
      </c>
      <c r="D78" s="616" t="s">
        <v>531</v>
      </c>
      <c r="E78" s="616"/>
      <c r="F78" s="616" t="s">
        <v>531</v>
      </c>
      <c r="G78" s="616" t="s">
        <v>531</v>
      </c>
      <c r="H78" s="616" t="s">
        <v>531</v>
      </c>
      <c r="I78" s="617" t="s">
        <v>531</v>
      </c>
      <c r="J78" s="618" t="s">
        <v>1</v>
      </c>
    </row>
    <row r="79" spans="1:10" ht="14.4" customHeight="1" x14ac:dyDescent="0.3">
      <c r="A79" s="614" t="s">
        <v>2744</v>
      </c>
      <c r="B79" s="615" t="s">
        <v>2746</v>
      </c>
      <c r="C79" s="616">
        <v>13.363859999999999</v>
      </c>
      <c r="D79" s="616" t="s">
        <v>531</v>
      </c>
      <c r="E79" s="616"/>
      <c r="F79" s="616" t="s">
        <v>531</v>
      </c>
      <c r="G79" s="616" t="s">
        <v>531</v>
      </c>
      <c r="H79" s="616" t="s">
        <v>531</v>
      </c>
      <c r="I79" s="617" t="s">
        <v>531</v>
      </c>
      <c r="J79" s="618" t="s">
        <v>537</v>
      </c>
    </row>
    <row r="80" spans="1:10" ht="14.4" customHeight="1" x14ac:dyDescent="0.3">
      <c r="A80" s="614" t="s">
        <v>531</v>
      </c>
      <c r="B80" s="615" t="s">
        <v>531</v>
      </c>
      <c r="C80" s="616" t="s">
        <v>531</v>
      </c>
      <c r="D80" s="616" t="s">
        <v>531</v>
      </c>
      <c r="E80" s="616"/>
      <c r="F80" s="616" t="s">
        <v>531</v>
      </c>
      <c r="G80" s="616" t="s">
        <v>531</v>
      </c>
      <c r="H80" s="616" t="s">
        <v>531</v>
      </c>
      <c r="I80" s="617" t="s">
        <v>531</v>
      </c>
      <c r="J80" s="618" t="s">
        <v>538</v>
      </c>
    </row>
    <row r="81" spans="1:10" ht="14.4" customHeight="1" x14ac:dyDescent="0.3">
      <c r="A81" s="614" t="s">
        <v>529</v>
      </c>
      <c r="B81" s="615" t="s">
        <v>532</v>
      </c>
      <c r="C81" s="616">
        <v>4054.3446399999993</v>
      </c>
      <c r="D81" s="616">
        <v>3541.3020799999995</v>
      </c>
      <c r="E81" s="616"/>
      <c r="F81" s="616">
        <v>3044.9363200000012</v>
      </c>
      <c r="G81" s="616">
        <v>3295.5</v>
      </c>
      <c r="H81" s="616">
        <v>-250.56367999999884</v>
      </c>
      <c r="I81" s="617">
        <v>0.92396793202852412</v>
      </c>
      <c r="J81" s="618" t="s">
        <v>533</v>
      </c>
    </row>
  </sheetData>
  <mergeCells count="3">
    <mergeCell ref="A1:I1"/>
    <mergeCell ref="F3:I3"/>
    <mergeCell ref="C4:D4"/>
  </mergeCells>
  <conditionalFormatting sqref="F23 F82:F65537">
    <cfRule type="cellIs" dxfId="36" priority="18" stopIfTrue="1" operator="greaterThan">
      <formula>1</formula>
    </cfRule>
  </conditionalFormatting>
  <conditionalFormatting sqref="H5:H22">
    <cfRule type="expression" dxfId="35" priority="14">
      <formula>$H5&gt;0</formula>
    </cfRule>
  </conditionalFormatting>
  <conditionalFormatting sqref="I5:I22">
    <cfRule type="expression" dxfId="34" priority="15">
      <formula>$I5&gt;1</formula>
    </cfRule>
  </conditionalFormatting>
  <conditionalFormatting sqref="B5:B22">
    <cfRule type="expression" dxfId="33" priority="11">
      <formula>OR($J5="NS",$J5="SumaNS",$J5="Účet")</formula>
    </cfRule>
  </conditionalFormatting>
  <conditionalFormatting sqref="F5:I22 B5:D22">
    <cfRule type="expression" dxfId="32" priority="17">
      <formula>AND($J5&lt;&gt;"",$J5&lt;&gt;"mezeraKL")</formula>
    </cfRule>
  </conditionalFormatting>
  <conditionalFormatting sqref="B5:D22 F5:I22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B5:D22 F5:I22">
    <cfRule type="expression" dxfId="30" priority="13">
      <formula>OR($J5="SumaNS",$J5="NS")</formula>
    </cfRule>
  </conditionalFormatting>
  <conditionalFormatting sqref="A5:A22">
    <cfRule type="expression" dxfId="29" priority="9">
      <formula>AND($J5&lt;&gt;"mezeraKL",$J5&lt;&gt;"")</formula>
    </cfRule>
  </conditionalFormatting>
  <conditionalFormatting sqref="A5:A22">
    <cfRule type="expression" dxfId="28" priority="10">
      <formula>AND($J5&lt;&gt;"",$J5&lt;&gt;"mezeraKL")</formula>
    </cfRule>
  </conditionalFormatting>
  <conditionalFormatting sqref="H24:H81">
    <cfRule type="expression" dxfId="27" priority="5">
      <formula>$H24&gt;0</formula>
    </cfRule>
  </conditionalFormatting>
  <conditionalFormatting sqref="A24:A81">
    <cfRule type="expression" dxfId="26" priority="2">
      <formula>AND($J24&lt;&gt;"mezeraKL",$J24&lt;&gt;"")</formula>
    </cfRule>
  </conditionalFormatting>
  <conditionalFormatting sqref="I24:I81">
    <cfRule type="expression" dxfId="25" priority="6">
      <formula>$I24&gt;1</formula>
    </cfRule>
  </conditionalFormatting>
  <conditionalFormatting sqref="B24:B81">
    <cfRule type="expression" dxfId="24" priority="1">
      <formula>OR($J24="NS",$J24="SumaNS",$J24="Účet")</formula>
    </cfRule>
  </conditionalFormatting>
  <conditionalFormatting sqref="A24:D81 F24:I81">
    <cfRule type="expression" dxfId="23" priority="8">
      <formula>AND($J24&lt;&gt;"",$J24&lt;&gt;"mezeraKL")</formula>
    </cfRule>
  </conditionalFormatting>
  <conditionalFormatting sqref="B24:D81 F24:I81">
    <cfRule type="expression" dxfId="22" priority="3">
      <formula>OR($J24="KL",$J24="SumaKL")</formula>
    </cfRule>
    <cfRule type="expression" priority="7" stopIfTrue="1">
      <formula>OR($J24="mezeraNS",$J24="mezeraKL")</formula>
    </cfRule>
  </conditionalFormatting>
  <conditionalFormatting sqref="B24:D81 F24:I81">
    <cfRule type="expression" dxfId="21" priority="4">
      <formula>OR($J24="SumaNS",$J24="NS")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12.44140625" style="342" hidden="1" customWidth="1" outlineLevel="1"/>
    <col min="8" max="8" width="25.77734375" style="342" customWidth="1" collapsed="1"/>
    <col min="9" max="9" width="7.77734375" style="340" customWidth="1"/>
    <col min="10" max="10" width="10" style="340" customWidth="1"/>
    <col min="11" max="11" width="11.109375" style="340" customWidth="1"/>
    <col min="12" max="16384" width="8.88671875" style="257"/>
  </cols>
  <sheetData>
    <row r="1" spans="1:11" ht="18.600000000000001" customHeight="1" thickBot="1" x14ac:dyDescent="0.4">
      <c r="A1" s="494" t="s">
        <v>3103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11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5"/>
      <c r="J2" s="345"/>
      <c r="K2" s="345"/>
    </row>
    <row r="3" spans="1:11" ht="14.4" customHeight="1" thickBot="1" x14ac:dyDescent="0.35">
      <c r="A3" s="66"/>
      <c r="B3" s="66"/>
      <c r="C3" s="490"/>
      <c r="D3" s="491"/>
      <c r="E3" s="491"/>
      <c r="F3" s="491"/>
      <c r="G3" s="491"/>
      <c r="H3" s="270" t="s">
        <v>160</v>
      </c>
      <c r="I3" s="210">
        <f>IF(J3&lt;&gt;0,K3/J3,0)</f>
        <v>21.609180302472843</v>
      </c>
      <c r="J3" s="210">
        <f>SUBTOTAL(9,J5:J1048576)</f>
        <v>51641</v>
      </c>
      <c r="K3" s="211">
        <f>SUBTOTAL(9,K5:K1048576)</f>
        <v>1115919.6800000002</v>
      </c>
    </row>
    <row r="4" spans="1:11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90</v>
      </c>
      <c r="H4" s="621" t="s">
        <v>11</v>
      </c>
      <c r="I4" s="622" t="s">
        <v>185</v>
      </c>
      <c r="J4" s="622" t="s">
        <v>13</v>
      </c>
      <c r="K4" s="623" t="s">
        <v>202</v>
      </c>
    </row>
    <row r="5" spans="1:11" ht="14.4" customHeight="1" x14ac:dyDescent="0.3">
      <c r="A5" s="624" t="s">
        <v>529</v>
      </c>
      <c r="B5" s="625" t="s">
        <v>530</v>
      </c>
      <c r="C5" s="626" t="s">
        <v>534</v>
      </c>
      <c r="D5" s="627" t="s">
        <v>1321</v>
      </c>
      <c r="E5" s="626" t="s">
        <v>3077</v>
      </c>
      <c r="F5" s="627" t="s">
        <v>3078</v>
      </c>
      <c r="G5" s="626" t="s">
        <v>2747</v>
      </c>
      <c r="H5" s="626" t="s">
        <v>2748</v>
      </c>
      <c r="I5" s="628">
        <v>2.39</v>
      </c>
      <c r="J5" s="628">
        <v>20</v>
      </c>
      <c r="K5" s="629">
        <v>47.8</v>
      </c>
    </row>
    <row r="6" spans="1:11" ht="14.4" customHeight="1" x14ac:dyDescent="0.3">
      <c r="A6" s="695" t="s">
        <v>529</v>
      </c>
      <c r="B6" s="696" t="s">
        <v>530</v>
      </c>
      <c r="C6" s="699" t="s">
        <v>534</v>
      </c>
      <c r="D6" s="720" t="s">
        <v>1321</v>
      </c>
      <c r="E6" s="699" t="s">
        <v>3077</v>
      </c>
      <c r="F6" s="720" t="s">
        <v>3078</v>
      </c>
      <c r="G6" s="699" t="s">
        <v>2749</v>
      </c>
      <c r="H6" s="699" t="s">
        <v>2750</v>
      </c>
      <c r="I6" s="711">
        <v>88.55</v>
      </c>
      <c r="J6" s="711">
        <v>4</v>
      </c>
      <c r="K6" s="712">
        <v>354.2</v>
      </c>
    </row>
    <row r="7" spans="1:11" ht="14.4" customHeight="1" x14ac:dyDescent="0.3">
      <c r="A7" s="695" t="s">
        <v>529</v>
      </c>
      <c r="B7" s="696" t="s">
        <v>530</v>
      </c>
      <c r="C7" s="699" t="s">
        <v>534</v>
      </c>
      <c r="D7" s="720" t="s">
        <v>1321</v>
      </c>
      <c r="E7" s="699" t="s">
        <v>3077</v>
      </c>
      <c r="F7" s="720" t="s">
        <v>3078</v>
      </c>
      <c r="G7" s="699" t="s">
        <v>2751</v>
      </c>
      <c r="H7" s="699" t="s">
        <v>2752</v>
      </c>
      <c r="I7" s="711">
        <v>12.08</v>
      </c>
      <c r="J7" s="711">
        <v>50</v>
      </c>
      <c r="K7" s="712">
        <v>604</v>
      </c>
    </row>
    <row r="8" spans="1:11" ht="14.4" customHeight="1" x14ac:dyDescent="0.3">
      <c r="A8" s="695" t="s">
        <v>529</v>
      </c>
      <c r="B8" s="696" t="s">
        <v>530</v>
      </c>
      <c r="C8" s="699" t="s">
        <v>534</v>
      </c>
      <c r="D8" s="720" t="s">
        <v>1321</v>
      </c>
      <c r="E8" s="699" t="s">
        <v>3077</v>
      </c>
      <c r="F8" s="720" t="s">
        <v>3078</v>
      </c>
      <c r="G8" s="699" t="s">
        <v>2753</v>
      </c>
      <c r="H8" s="699" t="s">
        <v>2754</v>
      </c>
      <c r="I8" s="711">
        <v>2.2999999999999998</v>
      </c>
      <c r="J8" s="711">
        <v>3200</v>
      </c>
      <c r="K8" s="712">
        <v>7360</v>
      </c>
    </row>
    <row r="9" spans="1:11" ht="14.4" customHeight="1" x14ac:dyDescent="0.3">
      <c r="A9" s="695" t="s">
        <v>529</v>
      </c>
      <c r="B9" s="696" t="s">
        <v>530</v>
      </c>
      <c r="C9" s="699" t="s">
        <v>534</v>
      </c>
      <c r="D9" s="720" t="s">
        <v>1321</v>
      </c>
      <c r="E9" s="699" t="s">
        <v>3077</v>
      </c>
      <c r="F9" s="720" t="s">
        <v>3078</v>
      </c>
      <c r="G9" s="699" t="s">
        <v>2755</v>
      </c>
      <c r="H9" s="699" t="s">
        <v>2756</v>
      </c>
      <c r="I9" s="711">
        <v>0.40000000000000008</v>
      </c>
      <c r="J9" s="711">
        <v>700</v>
      </c>
      <c r="K9" s="712">
        <v>280</v>
      </c>
    </row>
    <row r="10" spans="1:11" ht="14.4" customHeight="1" x14ac:dyDescent="0.3">
      <c r="A10" s="695" t="s">
        <v>529</v>
      </c>
      <c r="B10" s="696" t="s">
        <v>530</v>
      </c>
      <c r="C10" s="699" t="s">
        <v>534</v>
      </c>
      <c r="D10" s="720" t="s">
        <v>1321</v>
      </c>
      <c r="E10" s="699" t="s">
        <v>3077</v>
      </c>
      <c r="F10" s="720" t="s">
        <v>3078</v>
      </c>
      <c r="G10" s="699" t="s">
        <v>2757</v>
      </c>
      <c r="H10" s="699" t="s">
        <v>2758</v>
      </c>
      <c r="I10" s="711">
        <v>27.366666666666671</v>
      </c>
      <c r="J10" s="711">
        <v>96</v>
      </c>
      <c r="K10" s="712">
        <v>2627.2799999999997</v>
      </c>
    </row>
    <row r="11" spans="1:11" ht="14.4" customHeight="1" x14ac:dyDescent="0.3">
      <c r="A11" s="695" t="s">
        <v>529</v>
      </c>
      <c r="B11" s="696" t="s">
        <v>530</v>
      </c>
      <c r="C11" s="699" t="s">
        <v>534</v>
      </c>
      <c r="D11" s="720" t="s">
        <v>1321</v>
      </c>
      <c r="E11" s="699" t="s">
        <v>3077</v>
      </c>
      <c r="F11" s="720" t="s">
        <v>3078</v>
      </c>
      <c r="G11" s="699" t="s">
        <v>2759</v>
      </c>
      <c r="H11" s="699" t="s">
        <v>2760</v>
      </c>
      <c r="I11" s="711">
        <v>39.659999999999997</v>
      </c>
      <c r="J11" s="711">
        <v>10</v>
      </c>
      <c r="K11" s="712">
        <v>396.6</v>
      </c>
    </row>
    <row r="12" spans="1:11" ht="14.4" customHeight="1" x14ac:dyDescent="0.3">
      <c r="A12" s="695" t="s">
        <v>529</v>
      </c>
      <c r="B12" s="696" t="s">
        <v>530</v>
      </c>
      <c r="C12" s="699" t="s">
        <v>534</v>
      </c>
      <c r="D12" s="720" t="s">
        <v>1321</v>
      </c>
      <c r="E12" s="699" t="s">
        <v>3077</v>
      </c>
      <c r="F12" s="720" t="s">
        <v>3078</v>
      </c>
      <c r="G12" s="699" t="s">
        <v>2761</v>
      </c>
      <c r="H12" s="699" t="s">
        <v>2762</v>
      </c>
      <c r="I12" s="711">
        <v>2.6950000000000003</v>
      </c>
      <c r="J12" s="711">
        <v>200</v>
      </c>
      <c r="K12" s="712">
        <v>548</v>
      </c>
    </row>
    <row r="13" spans="1:11" ht="14.4" customHeight="1" x14ac:dyDescent="0.3">
      <c r="A13" s="695" t="s">
        <v>529</v>
      </c>
      <c r="B13" s="696" t="s">
        <v>530</v>
      </c>
      <c r="C13" s="699" t="s">
        <v>534</v>
      </c>
      <c r="D13" s="720" t="s">
        <v>1321</v>
      </c>
      <c r="E13" s="699" t="s">
        <v>3077</v>
      </c>
      <c r="F13" s="720" t="s">
        <v>3078</v>
      </c>
      <c r="G13" s="699" t="s">
        <v>2763</v>
      </c>
      <c r="H13" s="699" t="s">
        <v>2764</v>
      </c>
      <c r="I13" s="711">
        <v>1.38</v>
      </c>
      <c r="J13" s="711">
        <v>200</v>
      </c>
      <c r="K13" s="712">
        <v>276</v>
      </c>
    </row>
    <row r="14" spans="1:11" ht="14.4" customHeight="1" x14ac:dyDescent="0.3">
      <c r="A14" s="695" t="s">
        <v>529</v>
      </c>
      <c r="B14" s="696" t="s">
        <v>530</v>
      </c>
      <c r="C14" s="699" t="s">
        <v>534</v>
      </c>
      <c r="D14" s="720" t="s">
        <v>1321</v>
      </c>
      <c r="E14" s="699" t="s">
        <v>3077</v>
      </c>
      <c r="F14" s="720" t="s">
        <v>3078</v>
      </c>
      <c r="G14" s="699" t="s">
        <v>2765</v>
      </c>
      <c r="H14" s="699" t="s">
        <v>2766</v>
      </c>
      <c r="I14" s="711">
        <v>8.58</v>
      </c>
      <c r="J14" s="711">
        <v>96</v>
      </c>
      <c r="K14" s="712">
        <v>823.68</v>
      </c>
    </row>
    <row r="15" spans="1:11" ht="14.4" customHeight="1" x14ac:dyDescent="0.3">
      <c r="A15" s="695" t="s">
        <v>529</v>
      </c>
      <c r="B15" s="696" t="s">
        <v>530</v>
      </c>
      <c r="C15" s="699" t="s">
        <v>534</v>
      </c>
      <c r="D15" s="720" t="s">
        <v>1321</v>
      </c>
      <c r="E15" s="699" t="s">
        <v>3077</v>
      </c>
      <c r="F15" s="720" t="s">
        <v>3078</v>
      </c>
      <c r="G15" s="699" t="s">
        <v>2767</v>
      </c>
      <c r="H15" s="699" t="s">
        <v>2768</v>
      </c>
      <c r="I15" s="711">
        <v>27.94</v>
      </c>
      <c r="J15" s="711">
        <v>8</v>
      </c>
      <c r="K15" s="712">
        <v>223.52</v>
      </c>
    </row>
    <row r="16" spans="1:11" ht="14.4" customHeight="1" x14ac:dyDescent="0.3">
      <c r="A16" s="695" t="s">
        <v>529</v>
      </c>
      <c r="B16" s="696" t="s">
        <v>530</v>
      </c>
      <c r="C16" s="699" t="s">
        <v>534</v>
      </c>
      <c r="D16" s="720" t="s">
        <v>1321</v>
      </c>
      <c r="E16" s="699" t="s">
        <v>3077</v>
      </c>
      <c r="F16" s="720" t="s">
        <v>3078</v>
      </c>
      <c r="G16" s="699" t="s">
        <v>2769</v>
      </c>
      <c r="H16" s="699" t="s">
        <v>2770</v>
      </c>
      <c r="I16" s="711">
        <v>2.95</v>
      </c>
      <c r="J16" s="711">
        <v>200</v>
      </c>
      <c r="K16" s="712">
        <v>590</v>
      </c>
    </row>
    <row r="17" spans="1:11" ht="14.4" customHeight="1" x14ac:dyDescent="0.3">
      <c r="A17" s="695" t="s">
        <v>529</v>
      </c>
      <c r="B17" s="696" t="s">
        <v>530</v>
      </c>
      <c r="C17" s="699" t="s">
        <v>534</v>
      </c>
      <c r="D17" s="720" t="s">
        <v>1321</v>
      </c>
      <c r="E17" s="699" t="s">
        <v>3077</v>
      </c>
      <c r="F17" s="720" t="s">
        <v>3078</v>
      </c>
      <c r="G17" s="699" t="s">
        <v>2771</v>
      </c>
      <c r="H17" s="699" t="s">
        <v>2772</v>
      </c>
      <c r="I17" s="711">
        <v>2.65</v>
      </c>
      <c r="J17" s="711">
        <v>48</v>
      </c>
      <c r="K17" s="712">
        <v>127.1</v>
      </c>
    </row>
    <row r="18" spans="1:11" ht="14.4" customHeight="1" x14ac:dyDescent="0.3">
      <c r="A18" s="695" t="s">
        <v>529</v>
      </c>
      <c r="B18" s="696" t="s">
        <v>530</v>
      </c>
      <c r="C18" s="699" t="s">
        <v>534</v>
      </c>
      <c r="D18" s="720" t="s">
        <v>1321</v>
      </c>
      <c r="E18" s="699" t="s">
        <v>3077</v>
      </c>
      <c r="F18" s="720" t="s">
        <v>3078</v>
      </c>
      <c r="G18" s="699" t="s">
        <v>2773</v>
      </c>
      <c r="H18" s="699" t="s">
        <v>2774</v>
      </c>
      <c r="I18" s="711">
        <v>0.85499999999999998</v>
      </c>
      <c r="J18" s="711">
        <v>200</v>
      </c>
      <c r="K18" s="712">
        <v>171</v>
      </c>
    </row>
    <row r="19" spans="1:11" ht="14.4" customHeight="1" x14ac:dyDescent="0.3">
      <c r="A19" s="695" t="s">
        <v>529</v>
      </c>
      <c r="B19" s="696" t="s">
        <v>530</v>
      </c>
      <c r="C19" s="699" t="s">
        <v>534</v>
      </c>
      <c r="D19" s="720" t="s">
        <v>1321</v>
      </c>
      <c r="E19" s="699" t="s">
        <v>3077</v>
      </c>
      <c r="F19" s="720" t="s">
        <v>3078</v>
      </c>
      <c r="G19" s="699" t="s">
        <v>2775</v>
      </c>
      <c r="H19" s="699" t="s">
        <v>2776</v>
      </c>
      <c r="I19" s="711">
        <v>2.37</v>
      </c>
      <c r="J19" s="711">
        <v>1700</v>
      </c>
      <c r="K19" s="712">
        <v>4022.9</v>
      </c>
    </row>
    <row r="20" spans="1:11" ht="14.4" customHeight="1" x14ac:dyDescent="0.3">
      <c r="A20" s="695" t="s">
        <v>529</v>
      </c>
      <c r="B20" s="696" t="s">
        <v>530</v>
      </c>
      <c r="C20" s="699" t="s">
        <v>534</v>
      </c>
      <c r="D20" s="720" t="s">
        <v>1321</v>
      </c>
      <c r="E20" s="699" t="s">
        <v>3077</v>
      </c>
      <c r="F20" s="720" t="s">
        <v>3078</v>
      </c>
      <c r="G20" s="699" t="s">
        <v>2777</v>
      </c>
      <c r="H20" s="699" t="s">
        <v>2778</v>
      </c>
      <c r="I20" s="711">
        <v>134.32</v>
      </c>
      <c r="J20" s="711">
        <v>5</v>
      </c>
      <c r="K20" s="712">
        <v>671.6</v>
      </c>
    </row>
    <row r="21" spans="1:11" ht="14.4" customHeight="1" x14ac:dyDescent="0.3">
      <c r="A21" s="695" t="s">
        <v>529</v>
      </c>
      <c r="B21" s="696" t="s">
        <v>530</v>
      </c>
      <c r="C21" s="699" t="s">
        <v>534</v>
      </c>
      <c r="D21" s="720" t="s">
        <v>1321</v>
      </c>
      <c r="E21" s="699" t="s">
        <v>3079</v>
      </c>
      <c r="F21" s="720" t="s">
        <v>3080</v>
      </c>
      <c r="G21" s="699" t="s">
        <v>2779</v>
      </c>
      <c r="H21" s="699" t="s">
        <v>2780</v>
      </c>
      <c r="I21" s="711">
        <v>37.51</v>
      </c>
      <c r="J21" s="711">
        <v>5</v>
      </c>
      <c r="K21" s="712">
        <v>187.55</v>
      </c>
    </row>
    <row r="22" spans="1:11" ht="14.4" customHeight="1" x14ac:dyDescent="0.3">
      <c r="A22" s="695" t="s">
        <v>529</v>
      </c>
      <c r="B22" s="696" t="s">
        <v>530</v>
      </c>
      <c r="C22" s="699" t="s">
        <v>534</v>
      </c>
      <c r="D22" s="720" t="s">
        <v>1321</v>
      </c>
      <c r="E22" s="699" t="s">
        <v>3079</v>
      </c>
      <c r="F22" s="720" t="s">
        <v>3080</v>
      </c>
      <c r="G22" s="699" t="s">
        <v>2781</v>
      </c>
      <c r="H22" s="699" t="s">
        <v>2782</v>
      </c>
      <c r="I22" s="711">
        <v>11.145</v>
      </c>
      <c r="J22" s="711">
        <v>200</v>
      </c>
      <c r="K22" s="712">
        <v>2229</v>
      </c>
    </row>
    <row r="23" spans="1:11" ht="14.4" customHeight="1" x14ac:dyDescent="0.3">
      <c r="A23" s="695" t="s">
        <v>529</v>
      </c>
      <c r="B23" s="696" t="s">
        <v>530</v>
      </c>
      <c r="C23" s="699" t="s">
        <v>534</v>
      </c>
      <c r="D23" s="720" t="s">
        <v>1321</v>
      </c>
      <c r="E23" s="699" t="s">
        <v>3079</v>
      </c>
      <c r="F23" s="720" t="s">
        <v>3080</v>
      </c>
      <c r="G23" s="699" t="s">
        <v>2783</v>
      </c>
      <c r="H23" s="699" t="s">
        <v>2784</v>
      </c>
      <c r="I23" s="711">
        <v>0.93666666666666665</v>
      </c>
      <c r="J23" s="711">
        <v>2300</v>
      </c>
      <c r="K23" s="712">
        <v>2152</v>
      </c>
    </row>
    <row r="24" spans="1:11" ht="14.4" customHeight="1" x14ac:dyDescent="0.3">
      <c r="A24" s="695" t="s">
        <v>529</v>
      </c>
      <c r="B24" s="696" t="s">
        <v>530</v>
      </c>
      <c r="C24" s="699" t="s">
        <v>534</v>
      </c>
      <c r="D24" s="720" t="s">
        <v>1321</v>
      </c>
      <c r="E24" s="699" t="s">
        <v>3079</v>
      </c>
      <c r="F24" s="720" t="s">
        <v>3080</v>
      </c>
      <c r="G24" s="699" t="s">
        <v>2785</v>
      </c>
      <c r="H24" s="699" t="s">
        <v>2786</v>
      </c>
      <c r="I24" s="711">
        <v>1.43</v>
      </c>
      <c r="J24" s="711">
        <v>900</v>
      </c>
      <c r="K24" s="712">
        <v>1287</v>
      </c>
    </row>
    <row r="25" spans="1:11" ht="14.4" customHeight="1" x14ac:dyDescent="0.3">
      <c r="A25" s="695" t="s">
        <v>529</v>
      </c>
      <c r="B25" s="696" t="s">
        <v>530</v>
      </c>
      <c r="C25" s="699" t="s">
        <v>534</v>
      </c>
      <c r="D25" s="720" t="s">
        <v>1321</v>
      </c>
      <c r="E25" s="699" t="s">
        <v>3079</v>
      </c>
      <c r="F25" s="720" t="s">
        <v>3080</v>
      </c>
      <c r="G25" s="699" t="s">
        <v>2787</v>
      </c>
      <c r="H25" s="699" t="s">
        <v>2788</v>
      </c>
      <c r="I25" s="711">
        <v>0.57999999999999996</v>
      </c>
      <c r="J25" s="711">
        <v>500</v>
      </c>
      <c r="K25" s="712">
        <v>290</v>
      </c>
    </row>
    <row r="26" spans="1:11" ht="14.4" customHeight="1" x14ac:dyDescent="0.3">
      <c r="A26" s="695" t="s">
        <v>529</v>
      </c>
      <c r="B26" s="696" t="s">
        <v>530</v>
      </c>
      <c r="C26" s="699" t="s">
        <v>534</v>
      </c>
      <c r="D26" s="720" t="s">
        <v>1321</v>
      </c>
      <c r="E26" s="699" t="s">
        <v>3079</v>
      </c>
      <c r="F26" s="720" t="s">
        <v>3080</v>
      </c>
      <c r="G26" s="699" t="s">
        <v>2789</v>
      </c>
      <c r="H26" s="699" t="s">
        <v>2790</v>
      </c>
      <c r="I26" s="711">
        <v>22.53</v>
      </c>
      <c r="J26" s="711">
        <v>30</v>
      </c>
      <c r="K26" s="712">
        <v>675.90000000000009</v>
      </c>
    </row>
    <row r="27" spans="1:11" ht="14.4" customHeight="1" x14ac:dyDescent="0.3">
      <c r="A27" s="695" t="s">
        <v>529</v>
      </c>
      <c r="B27" s="696" t="s">
        <v>530</v>
      </c>
      <c r="C27" s="699" t="s">
        <v>534</v>
      </c>
      <c r="D27" s="720" t="s">
        <v>1321</v>
      </c>
      <c r="E27" s="699" t="s">
        <v>3079</v>
      </c>
      <c r="F27" s="720" t="s">
        <v>3080</v>
      </c>
      <c r="G27" s="699" t="s">
        <v>2791</v>
      </c>
      <c r="H27" s="699" t="s">
        <v>2792</v>
      </c>
      <c r="I27" s="711">
        <v>3.1349999999999998</v>
      </c>
      <c r="J27" s="711">
        <v>100</v>
      </c>
      <c r="K27" s="712">
        <v>313.5</v>
      </c>
    </row>
    <row r="28" spans="1:11" ht="14.4" customHeight="1" x14ac:dyDescent="0.3">
      <c r="A28" s="695" t="s">
        <v>529</v>
      </c>
      <c r="B28" s="696" t="s">
        <v>530</v>
      </c>
      <c r="C28" s="699" t="s">
        <v>534</v>
      </c>
      <c r="D28" s="720" t="s">
        <v>1321</v>
      </c>
      <c r="E28" s="699" t="s">
        <v>3079</v>
      </c>
      <c r="F28" s="720" t="s">
        <v>3080</v>
      </c>
      <c r="G28" s="699" t="s">
        <v>2793</v>
      </c>
      <c r="H28" s="699" t="s">
        <v>2794</v>
      </c>
      <c r="I28" s="711">
        <v>6.29</v>
      </c>
      <c r="J28" s="711">
        <v>100</v>
      </c>
      <c r="K28" s="712">
        <v>629</v>
      </c>
    </row>
    <row r="29" spans="1:11" ht="14.4" customHeight="1" x14ac:dyDescent="0.3">
      <c r="A29" s="695" t="s">
        <v>529</v>
      </c>
      <c r="B29" s="696" t="s">
        <v>530</v>
      </c>
      <c r="C29" s="699" t="s">
        <v>534</v>
      </c>
      <c r="D29" s="720" t="s">
        <v>1321</v>
      </c>
      <c r="E29" s="699" t="s">
        <v>3079</v>
      </c>
      <c r="F29" s="720" t="s">
        <v>3080</v>
      </c>
      <c r="G29" s="699" t="s">
        <v>2795</v>
      </c>
      <c r="H29" s="699" t="s">
        <v>2796</v>
      </c>
      <c r="I29" s="711">
        <v>6.0125000000000002</v>
      </c>
      <c r="J29" s="711">
        <v>75</v>
      </c>
      <c r="K29" s="712">
        <v>451.2</v>
      </c>
    </row>
    <row r="30" spans="1:11" ht="14.4" customHeight="1" x14ac:dyDescent="0.3">
      <c r="A30" s="695" t="s">
        <v>529</v>
      </c>
      <c r="B30" s="696" t="s">
        <v>530</v>
      </c>
      <c r="C30" s="699" t="s">
        <v>534</v>
      </c>
      <c r="D30" s="720" t="s">
        <v>1321</v>
      </c>
      <c r="E30" s="699" t="s">
        <v>3079</v>
      </c>
      <c r="F30" s="720" t="s">
        <v>3080</v>
      </c>
      <c r="G30" s="699" t="s">
        <v>2797</v>
      </c>
      <c r="H30" s="699" t="s">
        <v>2798</v>
      </c>
      <c r="I30" s="711">
        <v>2.36</v>
      </c>
      <c r="J30" s="711">
        <v>450</v>
      </c>
      <c r="K30" s="712">
        <v>1062</v>
      </c>
    </row>
    <row r="31" spans="1:11" ht="14.4" customHeight="1" x14ac:dyDescent="0.3">
      <c r="A31" s="695" t="s">
        <v>529</v>
      </c>
      <c r="B31" s="696" t="s">
        <v>530</v>
      </c>
      <c r="C31" s="699" t="s">
        <v>534</v>
      </c>
      <c r="D31" s="720" t="s">
        <v>1321</v>
      </c>
      <c r="E31" s="699" t="s">
        <v>3079</v>
      </c>
      <c r="F31" s="720" t="s">
        <v>3080</v>
      </c>
      <c r="G31" s="699" t="s">
        <v>2799</v>
      </c>
      <c r="H31" s="699" t="s">
        <v>2800</v>
      </c>
      <c r="I31" s="711">
        <v>5.5666666666666664</v>
      </c>
      <c r="J31" s="711">
        <v>240</v>
      </c>
      <c r="K31" s="712">
        <v>1335.8</v>
      </c>
    </row>
    <row r="32" spans="1:11" ht="14.4" customHeight="1" x14ac:dyDescent="0.3">
      <c r="A32" s="695" t="s">
        <v>529</v>
      </c>
      <c r="B32" s="696" t="s">
        <v>530</v>
      </c>
      <c r="C32" s="699" t="s">
        <v>534</v>
      </c>
      <c r="D32" s="720" t="s">
        <v>1321</v>
      </c>
      <c r="E32" s="699" t="s">
        <v>3079</v>
      </c>
      <c r="F32" s="720" t="s">
        <v>3080</v>
      </c>
      <c r="G32" s="699" t="s">
        <v>2801</v>
      </c>
      <c r="H32" s="699" t="s">
        <v>2802</v>
      </c>
      <c r="I32" s="711">
        <v>34</v>
      </c>
      <c r="J32" s="711">
        <v>120</v>
      </c>
      <c r="K32" s="712">
        <v>4080</v>
      </c>
    </row>
    <row r="33" spans="1:11" ht="14.4" customHeight="1" x14ac:dyDescent="0.3">
      <c r="A33" s="695" t="s">
        <v>529</v>
      </c>
      <c r="B33" s="696" t="s">
        <v>530</v>
      </c>
      <c r="C33" s="699" t="s">
        <v>534</v>
      </c>
      <c r="D33" s="720" t="s">
        <v>1321</v>
      </c>
      <c r="E33" s="699" t="s">
        <v>3079</v>
      </c>
      <c r="F33" s="720" t="s">
        <v>3080</v>
      </c>
      <c r="G33" s="699" t="s">
        <v>2803</v>
      </c>
      <c r="H33" s="699" t="s">
        <v>2804</v>
      </c>
      <c r="I33" s="711">
        <v>1.78</v>
      </c>
      <c r="J33" s="711">
        <v>400</v>
      </c>
      <c r="K33" s="712">
        <v>712</v>
      </c>
    </row>
    <row r="34" spans="1:11" ht="14.4" customHeight="1" x14ac:dyDescent="0.3">
      <c r="A34" s="695" t="s">
        <v>529</v>
      </c>
      <c r="B34" s="696" t="s">
        <v>530</v>
      </c>
      <c r="C34" s="699" t="s">
        <v>534</v>
      </c>
      <c r="D34" s="720" t="s">
        <v>1321</v>
      </c>
      <c r="E34" s="699" t="s">
        <v>3079</v>
      </c>
      <c r="F34" s="720" t="s">
        <v>3080</v>
      </c>
      <c r="G34" s="699" t="s">
        <v>2805</v>
      </c>
      <c r="H34" s="699" t="s">
        <v>2806</v>
      </c>
      <c r="I34" s="711">
        <v>1.77</v>
      </c>
      <c r="J34" s="711">
        <v>150</v>
      </c>
      <c r="K34" s="712">
        <v>265.5</v>
      </c>
    </row>
    <row r="35" spans="1:11" ht="14.4" customHeight="1" x14ac:dyDescent="0.3">
      <c r="A35" s="695" t="s">
        <v>529</v>
      </c>
      <c r="B35" s="696" t="s">
        <v>530</v>
      </c>
      <c r="C35" s="699" t="s">
        <v>534</v>
      </c>
      <c r="D35" s="720" t="s">
        <v>1321</v>
      </c>
      <c r="E35" s="699" t="s">
        <v>3079</v>
      </c>
      <c r="F35" s="720" t="s">
        <v>3080</v>
      </c>
      <c r="G35" s="699" t="s">
        <v>2807</v>
      </c>
      <c r="H35" s="699" t="s">
        <v>2808</v>
      </c>
      <c r="I35" s="711">
        <v>1.6666666666666666E-2</v>
      </c>
      <c r="J35" s="711">
        <v>130</v>
      </c>
      <c r="K35" s="712">
        <v>2.1</v>
      </c>
    </row>
    <row r="36" spans="1:11" ht="14.4" customHeight="1" x14ac:dyDescent="0.3">
      <c r="A36" s="695" t="s">
        <v>529</v>
      </c>
      <c r="B36" s="696" t="s">
        <v>530</v>
      </c>
      <c r="C36" s="699" t="s">
        <v>534</v>
      </c>
      <c r="D36" s="720" t="s">
        <v>1321</v>
      </c>
      <c r="E36" s="699" t="s">
        <v>3079</v>
      </c>
      <c r="F36" s="720" t="s">
        <v>3080</v>
      </c>
      <c r="G36" s="699" t="s">
        <v>2809</v>
      </c>
      <c r="H36" s="699" t="s">
        <v>2810</v>
      </c>
      <c r="I36" s="711">
        <v>2.8</v>
      </c>
      <c r="J36" s="711">
        <v>150</v>
      </c>
      <c r="K36" s="712">
        <v>420</v>
      </c>
    </row>
    <row r="37" spans="1:11" ht="14.4" customHeight="1" x14ac:dyDescent="0.3">
      <c r="A37" s="695" t="s">
        <v>529</v>
      </c>
      <c r="B37" s="696" t="s">
        <v>530</v>
      </c>
      <c r="C37" s="699" t="s">
        <v>534</v>
      </c>
      <c r="D37" s="720" t="s">
        <v>1321</v>
      </c>
      <c r="E37" s="699" t="s">
        <v>3079</v>
      </c>
      <c r="F37" s="720" t="s">
        <v>3080</v>
      </c>
      <c r="G37" s="699" t="s">
        <v>2811</v>
      </c>
      <c r="H37" s="699" t="s">
        <v>2812</v>
      </c>
      <c r="I37" s="711">
        <v>2</v>
      </c>
      <c r="J37" s="711">
        <v>100</v>
      </c>
      <c r="K37" s="712">
        <v>200</v>
      </c>
    </row>
    <row r="38" spans="1:11" ht="14.4" customHeight="1" x14ac:dyDescent="0.3">
      <c r="A38" s="695" t="s">
        <v>529</v>
      </c>
      <c r="B38" s="696" t="s">
        <v>530</v>
      </c>
      <c r="C38" s="699" t="s">
        <v>534</v>
      </c>
      <c r="D38" s="720" t="s">
        <v>1321</v>
      </c>
      <c r="E38" s="699" t="s">
        <v>3079</v>
      </c>
      <c r="F38" s="720" t="s">
        <v>3080</v>
      </c>
      <c r="G38" s="699" t="s">
        <v>2813</v>
      </c>
      <c r="H38" s="699" t="s">
        <v>2814</v>
      </c>
      <c r="I38" s="711">
        <v>2.1800000000000002</v>
      </c>
      <c r="J38" s="711">
        <v>100</v>
      </c>
      <c r="K38" s="712">
        <v>218</v>
      </c>
    </row>
    <row r="39" spans="1:11" ht="14.4" customHeight="1" x14ac:dyDescent="0.3">
      <c r="A39" s="695" t="s">
        <v>529</v>
      </c>
      <c r="B39" s="696" t="s">
        <v>530</v>
      </c>
      <c r="C39" s="699" t="s">
        <v>534</v>
      </c>
      <c r="D39" s="720" t="s">
        <v>1321</v>
      </c>
      <c r="E39" s="699" t="s">
        <v>3079</v>
      </c>
      <c r="F39" s="720" t="s">
        <v>3080</v>
      </c>
      <c r="G39" s="699" t="s">
        <v>2815</v>
      </c>
      <c r="H39" s="699" t="s">
        <v>2816</v>
      </c>
      <c r="I39" s="711">
        <v>5.8149999999999995</v>
      </c>
      <c r="J39" s="711">
        <v>40</v>
      </c>
      <c r="K39" s="712">
        <v>227.9</v>
      </c>
    </row>
    <row r="40" spans="1:11" ht="14.4" customHeight="1" x14ac:dyDescent="0.3">
      <c r="A40" s="695" t="s">
        <v>529</v>
      </c>
      <c r="B40" s="696" t="s">
        <v>530</v>
      </c>
      <c r="C40" s="699" t="s">
        <v>534</v>
      </c>
      <c r="D40" s="720" t="s">
        <v>1321</v>
      </c>
      <c r="E40" s="699" t="s">
        <v>3079</v>
      </c>
      <c r="F40" s="720" t="s">
        <v>3080</v>
      </c>
      <c r="G40" s="699" t="s">
        <v>2817</v>
      </c>
      <c r="H40" s="699" t="s">
        <v>2818</v>
      </c>
      <c r="I40" s="711">
        <v>1.5766666666666669</v>
      </c>
      <c r="J40" s="711">
        <v>150</v>
      </c>
      <c r="K40" s="712">
        <v>236.5</v>
      </c>
    </row>
    <row r="41" spans="1:11" ht="14.4" customHeight="1" x14ac:dyDescent="0.3">
      <c r="A41" s="695" t="s">
        <v>529</v>
      </c>
      <c r="B41" s="696" t="s">
        <v>530</v>
      </c>
      <c r="C41" s="699" t="s">
        <v>534</v>
      </c>
      <c r="D41" s="720" t="s">
        <v>1321</v>
      </c>
      <c r="E41" s="699" t="s">
        <v>3079</v>
      </c>
      <c r="F41" s="720" t="s">
        <v>3080</v>
      </c>
      <c r="G41" s="699" t="s">
        <v>2819</v>
      </c>
      <c r="H41" s="699" t="s">
        <v>2820</v>
      </c>
      <c r="I41" s="711">
        <v>5.13</v>
      </c>
      <c r="J41" s="711">
        <v>120</v>
      </c>
      <c r="K41" s="712">
        <v>615.6</v>
      </c>
    </row>
    <row r="42" spans="1:11" ht="14.4" customHeight="1" x14ac:dyDescent="0.3">
      <c r="A42" s="695" t="s">
        <v>529</v>
      </c>
      <c r="B42" s="696" t="s">
        <v>530</v>
      </c>
      <c r="C42" s="699" t="s">
        <v>534</v>
      </c>
      <c r="D42" s="720" t="s">
        <v>1321</v>
      </c>
      <c r="E42" s="699" t="s">
        <v>3079</v>
      </c>
      <c r="F42" s="720" t="s">
        <v>3080</v>
      </c>
      <c r="G42" s="699" t="s">
        <v>2821</v>
      </c>
      <c r="H42" s="699" t="s">
        <v>2822</v>
      </c>
      <c r="I42" s="711">
        <v>20.260000000000002</v>
      </c>
      <c r="J42" s="711">
        <v>15</v>
      </c>
      <c r="K42" s="712">
        <v>303.89999999999998</v>
      </c>
    </row>
    <row r="43" spans="1:11" ht="14.4" customHeight="1" x14ac:dyDescent="0.3">
      <c r="A43" s="695" t="s">
        <v>529</v>
      </c>
      <c r="B43" s="696" t="s">
        <v>530</v>
      </c>
      <c r="C43" s="699" t="s">
        <v>534</v>
      </c>
      <c r="D43" s="720" t="s">
        <v>1321</v>
      </c>
      <c r="E43" s="699" t="s">
        <v>3079</v>
      </c>
      <c r="F43" s="720" t="s">
        <v>3080</v>
      </c>
      <c r="G43" s="699" t="s">
        <v>2823</v>
      </c>
      <c r="H43" s="699" t="s">
        <v>2824</v>
      </c>
      <c r="I43" s="711">
        <v>7.95</v>
      </c>
      <c r="J43" s="711">
        <v>60</v>
      </c>
      <c r="K43" s="712">
        <v>477</v>
      </c>
    </row>
    <row r="44" spans="1:11" ht="14.4" customHeight="1" x14ac:dyDescent="0.3">
      <c r="A44" s="695" t="s">
        <v>529</v>
      </c>
      <c r="B44" s="696" t="s">
        <v>530</v>
      </c>
      <c r="C44" s="699" t="s">
        <v>534</v>
      </c>
      <c r="D44" s="720" t="s">
        <v>1321</v>
      </c>
      <c r="E44" s="699" t="s">
        <v>3079</v>
      </c>
      <c r="F44" s="720" t="s">
        <v>3080</v>
      </c>
      <c r="G44" s="699" t="s">
        <v>2825</v>
      </c>
      <c r="H44" s="699" t="s">
        <v>2826</v>
      </c>
      <c r="I44" s="711">
        <v>17.98</v>
      </c>
      <c r="J44" s="711">
        <v>50</v>
      </c>
      <c r="K44" s="712">
        <v>899</v>
      </c>
    </row>
    <row r="45" spans="1:11" ht="14.4" customHeight="1" x14ac:dyDescent="0.3">
      <c r="A45" s="695" t="s">
        <v>529</v>
      </c>
      <c r="B45" s="696" t="s">
        <v>530</v>
      </c>
      <c r="C45" s="699" t="s">
        <v>534</v>
      </c>
      <c r="D45" s="720" t="s">
        <v>1321</v>
      </c>
      <c r="E45" s="699" t="s">
        <v>3079</v>
      </c>
      <c r="F45" s="720" t="s">
        <v>3080</v>
      </c>
      <c r="G45" s="699" t="s">
        <v>2827</v>
      </c>
      <c r="H45" s="699" t="s">
        <v>2828</v>
      </c>
      <c r="I45" s="711">
        <v>17.98</v>
      </c>
      <c r="J45" s="711">
        <v>50</v>
      </c>
      <c r="K45" s="712">
        <v>899</v>
      </c>
    </row>
    <row r="46" spans="1:11" ht="14.4" customHeight="1" x14ac:dyDescent="0.3">
      <c r="A46" s="695" t="s">
        <v>529</v>
      </c>
      <c r="B46" s="696" t="s">
        <v>530</v>
      </c>
      <c r="C46" s="699" t="s">
        <v>534</v>
      </c>
      <c r="D46" s="720" t="s">
        <v>1321</v>
      </c>
      <c r="E46" s="699" t="s">
        <v>3079</v>
      </c>
      <c r="F46" s="720" t="s">
        <v>3080</v>
      </c>
      <c r="G46" s="699" t="s">
        <v>2829</v>
      </c>
      <c r="H46" s="699" t="s">
        <v>2830</v>
      </c>
      <c r="I46" s="711">
        <v>15.01</v>
      </c>
      <c r="J46" s="711">
        <v>10</v>
      </c>
      <c r="K46" s="712">
        <v>150.1</v>
      </c>
    </row>
    <row r="47" spans="1:11" ht="14.4" customHeight="1" x14ac:dyDescent="0.3">
      <c r="A47" s="695" t="s">
        <v>529</v>
      </c>
      <c r="B47" s="696" t="s">
        <v>530</v>
      </c>
      <c r="C47" s="699" t="s">
        <v>534</v>
      </c>
      <c r="D47" s="720" t="s">
        <v>1321</v>
      </c>
      <c r="E47" s="699" t="s">
        <v>3079</v>
      </c>
      <c r="F47" s="720" t="s">
        <v>3080</v>
      </c>
      <c r="G47" s="699" t="s">
        <v>2831</v>
      </c>
      <c r="H47" s="699" t="s">
        <v>2832</v>
      </c>
      <c r="I47" s="711">
        <v>12.1</v>
      </c>
      <c r="J47" s="711">
        <v>2</v>
      </c>
      <c r="K47" s="712">
        <v>24.2</v>
      </c>
    </row>
    <row r="48" spans="1:11" ht="14.4" customHeight="1" x14ac:dyDescent="0.3">
      <c r="A48" s="695" t="s">
        <v>529</v>
      </c>
      <c r="B48" s="696" t="s">
        <v>530</v>
      </c>
      <c r="C48" s="699" t="s">
        <v>534</v>
      </c>
      <c r="D48" s="720" t="s">
        <v>1321</v>
      </c>
      <c r="E48" s="699" t="s">
        <v>3079</v>
      </c>
      <c r="F48" s="720" t="s">
        <v>3080</v>
      </c>
      <c r="G48" s="699" t="s">
        <v>2833</v>
      </c>
      <c r="H48" s="699" t="s">
        <v>2834</v>
      </c>
      <c r="I48" s="711">
        <v>2.91</v>
      </c>
      <c r="J48" s="711">
        <v>50</v>
      </c>
      <c r="K48" s="712">
        <v>145.5</v>
      </c>
    </row>
    <row r="49" spans="1:11" ht="14.4" customHeight="1" x14ac:dyDescent="0.3">
      <c r="A49" s="695" t="s">
        <v>529</v>
      </c>
      <c r="B49" s="696" t="s">
        <v>530</v>
      </c>
      <c r="C49" s="699" t="s">
        <v>534</v>
      </c>
      <c r="D49" s="720" t="s">
        <v>1321</v>
      </c>
      <c r="E49" s="699" t="s">
        <v>3079</v>
      </c>
      <c r="F49" s="720" t="s">
        <v>3080</v>
      </c>
      <c r="G49" s="699" t="s">
        <v>2835</v>
      </c>
      <c r="H49" s="699" t="s">
        <v>2836</v>
      </c>
      <c r="I49" s="711">
        <v>1.9366666666666668</v>
      </c>
      <c r="J49" s="711">
        <v>1300</v>
      </c>
      <c r="K49" s="712">
        <v>2518</v>
      </c>
    </row>
    <row r="50" spans="1:11" ht="14.4" customHeight="1" x14ac:dyDescent="0.3">
      <c r="A50" s="695" t="s">
        <v>529</v>
      </c>
      <c r="B50" s="696" t="s">
        <v>530</v>
      </c>
      <c r="C50" s="699" t="s">
        <v>534</v>
      </c>
      <c r="D50" s="720" t="s">
        <v>1321</v>
      </c>
      <c r="E50" s="699" t="s">
        <v>3079</v>
      </c>
      <c r="F50" s="720" t="s">
        <v>3080</v>
      </c>
      <c r="G50" s="699" t="s">
        <v>2837</v>
      </c>
      <c r="H50" s="699" t="s">
        <v>2838</v>
      </c>
      <c r="I50" s="711">
        <v>5.3949999999999996</v>
      </c>
      <c r="J50" s="711">
        <v>35</v>
      </c>
      <c r="K50" s="712">
        <v>188.85</v>
      </c>
    </row>
    <row r="51" spans="1:11" ht="14.4" customHeight="1" x14ac:dyDescent="0.3">
      <c r="A51" s="695" t="s">
        <v>529</v>
      </c>
      <c r="B51" s="696" t="s">
        <v>530</v>
      </c>
      <c r="C51" s="699" t="s">
        <v>534</v>
      </c>
      <c r="D51" s="720" t="s">
        <v>1321</v>
      </c>
      <c r="E51" s="699" t="s">
        <v>3079</v>
      </c>
      <c r="F51" s="720" t="s">
        <v>3080</v>
      </c>
      <c r="G51" s="699" t="s">
        <v>2839</v>
      </c>
      <c r="H51" s="699" t="s">
        <v>2840</v>
      </c>
      <c r="I51" s="711">
        <v>21.24</v>
      </c>
      <c r="J51" s="711">
        <v>60</v>
      </c>
      <c r="K51" s="712">
        <v>1274.4000000000001</v>
      </c>
    </row>
    <row r="52" spans="1:11" ht="14.4" customHeight="1" x14ac:dyDescent="0.3">
      <c r="A52" s="695" t="s">
        <v>529</v>
      </c>
      <c r="B52" s="696" t="s">
        <v>530</v>
      </c>
      <c r="C52" s="699" t="s">
        <v>534</v>
      </c>
      <c r="D52" s="720" t="s">
        <v>1321</v>
      </c>
      <c r="E52" s="699" t="s">
        <v>3079</v>
      </c>
      <c r="F52" s="720" t="s">
        <v>3080</v>
      </c>
      <c r="G52" s="699" t="s">
        <v>2841</v>
      </c>
      <c r="H52" s="699" t="s">
        <v>2842</v>
      </c>
      <c r="I52" s="711">
        <v>9.64</v>
      </c>
      <c r="J52" s="711">
        <v>20</v>
      </c>
      <c r="K52" s="712">
        <v>192.8</v>
      </c>
    </row>
    <row r="53" spans="1:11" ht="14.4" customHeight="1" x14ac:dyDescent="0.3">
      <c r="A53" s="695" t="s">
        <v>529</v>
      </c>
      <c r="B53" s="696" t="s">
        <v>530</v>
      </c>
      <c r="C53" s="699" t="s">
        <v>534</v>
      </c>
      <c r="D53" s="720" t="s">
        <v>1321</v>
      </c>
      <c r="E53" s="699" t="s">
        <v>3079</v>
      </c>
      <c r="F53" s="720" t="s">
        <v>3080</v>
      </c>
      <c r="G53" s="699" t="s">
        <v>2843</v>
      </c>
      <c r="H53" s="699" t="s">
        <v>2844</v>
      </c>
      <c r="I53" s="711">
        <v>6.66</v>
      </c>
      <c r="J53" s="711">
        <v>10</v>
      </c>
      <c r="K53" s="712">
        <v>66.599999999999994</v>
      </c>
    </row>
    <row r="54" spans="1:11" ht="14.4" customHeight="1" x14ac:dyDescent="0.3">
      <c r="A54" s="695" t="s">
        <v>529</v>
      </c>
      <c r="B54" s="696" t="s">
        <v>530</v>
      </c>
      <c r="C54" s="699" t="s">
        <v>534</v>
      </c>
      <c r="D54" s="720" t="s">
        <v>1321</v>
      </c>
      <c r="E54" s="699" t="s">
        <v>3079</v>
      </c>
      <c r="F54" s="720" t="s">
        <v>3080</v>
      </c>
      <c r="G54" s="699" t="s">
        <v>2845</v>
      </c>
      <c r="H54" s="699" t="s">
        <v>2846</v>
      </c>
      <c r="I54" s="711">
        <v>0.47</v>
      </c>
      <c r="J54" s="711">
        <v>450</v>
      </c>
      <c r="K54" s="712">
        <v>211.5</v>
      </c>
    </row>
    <row r="55" spans="1:11" ht="14.4" customHeight="1" x14ac:dyDescent="0.3">
      <c r="A55" s="695" t="s">
        <v>529</v>
      </c>
      <c r="B55" s="696" t="s">
        <v>530</v>
      </c>
      <c r="C55" s="699" t="s">
        <v>534</v>
      </c>
      <c r="D55" s="720" t="s">
        <v>1321</v>
      </c>
      <c r="E55" s="699" t="s">
        <v>3079</v>
      </c>
      <c r="F55" s="720" t="s">
        <v>3080</v>
      </c>
      <c r="G55" s="699" t="s">
        <v>2847</v>
      </c>
      <c r="H55" s="699" t="s">
        <v>2848</v>
      </c>
      <c r="I55" s="711">
        <v>2400.64</v>
      </c>
      <c r="J55" s="711">
        <v>1</v>
      </c>
      <c r="K55" s="712">
        <v>2400.64</v>
      </c>
    </row>
    <row r="56" spans="1:11" ht="14.4" customHeight="1" x14ac:dyDescent="0.3">
      <c r="A56" s="695" t="s">
        <v>529</v>
      </c>
      <c r="B56" s="696" t="s">
        <v>530</v>
      </c>
      <c r="C56" s="699" t="s">
        <v>534</v>
      </c>
      <c r="D56" s="720" t="s">
        <v>1321</v>
      </c>
      <c r="E56" s="699" t="s">
        <v>3079</v>
      </c>
      <c r="F56" s="720" t="s">
        <v>3080</v>
      </c>
      <c r="G56" s="699" t="s">
        <v>2849</v>
      </c>
      <c r="H56" s="699" t="s">
        <v>2850</v>
      </c>
      <c r="I56" s="711">
        <v>9.1999999999999993</v>
      </c>
      <c r="J56" s="711">
        <v>500</v>
      </c>
      <c r="K56" s="712">
        <v>4600</v>
      </c>
    </row>
    <row r="57" spans="1:11" ht="14.4" customHeight="1" x14ac:dyDescent="0.3">
      <c r="A57" s="695" t="s">
        <v>529</v>
      </c>
      <c r="B57" s="696" t="s">
        <v>530</v>
      </c>
      <c r="C57" s="699" t="s">
        <v>534</v>
      </c>
      <c r="D57" s="720" t="s">
        <v>1321</v>
      </c>
      <c r="E57" s="699" t="s">
        <v>3079</v>
      </c>
      <c r="F57" s="720" t="s">
        <v>3080</v>
      </c>
      <c r="G57" s="699" t="s">
        <v>2851</v>
      </c>
      <c r="H57" s="699" t="s">
        <v>2852</v>
      </c>
      <c r="I57" s="711">
        <v>9.68</v>
      </c>
      <c r="J57" s="711">
        <v>20</v>
      </c>
      <c r="K57" s="712">
        <v>193.6</v>
      </c>
    </row>
    <row r="58" spans="1:11" ht="14.4" customHeight="1" x14ac:dyDescent="0.3">
      <c r="A58" s="695" t="s">
        <v>529</v>
      </c>
      <c r="B58" s="696" t="s">
        <v>530</v>
      </c>
      <c r="C58" s="699" t="s">
        <v>534</v>
      </c>
      <c r="D58" s="720" t="s">
        <v>1321</v>
      </c>
      <c r="E58" s="699" t="s">
        <v>3079</v>
      </c>
      <c r="F58" s="720" t="s">
        <v>3080</v>
      </c>
      <c r="G58" s="699" t="s">
        <v>2853</v>
      </c>
      <c r="H58" s="699" t="s">
        <v>2854</v>
      </c>
      <c r="I58" s="711">
        <v>11.53</v>
      </c>
      <c r="J58" s="711">
        <v>100</v>
      </c>
      <c r="K58" s="712">
        <v>1153.43</v>
      </c>
    </row>
    <row r="59" spans="1:11" ht="14.4" customHeight="1" x14ac:dyDescent="0.3">
      <c r="A59" s="695" t="s">
        <v>529</v>
      </c>
      <c r="B59" s="696" t="s">
        <v>530</v>
      </c>
      <c r="C59" s="699" t="s">
        <v>534</v>
      </c>
      <c r="D59" s="720" t="s">
        <v>1321</v>
      </c>
      <c r="E59" s="699" t="s">
        <v>3081</v>
      </c>
      <c r="F59" s="720" t="s">
        <v>3082</v>
      </c>
      <c r="G59" s="699" t="s">
        <v>2855</v>
      </c>
      <c r="H59" s="699" t="s">
        <v>2856</v>
      </c>
      <c r="I59" s="711">
        <v>8.17</v>
      </c>
      <c r="J59" s="711">
        <v>480</v>
      </c>
      <c r="K59" s="712">
        <v>3921.6</v>
      </c>
    </row>
    <row r="60" spans="1:11" ht="14.4" customHeight="1" x14ac:dyDescent="0.3">
      <c r="A60" s="695" t="s">
        <v>529</v>
      </c>
      <c r="B60" s="696" t="s">
        <v>530</v>
      </c>
      <c r="C60" s="699" t="s">
        <v>534</v>
      </c>
      <c r="D60" s="720" t="s">
        <v>1321</v>
      </c>
      <c r="E60" s="699" t="s">
        <v>3081</v>
      </c>
      <c r="F60" s="720" t="s">
        <v>3082</v>
      </c>
      <c r="G60" s="699" t="s">
        <v>2857</v>
      </c>
      <c r="H60" s="699" t="s">
        <v>2858</v>
      </c>
      <c r="I60" s="711">
        <v>6.919999999999999</v>
      </c>
      <c r="J60" s="711">
        <v>40</v>
      </c>
      <c r="K60" s="712">
        <v>278.2</v>
      </c>
    </row>
    <row r="61" spans="1:11" ht="14.4" customHeight="1" x14ac:dyDescent="0.3">
      <c r="A61" s="695" t="s">
        <v>529</v>
      </c>
      <c r="B61" s="696" t="s">
        <v>530</v>
      </c>
      <c r="C61" s="699" t="s">
        <v>534</v>
      </c>
      <c r="D61" s="720" t="s">
        <v>1321</v>
      </c>
      <c r="E61" s="699" t="s">
        <v>3083</v>
      </c>
      <c r="F61" s="720" t="s">
        <v>3084</v>
      </c>
      <c r="G61" s="699" t="s">
        <v>2859</v>
      </c>
      <c r="H61" s="699" t="s">
        <v>2860</v>
      </c>
      <c r="I61" s="711">
        <v>0.48</v>
      </c>
      <c r="J61" s="711">
        <v>200</v>
      </c>
      <c r="K61" s="712">
        <v>96</v>
      </c>
    </row>
    <row r="62" spans="1:11" ht="14.4" customHeight="1" x14ac:dyDescent="0.3">
      <c r="A62" s="695" t="s">
        <v>529</v>
      </c>
      <c r="B62" s="696" t="s">
        <v>530</v>
      </c>
      <c r="C62" s="699" t="s">
        <v>534</v>
      </c>
      <c r="D62" s="720" t="s">
        <v>1321</v>
      </c>
      <c r="E62" s="699" t="s">
        <v>3083</v>
      </c>
      <c r="F62" s="720" t="s">
        <v>3084</v>
      </c>
      <c r="G62" s="699" t="s">
        <v>2861</v>
      </c>
      <c r="H62" s="699" t="s">
        <v>2862</v>
      </c>
      <c r="I62" s="711">
        <v>0.30499999999999999</v>
      </c>
      <c r="J62" s="711">
        <v>900</v>
      </c>
      <c r="K62" s="712">
        <v>275</v>
      </c>
    </row>
    <row r="63" spans="1:11" ht="14.4" customHeight="1" x14ac:dyDescent="0.3">
      <c r="A63" s="695" t="s">
        <v>529</v>
      </c>
      <c r="B63" s="696" t="s">
        <v>530</v>
      </c>
      <c r="C63" s="699" t="s">
        <v>534</v>
      </c>
      <c r="D63" s="720" t="s">
        <v>1321</v>
      </c>
      <c r="E63" s="699" t="s">
        <v>3083</v>
      </c>
      <c r="F63" s="720" t="s">
        <v>3084</v>
      </c>
      <c r="G63" s="699" t="s">
        <v>2863</v>
      </c>
      <c r="H63" s="699" t="s">
        <v>2864</v>
      </c>
      <c r="I63" s="711">
        <v>1.75</v>
      </c>
      <c r="J63" s="711">
        <v>200</v>
      </c>
      <c r="K63" s="712">
        <v>350</v>
      </c>
    </row>
    <row r="64" spans="1:11" ht="14.4" customHeight="1" x14ac:dyDescent="0.3">
      <c r="A64" s="695" t="s">
        <v>529</v>
      </c>
      <c r="B64" s="696" t="s">
        <v>530</v>
      </c>
      <c r="C64" s="699" t="s">
        <v>534</v>
      </c>
      <c r="D64" s="720" t="s">
        <v>1321</v>
      </c>
      <c r="E64" s="699" t="s">
        <v>3085</v>
      </c>
      <c r="F64" s="720" t="s">
        <v>3086</v>
      </c>
      <c r="G64" s="699" t="s">
        <v>2865</v>
      </c>
      <c r="H64" s="699" t="s">
        <v>2866</v>
      </c>
      <c r="I64" s="711">
        <v>11.01</v>
      </c>
      <c r="J64" s="711">
        <v>160</v>
      </c>
      <c r="K64" s="712">
        <v>1761.6</v>
      </c>
    </row>
    <row r="65" spans="1:11" ht="14.4" customHeight="1" x14ac:dyDescent="0.3">
      <c r="A65" s="695" t="s">
        <v>529</v>
      </c>
      <c r="B65" s="696" t="s">
        <v>530</v>
      </c>
      <c r="C65" s="699" t="s">
        <v>534</v>
      </c>
      <c r="D65" s="720" t="s">
        <v>1321</v>
      </c>
      <c r="E65" s="699" t="s">
        <v>3085</v>
      </c>
      <c r="F65" s="720" t="s">
        <v>3086</v>
      </c>
      <c r="G65" s="699" t="s">
        <v>2867</v>
      </c>
      <c r="H65" s="699" t="s">
        <v>2868</v>
      </c>
      <c r="I65" s="711">
        <v>11.01</v>
      </c>
      <c r="J65" s="711">
        <v>40</v>
      </c>
      <c r="K65" s="712">
        <v>440.4</v>
      </c>
    </row>
    <row r="66" spans="1:11" ht="14.4" customHeight="1" x14ac:dyDescent="0.3">
      <c r="A66" s="695" t="s">
        <v>529</v>
      </c>
      <c r="B66" s="696" t="s">
        <v>530</v>
      </c>
      <c r="C66" s="699" t="s">
        <v>534</v>
      </c>
      <c r="D66" s="720" t="s">
        <v>1321</v>
      </c>
      <c r="E66" s="699" t="s">
        <v>3085</v>
      </c>
      <c r="F66" s="720" t="s">
        <v>3086</v>
      </c>
      <c r="G66" s="699" t="s">
        <v>2869</v>
      </c>
      <c r="H66" s="699" t="s">
        <v>2870</v>
      </c>
      <c r="I66" s="711">
        <v>0.77333333333333343</v>
      </c>
      <c r="J66" s="711">
        <v>8000</v>
      </c>
      <c r="K66" s="712">
        <v>6180</v>
      </c>
    </row>
    <row r="67" spans="1:11" ht="14.4" customHeight="1" x14ac:dyDescent="0.3">
      <c r="A67" s="695" t="s">
        <v>529</v>
      </c>
      <c r="B67" s="696" t="s">
        <v>530</v>
      </c>
      <c r="C67" s="699" t="s">
        <v>534</v>
      </c>
      <c r="D67" s="720" t="s">
        <v>1321</v>
      </c>
      <c r="E67" s="699" t="s">
        <v>3085</v>
      </c>
      <c r="F67" s="720" t="s">
        <v>3086</v>
      </c>
      <c r="G67" s="699" t="s">
        <v>2871</v>
      </c>
      <c r="H67" s="699" t="s">
        <v>2872</v>
      </c>
      <c r="I67" s="711">
        <v>0.78</v>
      </c>
      <c r="J67" s="711">
        <v>200</v>
      </c>
      <c r="K67" s="712">
        <v>156</v>
      </c>
    </row>
    <row r="68" spans="1:11" ht="14.4" customHeight="1" x14ac:dyDescent="0.3">
      <c r="A68" s="695" t="s">
        <v>529</v>
      </c>
      <c r="B68" s="696" t="s">
        <v>530</v>
      </c>
      <c r="C68" s="699" t="s">
        <v>534</v>
      </c>
      <c r="D68" s="720" t="s">
        <v>1321</v>
      </c>
      <c r="E68" s="699" t="s">
        <v>3087</v>
      </c>
      <c r="F68" s="720" t="s">
        <v>3088</v>
      </c>
      <c r="G68" s="699" t="s">
        <v>2873</v>
      </c>
      <c r="H68" s="699" t="s">
        <v>2874</v>
      </c>
      <c r="I68" s="711">
        <v>139.44</v>
      </c>
      <c r="J68" s="711">
        <v>3</v>
      </c>
      <c r="K68" s="712">
        <v>418.32</v>
      </c>
    </row>
    <row r="69" spans="1:11" ht="14.4" customHeight="1" x14ac:dyDescent="0.3">
      <c r="A69" s="695" t="s">
        <v>529</v>
      </c>
      <c r="B69" s="696" t="s">
        <v>530</v>
      </c>
      <c r="C69" s="699" t="s">
        <v>534</v>
      </c>
      <c r="D69" s="720" t="s">
        <v>1321</v>
      </c>
      <c r="E69" s="699" t="s">
        <v>3087</v>
      </c>
      <c r="F69" s="720" t="s">
        <v>3088</v>
      </c>
      <c r="G69" s="699" t="s">
        <v>2875</v>
      </c>
      <c r="H69" s="699" t="s">
        <v>2876</v>
      </c>
      <c r="I69" s="711">
        <v>139.435</v>
      </c>
      <c r="J69" s="711">
        <v>3</v>
      </c>
      <c r="K69" s="712">
        <v>418.3</v>
      </c>
    </row>
    <row r="70" spans="1:11" ht="14.4" customHeight="1" x14ac:dyDescent="0.3">
      <c r="A70" s="695" t="s">
        <v>529</v>
      </c>
      <c r="B70" s="696" t="s">
        <v>530</v>
      </c>
      <c r="C70" s="699" t="s">
        <v>539</v>
      </c>
      <c r="D70" s="720" t="s">
        <v>1322</v>
      </c>
      <c r="E70" s="699" t="s">
        <v>3077</v>
      </c>
      <c r="F70" s="720" t="s">
        <v>3078</v>
      </c>
      <c r="G70" s="699" t="s">
        <v>2747</v>
      </c>
      <c r="H70" s="699" t="s">
        <v>2748</v>
      </c>
      <c r="I70" s="711">
        <v>2.39</v>
      </c>
      <c r="J70" s="711">
        <v>10</v>
      </c>
      <c r="K70" s="712">
        <v>23.9</v>
      </c>
    </row>
    <row r="71" spans="1:11" ht="14.4" customHeight="1" x14ac:dyDescent="0.3">
      <c r="A71" s="695" t="s">
        <v>529</v>
      </c>
      <c r="B71" s="696" t="s">
        <v>530</v>
      </c>
      <c r="C71" s="699" t="s">
        <v>539</v>
      </c>
      <c r="D71" s="720" t="s">
        <v>1322</v>
      </c>
      <c r="E71" s="699" t="s">
        <v>3077</v>
      </c>
      <c r="F71" s="720" t="s">
        <v>3078</v>
      </c>
      <c r="G71" s="699" t="s">
        <v>2755</v>
      </c>
      <c r="H71" s="699" t="s">
        <v>2756</v>
      </c>
      <c r="I71" s="711">
        <v>0.4</v>
      </c>
      <c r="J71" s="711">
        <v>600</v>
      </c>
      <c r="K71" s="712">
        <v>240</v>
      </c>
    </row>
    <row r="72" spans="1:11" ht="14.4" customHeight="1" x14ac:dyDescent="0.3">
      <c r="A72" s="695" t="s">
        <v>529</v>
      </c>
      <c r="B72" s="696" t="s">
        <v>530</v>
      </c>
      <c r="C72" s="699" t="s">
        <v>539</v>
      </c>
      <c r="D72" s="720" t="s">
        <v>1322</v>
      </c>
      <c r="E72" s="699" t="s">
        <v>3077</v>
      </c>
      <c r="F72" s="720" t="s">
        <v>3078</v>
      </c>
      <c r="G72" s="699" t="s">
        <v>2757</v>
      </c>
      <c r="H72" s="699" t="s">
        <v>2758</v>
      </c>
      <c r="I72" s="711">
        <v>27.366666666666671</v>
      </c>
      <c r="J72" s="711">
        <v>174</v>
      </c>
      <c r="K72" s="712">
        <v>4761.8</v>
      </c>
    </row>
    <row r="73" spans="1:11" ht="14.4" customHeight="1" x14ac:dyDescent="0.3">
      <c r="A73" s="695" t="s">
        <v>529</v>
      </c>
      <c r="B73" s="696" t="s">
        <v>530</v>
      </c>
      <c r="C73" s="699" t="s">
        <v>539</v>
      </c>
      <c r="D73" s="720" t="s">
        <v>1322</v>
      </c>
      <c r="E73" s="699" t="s">
        <v>3077</v>
      </c>
      <c r="F73" s="720" t="s">
        <v>3078</v>
      </c>
      <c r="G73" s="699" t="s">
        <v>2759</v>
      </c>
      <c r="H73" s="699" t="s">
        <v>2760</v>
      </c>
      <c r="I73" s="711">
        <v>39.65</v>
      </c>
      <c r="J73" s="711">
        <v>2</v>
      </c>
      <c r="K73" s="712">
        <v>79.3</v>
      </c>
    </row>
    <row r="74" spans="1:11" ht="14.4" customHeight="1" x14ac:dyDescent="0.3">
      <c r="A74" s="695" t="s">
        <v>529</v>
      </c>
      <c r="B74" s="696" t="s">
        <v>530</v>
      </c>
      <c r="C74" s="699" t="s">
        <v>539</v>
      </c>
      <c r="D74" s="720" t="s">
        <v>1322</v>
      </c>
      <c r="E74" s="699" t="s">
        <v>3077</v>
      </c>
      <c r="F74" s="720" t="s">
        <v>3078</v>
      </c>
      <c r="G74" s="699" t="s">
        <v>2763</v>
      </c>
      <c r="H74" s="699" t="s">
        <v>2764</v>
      </c>
      <c r="I74" s="711">
        <v>1.38</v>
      </c>
      <c r="J74" s="711">
        <v>50</v>
      </c>
      <c r="K74" s="712">
        <v>69</v>
      </c>
    </row>
    <row r="75" spans="1:11" ht="14.4" customHeight="1" x14ac:dyDescent="0.3">
      <c r="A75" s="695" t="s">
        <v>529</v>
      </c>
      <c r="B75" s="696" t="s">
        <v>530</v>
      </c>
      <c r="C75" s="699" t="s">
        <v>539</v>
      </c>
      <c r="D75" s="720" t="s">
        <v>1322</v>
      </c>
      <c r="E75" s="699" t="s">
        <v>3077</v>
      </c>
      <c r="F75" s="720" t="s">
        <v>3078</v>
      </c>
      <c r="G75" s="699" t="s">
        <v>2877</v>
      </c>
      <c r="H75" s="699" t="s">
        <v>2878</v>
      </c>
      <c r="I75" s="711">
        <v>0.59</v>
      </c>
      <c r="J75" s="711">
        <v>2500</v>
      </c>
      <c r="K75" s="712">
        <v>1475</v>
      </c>
    </row>
    <row r="76" spans="1:11" ht="14.4" customHeight="1" x14ac:dyDescent="0.3">
      <c r="A76" s="695" t="s">
        <v>529</v>
      </c>
      <c r="B76" s="696" t="s">
        <v>530</v>
      </c>
      <c r="C76" s="699" t="s">
        <v>539</v>
      </c>
      <c r="D76" s="720" t="s">
        <v>1322</v>
      </c>
      <c r="E76" s="699" t="s">
        <v>3077</v>
      </c>
      <c r="F76" s="720" t="s">
        <v>3078</v>
      </c>
      <c r="G76" s="699" t="s">
        <v>2765</v>
      </c>
      <c r="H76" s="699" t="s">
        <v>2766</v>
      </c>
      <c r="I76" s="711">
        <v>8.58</v>
      </c>
      <c r="J76" s="711">
        <v>28</v>
      </c>
      <c r="K76" s="712">
        <v>240.24</v>
      </c>
    </row>
    <row r="77" spans="1:11" ht="14.4" customHeight="1" x14ac:dyDescent="0.3">
      <c r="A77" s="695" t="s">
        <v>529</v>
      </c>
      <c r="B77" s="696" t="s">
        <v>530</v>
      </c>
      <c r="C77" s="699" t="s">
        <v>539</v>
      </c>
      <c r="D77" s="720" t="s">
        <v>1322</v>
      </c>
      <c r="E77" s="699" t="s">
        <v>3077</v>
      </c>
      <c r="F77" s="720" t="s">
        <v>3078</v>
      </c>
      <c r="G77" s="699" t="s">
        <v>2767</v>
      </c>
      <c r="H77" s="699" t="s">
        <v>2768</v>
      </c>
      <c r="I77" s="711">
        <v>27.94</v>
      </c>
      <c r="J77" s="711">
        <v>6</v>
      </c>
      <c r="K77" s="712">
        <v>167.64000000000001</v>
      </c>
    </row>
    <row r="78" spans="1:11" ht="14.4" customHeight="1" x14ac:dyDescent="0.3">
      <c r="A78" s="695" t="s">
        <v>529</v>
      </c>
      <c r="B78" s="696" t="s">
        <v>530</v>
      </c>
      <c r="C78" s="699" t="s">
        <v>539</v>
      </c>
      <c r="D78" s="720" t="s">
        <v>1322</v>
      </c>
      <c r="E78" s="699" t="s">
        <v>3077</v>
      </c>
      <c r="F78" s="720" t="s">
        <v>3078</v>
      </c>
      <c r="G78" s="699" t="s">
        <v>2879</v>
      </c>
      <c r="H78" s="699" t="s">
        <v>2880</v>
      </c>
      <c r="I78" s="711">
        <v>7.49</v>
      </c>
      <c r="J78" s="711">
        <v>24</v>
      </c>
      <c r="K78" s="712">
        <v>179.76</v>
      </c>
    </row>
    <row r="79" spans="1:11" ht="14.4" customHeight="1" x14ac:dyDescent="0.3">
      <c r="A79" s="695" t="s">
        <v>529</v>
      </c>
      <c r="B79" s="696" t="s">
        <v>530</v>
      </c>
      <c r="C79" s="699" t="s">
        <v>539</v>
      </c>
      <c r="D79" s="720" t="s">
        <v>1322</v>
      </c>
      <c r="E79" s="699" t="s">
        <v>3077</v>
      </c>
      <c r="F79" s="720" t="s">
        <v>3078</v>
      </c>
      <c r="G79" s="699" t="s">
        <v>2881</v>
      </c>
      <c r="H79" s="699" t="s">
        <v>2882</v>
      </c>
      <c r="I79" s="711">
        <v>1.51</v>
      </c>
      <c r="J79" s="711">
        <v>50</v>
      </c>
      <c r="K79" s="712">
        <v>75.5</v>
      </c>
    </row>
    <row r="80" spans="1:11" ht="14.4" customHeight="1" x14ac:dyDescent="0.3">
      <c r="A80" s="695" t="s">
        <v>529</v>
      </c>
      <c r="B80" s="696" t="s">
        <v>530</v>
      </c>
      <c r="C80" s="699" t="s">
        <v>539</v>
      </c>
      <c r="D80" s="720" t="s">
        <v>1322</v>
      </c>
      <c r="E80" s="699" t="s">
        <v>3077</v>
      </c>
      <c r="F80" s="720" t="s">
        <v>3078</v>
      </c>
      <c r="G80" s="699" t="s">
        <v>2883</v>
      </c>
      <c r="H80" s="699" t="s">
        <v>2884</v>
      </c>
      <c r="I80" s="711">
        <v>0.31</v>
      </c>
      <c r="J80" s="711">
        <v>100</v>
      </c>
      <c r="K80" s="712">
        <v>31</v>
      </c>
    </row>
    <row r="81" spans="1:11" ht="14.4" customHeight="1" x14ac:dyDescent="0.3">
      <c r="A81" s="695" t="s">
        <v>529</v>
      </c>
      <c r="B81" s="696" t="s">
        <v>530</v>
      </c>
      <c r="C81" s="699" t="s">
        <v>539</v>
      </c>
      <c r="D81" s="720" t="s">
        <v>1322</v>
      </c>
      <c r="E81" s="699" t="s">
        <v>3079</v>
      </c>
      <c r="F81" s="720" t="s">
        <v>3080</v>
      </c>
      <c r="G81" s="699" t="s">
        <v>2885</v>
      </c>
      <c r="H81" s="699" t="s">
        <v>2886</v>
      </c>
      <c r="I81" s="711">
        <v>735.68</v>
      </c>
      <c r="J81" s="711">
        <v>20</v>
      </c>
      <c r="K81" s="712">
        <v>14713.6</v>
      </c>
    </row>
    <row r="82" spans="1:11" ht="14.4" customHeight="1" x14ac:dyDescent="0.3">
      <c r="A82" s="695" t="s">
        <v>529</v>
      </c>
      <c r="B82" s="696" t="s">
        <v>530</v>
      </c>
      <c r="C82" s="699" t="s">
        <v>539</v>
      </c>
      <c r="D82" s="720" t="s">
        <v>1322</v>
      </c>
      <c r="E82" s="699" t="s">
        <v>3079</v>
      </c>
      <c r="F82" s="720" t="s">
        <v>3080</v>
      </c>
      <c r="G82" s="699" t="s">
        <v>2887</v>
      </c>
      <c r="H82" s="699" t="s">
        <v>2888</v>
      </c>
      <c r="I82" s="711">
        <v>369.05</v>
      </c>
      <c r="J82" s="711">
        <v>10</v>
      </c>
      <c r="K82" s="712">
        <v>3690.5</v>
      </c>
    </row>
    <row r="83" spans="1:11" ht="14.4" customHeight="1" x14ac:dyDescent="0.3">
      <c r="A83" s="695" t="s">
        <v>529</v>
      </c>
      <c r="B83" s="696" t="s">
        <v>530</v>
      </c>
      <c r="C83" s="699" t="s">
        <v>539</v>
      </c>
      <c r="D83" s="720" t="s">
        <v>1322</v>
      </c>
      <c r="E83" s="699" t="s">
        <v>3079</v>
      </c>
      <c r="F83" s="720" t="s">
        <v>3080</v>
      </c>
      <c r="G83" s="699" t="s">
        <v>2781</v>
      </c>
      <c r="H83" s="699" t="s">
        <v>2782</v>
      </c>
      <c r="I83" s="711">
        <v>11.14</v>
      </c>
      <c r="J83" s="711">
        <v>50</v>
      </c>
      <c r="K83" s="712">
        <v>557</v>
      </c>
    </row>
    <row r="84" spans="1:11" ht="14.4" customHeight="1" x14ac:dyDescent="0.3">
      <c r="A84" s="695" t="s">
        <v>529</v>
      </c>
      <c r="B84" s="696" t="s">
        <v>530</v>
      </c>
      <c r="C84" s="699" t="s">
        <v>539</v>
      </c>
      <c r="D84" s="720" t="s">
        <v>1322</v>
      </c>
      <c r="E84" s="699" t="s">
        <v>3079</v>
      </c>
      <c r="F84" s="720" t="s">
        <v>3080</v>
      </c>
      <c r="G84" s="699" t="s">
        <v>2889</v>
      </c>
      <c r="H84" s="699" t="s">
        <v>2890</v>
      </c>
      <c r="I84" s="711">
        <v>4.5999999999999996</v>
      </c>
      <c r="J84" s="711">
        <v>100</v>
      </c>
      <c r="K84" s="712">
        <v>460</v>
      </c>
    </row>
    <row r="85" spans="1:11" ht="14.4" customHeight="1" x14ac:dyDescent="0.3">
      <c r="A85" s="695" t="s">
        <v>529</v>
      </c>
      <c r="B85" s="696" t="s">
        <v>530</v>
      </c>
      <c r="C85" s="699" t="s">
        <v>539</v>
      </c>
      <c r="D85" s="720" t="s">
        <v>1322</v>
      </c>
      <c r="E85" s="699" t="s">
        <v>3079</v>
      </c>
      <c r="F85" s="720" t="s">
        <v>3080</v>
      </c>
      <c r="G85" s="699" t="s">
        <v>2891</v>
      </c>
      <c r="H85" s="699" t="s">
        <v>2892</v>
      </c>
      <c r="I85" s="711">
        <v>20.004999999999999</v>
      </c>
      <c r="J85" s="711">
        <v>40</v>
      </c>
      <c r="K85" s="712">
        <v>837.35</v>
      </c>
    </row>
    <row r="86" spans="1:11" ht="14.4" customHeight="1" x14ac:dyDescent="0.3">
      <c r="A86" s="695" t="s">
        <v>529</v>
      </c>
      <c r="B86" s="696" t="s">
        <v>530</v>
      </c>
      <c r="C86" s="699" t="s">
        <v>539</v>
      </c>
      <c r="D86" s="720" t="s">
        <v>1322</v>
      </c>
      <c r="E86" s="699" t="s">
        <v>3079</v>
      </c>
      <c r="F86" s="720" t="s">
        <v>3080</v>
      </c>
      <c r="G86" s="699" t="s">
        <v>2783</v>
      </c>
      <c r="H86" s="699" t="s">
        <v>2784</v>
      </c>
      <c r="I86" s="711">
        <v>0.93</v>
      </c>
      <c r="J86" s="711">
        <v>400</v>
      </c>
      <c r="K86" s="712">
        <v>372</v>
      </c>
    </row>
    <row r="87" spans="1:11" ht="14.4" customHeight="1" x14ac:dyDescent="0.3">
      <c r="A87" s="695" t="s">
        <v>529</v>
      </c>
      <c r="B87" s="696" t="s">
        <v>530</v>
      </c>
      <c r="C87" s="699" t="s">
        <v>539</v>
      </c>
      <c r="D87" s="720" t="s">
        <v>1322</v>
      </c>
      <c r="E87" s="699" t="s">
        <v>3079</v>
      </c>
      <c r="F87" s="720" t="s">
        <v>3080</v>
      </c>
      <c r="G87" s="699" t="s">
        <v>2785</v>
      </c>
      <c r="H87" s="699" t="s">
        <v>2786</v>
      </c>
      <c r="I87" s="711">
        <v>1.4366666666666668</v>
      </c>
      <c r="J87" s="711">
        <v>400</v>
      </c>
      <c r="K87" s="712">
        <v>574</v>
      </c>
    </row>
    <row r="88" spans="1:11" ht="14.4" customHeight="1" x14ac:dyDescent="0.3">
      <c r="A88" s="695" t="s">
        <v>529</v>
      </c>
      <c r="B88" s="696" t="s">
        <v>530</v>
      </c>
      <c r="C88" s="699" t="s">
        <v>539</v>
      </c>
      <c r="D88" s="720" t="s">
        <v>1322</v>
      </c>
      <c r="E88" s="699" t="s">
        <v>3079</v>
      </c>
      <c r="F88" s="720" t="s">
        <v>3080</v>
      </c>
      <c r="G88" s="699" t="s">
        <v>2789</v>
      </c>
      <c r="H88" s="699" t="s">
        <v>2790</v>
      </c>
      <c r="I88" s="711">
        <v>22.53</v>
      </c>
      <c r="J88" s="711">
        <v>7</v>
      </c>
      <c r="K88" s="712">
        <v>157.71</v>
      </c>
    </row>
    <row r="89" spans="1:11" ht="14.4" customHeight="1" x14ac:dyDescent="0.3">
      <c r="A89" s="695" t="s">
        <v>529</v>
      </c>
      <c r="B89" s="696" t="s">
        <v>530</v>
      </c>
      <c r="C89" s="699" t="s">
        <v>539</v>
      </c>
      <c r="D89" s="720" t="s">
        <v>1322</v>
      </c>
      <c r="E89" s="699" t="s">
        <v>3079</v>
      </c>
      <c r="F89" s="720" t="s">
        <v>3080</v>
      </c>
      <c r="G89" s="699" t="s">
        <v>2791</v>
      </c>
      <c r="H89" s="699" t="s">
        <v>2792</v>
      </c>
      <c r="I89" s="711">
        <v>3.1349999999999998</v>
      </c>
      <c r="J89" s="711">
        <v>200</v>
      </c>
      <c r="K89" s="712">
        <v>627</v>
      </c>
    </row>
    <row r="90" spans="1:11" ht="14.4" customHeight="1" x14ac:dyDescent="0.3">
      <c r="A90" s="695" t="s">
        <v>529</v>
      </c>
      <c r="B90" s="696" t="s">
        <v>530</v>
      </c>
      <c r="C90" s="699" t="s">
        <v>539</v>
      </c>
      <c r="D90" s="720" t="s">
        <v>1322</v>
      </c>
      <c r="E90" s="699" t="s">
        <v>3079</v>
      </c>
      <c r="F90" s="720" t="s">
        <v>3080</v>
      </c>
      <c r="G90" s="699" t="s">
        <v>2793</v>
      </c>
      <c r="H90" s="699" t="s">
        <v>2794</v>
      </c>
      <c r="I90" s="711">
        <v>6.3</v>
      </c>
      <c r="J90" s="711">
        <v>90</v>
      </c>
      <c r="K90" s="712">
        <v>567</v>
      </c>
    </row>
    <row r="91" spans="1:11" ht="14.4" customHeight="1" x14ac:dyDescent="0.3">
      <c r="A91" s="695" t="s">
        <v>529</v>
      </c>
      <c r="B91" s="696" t="s">
        <v>530</v>
      </c>
      <c r="C91" s="699" t="s">
        <v>539</v>
      </c>
      <c r="D91" s="720" t="s">
        <v>1322</v>
      </c>
      <c r="E91" s="699" t="s">
        <v>3079</v>
      </c>
      <c r="F91" s="720" t="s">
        <v>3080</v>
      </c>
      <c r="G91" s="699" t="s">
        <v>2799</v>
      </c>
      <c r="H91" s="699" t="s">
        <v>2800</v>
      </c>
      <c r="I91" s="711">
        <v>5.5666666666666664</v>
      </c>
      <c r="J91" s="711">
        <v>380</v>
      </c>
      <c r="K91" s="712">
        <v>2115.1999999999998</v>
      </c>
    </row>
    <row r="92" spans="1:11" ht="14.4" customHeight="1" x14ac:dyDescent="0.3">
      <c r="A92" s="695" t="s">
        <v>529</v>
      </c>
      <c r="B92" s="696" t="s">
        <v>530</v>
      </c>
      <c r="C92" s="699" t="s">
        <v>539</v>
      </c>
      <c r="D92" s="720" t="s">
        <v>1322</v>
      </c>
      <c r="E92" s="699" t="s">
        <v>3079</v>
      </c>
      <c r="F92" s="720" t="s">
        <v>3080</v>
      </c>
      <c r="G92" s="699" t="s">
        <v>2803</v>
      </c>
      <c r="H92" s="699" t="s">
        <v>2804</v>
      </c>
      <c r="I92" s="711">
        <v>1.7766666666666666</v>
      </c>
      <c r="J92" s="711">
        <v>300</v>
      </c>
      <c r="K92" s="712">
        <v>532.5</v>
      </c>
    </row>
    <row r="93" spans="1:11" ht="14.4" customHeight="1" x14ac:dyDescent="0.3">
      <c r="A93" s="695" t="s">
        <v>529</v>
      </c>
      <c r="B93" s="696" t="s">
        <v>530</v>
      </c>
      <c r="C93" s="699" t="s">
        <v>539</v>
      </c>
      <c r="D93" s="720" t="s">
        <v>1322</v>
      </c>
      <c r="E93" s="699" t="s">
        <v>3079</v>
      </c>
      <c r="F93" s="720" t="s">
        <v>3080</v>
      </c>
      <c r="G93" s="699" t="s">
        <v>2893</v>
      </c>
      <c r="H93" s="699" t="s">
        <v>2894</v>
      </c>
      <c r="I93" s="711">
        <v>1.77</v>
      </c>
      <c r="J93" s="711">
        <v>100</v>
      </c>
      <c r="K93" s="712">
        <v>177</v>
      </c>
    </row>
    <row r="94" spans="1:11" ht="14.4" customHeight="1" x14ac:dyDescent="0.3">
      <c r="A94" s="695" t="s">
        <v>529</v>
      </c>
      <c r="B94" s="696" t="s">
        <v>530</v>
      </c>
      <c r="C94" s="699" t="s">
        <v>539</v>
      </c>
      <c r="D94" s="720" t="s">
        <v>1322</v>
      </c>
      <c r="E94" s="699" t="s">
        <v>3079</v>
      </c>
      <c r="F94" s="720" t="s">
        <v>3080</v>
      </c>
      <c r="G94" s="699" t="s">
        <v>2805</v>
      </c>
      <c r="H94" s="699" t="s">
        <v>2806</v>
      </c>
      <c r="I94" s="711">
        <v>1.77</v>
      </c>
      <c r="J94" s="711">
        <v>100</v>
      </c>
      <c r="K94" s="712">
        <v>177</v>
      </c>
    </row>
    <row r="95" spans="1:11" ht="14.4" customHeight="1" x14ac:dyDescent="0.3">
      <c r="A95" s="695" t="s">
        <v>529</v>
      </c>
      <c r="B95" s="696" t="s">
        <v>530</v>
      </c>
      <c r="C95" s="699" t="s">
        <v>539</v>
      </c>
      <c r="D95" s="720" t="s">
        <v>1322</v>
      </c>
      <c r="E95" s="699" t="s">
        <v>3079</v>
      </c>
      <c r="F95" s="720" t="s">
        <v>3080</v>
      </c>
      <c r="G95" s="699" t="s">
        <v>2895</v>
      </c>
      <c r="H95" s="699" t="s">
        <v>2896</v>
      </c>
      <c r="I95" s="711">
        <v>1.76</v>
      </c>
      <c r="J95" s="711">
        <v>200</v>
      </c>
      <c r="K95" s="712">
        <v>352</v>
      </c>
    </row>
    <row r="96" spans="1:11" ht="14.4" customHeight="1" x14ac:dyDescent="0.3">
      <c r="A96" s="695" t="s">
        <v>529</v>
      </c>
      <c r="B96" s="696" t="s">
        <v>530</v>
      </c>
      <c r="C96" s="699" t="s">
        <v>539</v>
      </c>
      <c r="D96" s="720" t="s">
        <v>1322</v>
      </c>
      <c r="E96" s="699" t="s">
        <v>3079</v>
      </c>
      <c r="F96" s="720" t="s">
        <v>3080</v>
      </c>
      <c r="G96" s="699" t="s">
        <v>2897</v>
      </c>
      <c r="H96" s="699" t="s">
        <v>2898</v>
      </c>
      <c r="I96" s="711">
        <v>1.7549999999999999</v>
      </c>
      <c r="J96" s="711">
        <v>300</v>
      </c>
      <c r="K96" s="712">
        <v>527</v>
      </c>
    </row>
    <row r="97" spans="1:11" ht="14.4" customHeight="1" x14ac:dyDescent="0.3">
      <c r="A97" s="695" t="s">
        <v>529</v>
      </c>
      <c r="B97" s="696" t="s">
        <v>530</v>
      </c>
      <c r="C97" s="699" t="s">
        <v>539</v>
      </c>
      <c r="D97" s="720" t="s">
        <v>1322</v>
      </c>
      <c r="E97" s="699" t="s">
        <v>3079</v>
      </c>
      <c r="F97" s="720" t="s">
        <v>3080</v>
      </c>
      <c r="G97" s="699" t="s">
        <v>2807</v>
      </c>
      <c r="H97" s="699" t="s">
        <v>2808</v>
      </c>
      <c r="I97" s="711">
        <v>1.3333333333333334E-2</v>
      </c>
      <c r="J97" s="711">
        <v>300</v>
      </c>
      <c r="K97" s="712">
        <v>4</v>
      </c>
    </row>
    <row r="98" spans="1:11" ht="14.4" customHeight="1" x14ac:dyDescent="0.3">
      <c r="A98" s="695" t="s">
        <v>529</v>
      </c>
      <c r="B98" s="696" t="s">
        <v>530</v>
      </c>
      <c r="C98" s="699" t="s">
        <v>539</v>
      </c>
      <c r="D98" s="720" t="s">
        <v>1322</v>
      </c>
      <c r="E98" s="699" t="s">
        <v>3079</v>
      </c>
      <c r="F98" s="720" t="s">
        <v>3080</v>
      </c>
      <c r="G98" s="699" t="s">
        <v>2899</v>
      </c>
      <c r="H98" s="699" t="s">
        <v>2900</v>
      </c>
      <c r="I98" s="711">
        <v>2.06</v>
      </c>
      <c r="J98" s="711">
        <v>100</v>
      </c>
      <c r="K98" s="712">
        <v>206</v>
      </c>
    </row>
    <row r="99" spans="1:11" ht="14.4" customHeight="1" x14ac:dyDescent="0.3">
      <c r="A99" s="695" t="s">
        <v>529</v>
      </c>
      <c r="B99" s="696" t="s">
        <v>530</v>
      </c>
      <c r="C99" s="699" t="s">
        <v>539</v>
      </c>
      <c r="D99" s="720" t="s">
        <v>1322</v>
      </c>
      <c r="E99" s="699" t="s">
        <v>3079</v>
      </c>
      <c r="F99" s="720" t="s">
        <v>3080</v>
      </c>
      <c r="G99" s="699" t="s">
        <v>2809</v>
      </c>
      <c r="H99" s="699" t="s">
        <v>2810</v>
      </c>
      <c r="I99" s="711">
        <v>2.8066666666666666</v>
      </c>
      <c r="J99" s="711">
        <v>1250</v>
      </c>
      <c r="K99" s="712">
        <v>3507.5</v>
      </c>
    </row>
    <row r="100" spans="1:11" ht="14.4" customHeight="1" x14ac:dyDescent="0.3">
      <c r="A100" s="695" t="s">
        <v>529</v>
      </c>
      <c r="B100" s="696" t="s">
        <v>530</v>
      </c>
      <c r="C100" s="699" t="s">
        <v>539</v>
      </c>
      <c r="D100" s="720" t="s">
        <v>1322</v>
      </c>
      <c r="E100" s="699" t="s">
        <v>3079</v>
      </c>
      <c r="F100" s="720" t="s">
        <v>3080</v>
      </c>
      <c r="G100" s="699" t="s">
        <v>2811</v>
      </c>
      <c r="H100" s="699" t="s">
        <v>2812</v>
      </c>
      <c r="I100" s="711">
        <v>1.99</v>
      </c>
      <c r="J100" s="711">
        <v>50</v>
      </c>
      <c r="K100" s="712">
        <v>99.5</v>
      </c>
    </row>
    <row r="101" spans="1:11" ht="14.4" customHeight="1" x14ac:dyDescent="0.3">
      <c r="A101" s="695" t="s">
        <v>529</v>
      </c>
      <c r="B101" s="696" t="s">
        <v>530</v>
      </c>
      <c r="C101" s="699" t="s">
        <v>539</v>
      </c>
      <c r="D101" s="720" t="s">
        <v>1322</v>
      </c>
      <c r="E101" s="699" t="s">
        <v>3079</v>
      </c>
      <c r="F101" s="720" t="s">
        <v>3080</v>
      </c>
      <c r="G101" s="699" t="s">
        <v>2901</v>
      </c>
      <c r="H101" s="699" t="s">
        <v>2902</v>
      </c>
      <c r="I101" s="711">
        <v>4.24</v>
      </c>
      <c r="J101" s="711">
        <v>300</v>
      </c>
      <c r="K101" s="712">
        <v>1272</v>
      </c>
    </row>
    <row r="102" spans="1:11" ht="14.4" customHeight="1" x14ac:dyDescent="0.3">
      <c r="A102" s="695" t="s">
        <v>529</v>
      </c>
      <c r="B102" s="696" t="s">
        <v>530</v>
      </c>
      <c r="C102" s="699" t="s">
        <v>539</v>
      </c>
      <c r="D102" s="720" t="s">
        <v>1322</v>
      </c>
      <c r="E102" s="699" t="s">
        <v>3079</v>
      </c>
      <c r="F102" s="720" t="s">
        <v>3080</v>
      </c>
      <c r="G102" s="699" t="s">
        <v>2903</v>
      </c>
      <c r="H102" s="699" t="s">
        <v>2904</v>
      </c>
      <c r="I102" s="711">
        <v>35.090000000000003</v>
      </c>
      <c r="J102" s="711">
        <v>36</v>
      </c>
      <c r="K102" s="712">
        <v>1263.24</v>
      </c>
    </row>
    <row r="103" spans="1:11" ht="14.4" customHeight="1" x14ac:dyDescent="0.3">
      <c r="A103" s="695" t="s">
        <v>529</v>
      </c>
      <c r="B103" s="696" t="s">
        <v>530</v>
      </c>
      <c r="C103" s="699" t="s">
        <v>539</v>
      </c>
      <c r="D103" s="720" t="s">
        <v>1322</v>
      </c>
      <c r="E103" s="699" t="s">
        <v>3079</v>
      </c>
      <c r="F103" s="720" t="s">
        <v>3080</v>
      </c>
      <c r="G103" s="699" t="s">
        <v>2817</v>
      </c>
      <c r="H103" s="699" t="s">
        <v>2818</v>
      </c>
      <c r="I103" s="711">
        <v>1.5733333333333335</v>
      </c>
      <c r="J103" s="711">
        <v>600</v>
      </c>
      <c r="K103" s="712">
        <v>943.5</v>
      </c>
    </row>
    <row r="104" spans="1:11" ht="14.4" customHeight="1" x14ac:dyDescent="0.3">
      <c r="A104" s="695" t="s">
        <v>529</v>
      </c>
      <c r="B104" s="696" t="s">
        <v>530</v>
      </c>
      <c r="C104" s="699" t="s">
        <v>539</v>
      </c>
      <c r="D104" s="720" t="s">
        <v>1322</v>
      </c>
      <c r="E104" s="699" t="s">
        <v>3079</v>
      </c>
      <c r="F104" s="720" t="s">
        <v>3080</v>
      </c>
      <c r="G104" s="699" t="s">
        <v>2905</v>
      </c>
      <c r="H104" s="699" t="s">
        <v>2906</v>
      </c>
      <c r="I104" s="711">
        <v>21.78</v>
      </c>
      <c r="J104" s="711">
        <v>36</v>
      </c>
      <c r="K104" s="712">
        <v>783.97</v>
      </c>
    </row>
    <row r="105" spans="1:11" ht="14.4" customHeight="1" x14ac:dyDescent="0.3">
      <c r="A105" s="695" t="s">
        <v>529</v>
      </c>
      <c r="B105" s="696" t="s">
        <v>530</v>
      </c>
      <c r="C105" s="699" t="s">
        <v>539</v>
      </c>
      <c r="D105" s="720" t="s">
        <v>1322</v>
      </c>
      <c r="E105" s="699" t="s">
        <v>3079</v>
      </c>
      <c r="F105" s="720" t="s">
        <v>3080</v>
      </c>
      <c r="G105" s="699" t="s">
        <v>2907</v>
      </c>
      <c r="H105" s="699" t="s">
        <v>2908</v>
      </c>
      <c r="I105" s="711">
        <v>2.06</v>
      </c>
      <c r="J105" s="711">
        <v>700</v>
      </c>
      <c r="K105" s="712">
        <v>1442</v>
      </c>
    </row>
    <row r="106" spans="1:11" ht="14.4" customHeight="1" x14ac:dyDescent="0.3">
      <c r="A106" s="695" t="s">
        <v>529</v>
      </c>
      <c r="B106" s="696" t="s">
        <v>530</v>
      </c>
      <c r="C106" s="699" t="s">
        <v>539</v>
      </c>
      <c r="D106" s="720" t="s">
        <v>1322</v>
      </c>
      <c r="E106" s="699" t="s">
        <v>3079</v>
      </c>
      <c r="F106" s="720" t="s">
        <v>3080</v>
      </c>
      <c r="G106" s="699" t="s">
        <v>2819</v>
      </c>
      <c r="H106" s="699" t="s">
        <v>2820</v>
      </c>
      <c r="I106" s="711">
        <v>5.13</v>
      </c>
      <c r="J106" s="711">
        <v>50</v>
      </c>
      <c r="K106" s="712">
        <v>256.5</v>
      </c>
    </row>
    <row r="107" spans="1:11" ht="14.4" customHeight="1" x14ac:dyDescent="0.3">
      <c r="A107" s="695" t="s">
        <v>529</v>
      </c>
      <c r="B107" s="696" t="s">
        <v>530</v>
      </c>
      <c r="C107" s="699" t="s">
        <v>539</v>
      </c>
      <c r="D107" s="720" t="s">
        <v>1322</v>
      </c>
      <c r="E107" s="699" t="s">
        <v>3079</v>
      </c>
      <c r="F107" s="720" t="s">
        <v>3080</v>
      </c>
      <c r="G107" s="699" t="s">
        <v>2909</v>
      </c>
      <c r="H107" s="699" t="s">
        <v>2910</v>
      </c>
      <c r="I107" s="711">
        <v>126.07</v>
      </c>
      <c r="J107" s="711">
        <v>3</v>
      </c>
      <c r="K107" s="712">
        <v>378.21</v>
      </c>
    </row>
    <row r="108" spans="1:11" ht="14.4" customHeight="1" x14ac:dyDescent="0.3">
      <c r="A108" s="695" t="s">
        <v>529</v>
      </c>
      <c r="B108" s="696" t="s">
        <v>530</v>
      </c>
      <c r="C108" s="699" t="s">
        <v>539</v>
      </c>
      <c r="D108" s="720" t="s">
        <v>1322</v>
      </c>
      <c r="E108" s="699" t="s">
        <v>3079</v>
      </c>
      <c r="F108" s="720" t="s">
        <v>3080</v>
      </c>
      <c r="G108" s="699" t="s">
        <v>2911</v>
      </c>
      <c r="H108" s="699" t="s">
        <v>2912</v>
      </c>
      <c r="I108" s="711">
        <v>34.50333333333333</v>
      </c>
      <c r="J108" s="711">
        <v>240</v>
      </c>
      <c r="K108" s="712">
        <v>8280.9499999999989</v>
      </c>
    </row>
    <row r="109" spans="1:11" ht="14.4" customHeight="1" x14ac:dyDescent="0.3">
      <c r="A109" s="695" t="s">
        <v>529</v>
      </c>
      <c r="B109" s="696" t="s">
        <v>530</v>
      </c>
      <c r="C109" s="699" t="s">
        <v>539</v>
      </c>
      <c r="D109" s="720" t="s">
        <v>1322</v>
      </c>
      <c r="E109" s="699" t="s">
        <v>3079</v>
      </c>
      <c r="F109" s="720" t="s">
        <v>3080</v>
      </c>
      <c r="G109" s="699" t="s">
        <v>2913</v>
      </c>
      <c r="H109" s="699" t="s">
        <v>2914</v>
      </c>
      <c r="I109" s="711">
        <v>17.98</v>
      </c>
      <c r="J109" s="711">
        <v>50</v>
      </c>
      <c r="K109" s="712">
        <v>899</v>
      </c>
    </row>
    <row r="110" spans="1:11" ht="14.4" customHeight="1" x14ac:dyDescent="0.3">
      <c r="A110" s="695" t="s">
        <v>529</v>
      </c>
      <c r="B110" s="696" t="s">
        <v>530</v>
      </c>
      <c r="C110" s="699" t="s">
        <v>539</v>
      </c>
      <c r="D110" s="720" t="s">
        <v>1322</v>
      </c>
      <c r="E110" s="699" t="s">
        <v>3079</v>
      </c>
      <c r="F110" s="720" t="s">
        <v>3080</v>
      </c>
      <c r="G110" s="699" t="s">
        <v>2915</v>
      </c>
      <c r="H110" s="699" t="s">
        <v>2916</v>
      </c>
      <c r="I110" s="711">
        <v>505.78</v>
      </c>
      <c r="J110" s="711">
        <v>10</v>
      </c>
      <c r="K110" s="712">
        <v>5057.8</v>
      </c>
    </row>
    <row r="111" spans="1:11" ht="14.4" customHeight="1" x14ac:dyDescent="0.3">
      <c r="A111" s="695" t="s">
        <v>529</v>
      </c>
      <c r="B111" s="696" t="s">
        <v>530</v>
      </c>
      <c r="C111" s="699" t="s">
        <v>539</v>
      </c>
      <c r="D111" s="720" t="s">
        <v>1322</v>
      </c>
      <c r="E111" s="699" t="s">
        <v>3079</v>
      </c>
      <c r="F111" s="720" t="s">
        <v>3080</v>
      </c>
      <c r="G111" s="699" t="s">
        <v>2827</v>
      </c>
      <c r="H111" s="699" t="s">
        <v>2828</v>
      </c>
      <c r="I111" s="711">
        <v>17.98</v>
      </c>
      <c r="J111" s="711">
        <v>50</v>
      </c>
      <c r="K111" s="712">
        <v>899</v>
      </c>
    </row>
    <row r="112" spans="1:11" ht="14.4" customHeight="1" x14ac:dyDescent="0.3">
      <c r="A112" s="695" t="s">
        <v>529</v>
      </c>
      <c r="B112" s="696" t="s">
        <v>530</v>
      </c>
      <c r="C112" s="699" t="s">
        <v>539</v>
      </c>
      <c r="D112" s="720" t="s">
        <v>1322</v>
      </c>
      <c r="E112" s="699" t="s">
        <v>3079</v>
      </c>
      <c r="F112" s="720" t="s">
        <v>3080</v>
      </c>
      <c r="G112" s="699" t="s">
        <v>2829</v>
      </c>
      <c r="H112" s="699" t="s">
        <v>2830</v>
      </c>
      <c r="I112" s="711">
        <v>15.01</v>
      </c>
      <c r="J112" s="711">
        <v>35</v>
      </c>
      <c r="K112" s="712">
        <v>525.35</v>
      </c>
    </row>
    <row r="113" spans="1:11" ht="14.4" customHeight="1" x14ac:dyDescent="0.3">
      <c r="A113" s="695" t="s">
        <v>529</v>
      </c>
      <c r="B113" s="696" t="s">
        <v>530</v>
      </c>
      <c r="C113" s="699" t="s">
        <v>539</v>
      </c>
      <c r="D113" s="720" t="s">
        <v>1322</v>
      </c>
      <c r="E113" s="699" t="s">
        <v>3079</v>
      </c>
      <c r="F113" s="720" t="s">
        <v>3080</v>
      </c>
      <c r="G113" s="699" t="s">
        <v>2833</v>
      </c>
      <c r="H113" s="699" t="s">
        <v>2834</v>
      </c>
      <c r="I113" s="711">
        <v>2.875</v>
      </c>
      <c r="J113" s="711">
        <v>1300</v>
      </c>
      <c r="K113" s="712">
        <v>3748</v>
      </c>
    </row>
    <row r="114" spans="1:11" ht="14.4" customHeight="1" x14ac:dyDescent="0.3">
      <c r="A114" s="695" t="s">
        <v>529</v>
      </c>
      <c r="B114" s="696" t="s">
        <v>530</v>
      </c>
      <c r="C114" s="699" t="s">
        <v>539</v>
      </c>
      <c r="D114" s="720" t="s">
        <v>1322</v>
      </c>
      <c r="E114" s="699" t="s">
        <v>3079</v>
      </c>
      <c r="F114" s="720" t="s">
        <v>3080</v>
      </c>
      <c r="G114" s="699" t="s">
        <v>2917</v>
      </c>
      <c r="H114" s="699" t="s">
        <v>2918</v>
      </c>
      <c r="I114" s="711">
        <v>13.2</v>
      </c>
      <c r="J114" s="711">
        <v>130</v>
      </c>
      <c r="K114" s="712">
        <v>1716</v>
      </c>
    </row>
    <row r="115" spans="1:11" ht="14.4" customHeight="1" x14ac:dyDescent="0.3">
      <c r="A115" s="695" t="s">
        <v>529</v>
      </c>
      <c r="B115" s="696" t="s">
        <v>530</v>
      </c>
      <c r="C115" s="699" t="s">
        <v>539</v>
      </c>
      <c r="D115" s="720" t="s">
        <v>1322</v>
      </c>
      <c r="E115" s="699" t="s">
        <v>3079</v>
      </c>
      <c r="F115" s="720" t="s">
        <v>3080</v>
      </c>
      <c r="G115" s="699" t="s">
        <v>2919</v>
      </c>
      <c r="H115" s="699" t="s">
        <v>2920</v>
      </c>
      <c r="I115" s="711">
        <v>13.2</v>
      </c>
      <c r="J115" s="711">
        <v>70</v>
      </c>
      <c r="K115" s="712">
        <v>924</v>
      </c>
    </row>
    <row r="116" spans="1:11" ht="14.4" customHeight="1" x14ac:dyDescent="0.3">
      <c r="A116" s="695" t="s">
        <v>529</v>
      </c>
      <c r="B116" s="696" t="s">
        <v>530</v>
      </c>
      <c r="C116" s="699" t="s">
        <v>539</v>
      </c>
      <c r="D116" s="720" t="s">
        <v>1322</v>
      </c>
      <c r="E116" s="699" t="s">
        <v>3079</v>
      </c>
      <c r="F116" s="720" t="s">
        <v>3080</v>
      </c>
      <c r="G116" s="699" t="s">
        <v>2921</v>
      </c>
      <c r="H116" s="699" t="s">
        <v>2922</v>
      </c>
      <c r="I116" s="711">
        <v>21.24</v>
      </c>
      <c r="J116" s="711">
        <v>50</v>
      </c>
      <c r="K116" s="712">
        <v>1062</v>
      </c>
    </row>
    <row r="117" spans="1:11" ht="14.4" customHeight="1" x14ac:dyDescent="0.3">
      <c r="A117" s="695" t="s">
        <v>529</v>
      </c>
      <c r="B117" s="696" t="s">
        <v>530</v>
      </c>
      <c r="C117" s="699" t="s">
        <v>539</v>
      </c>
      <c r="D117" s="720" t="s">
        <v>1322</v>
      </c>
      <c r="E117" s="699" t="s">
        <v>3079</v>
      </c>
      <c r="F117" s="720" t="s">
        <v>3080</v>
      </c>
      <c r="G117" s="699" t="s">
        <v>2839</v>
      </c>
      <c r="H117" s="699" t="s">
        <v>2840</v>
      </c>
      <c r="I117" s="711">
        <v>21.233333333333334</v>
      </c>
      <c r="J117" s="711">
        <v>300</v>
      </c>
      <c r="K117" s="712">
        <v>6370</v>
      </c>
    </row>
    <row r="118" spans="1:11" ht="14.4" customHeight="1" x14ac:dyDescent="0.3">
      <c r="A118" s="695" t="s">
        <v>529</v>
      </c>
      <c r="B118" s="696" t="s">
        <v>530</v>
      </c>
      <c r="C118" s="699" t="s">
        <v>539</v>
      </c>
      <c r="D118" s="720" t="s">
        <v>1322</v>
      </c>
      <c r="E118" s="699" t="s">
        <v>3079</v>
      </c>
      <c r="F118" s="720" t="s">
        <v>3080</v>
      </c>
      <c r="G118" s="699" t="s">
        <v>2923</v>
      </c>
      <c r="H118" s="699" t="s">
        <v>2924</v>
      </c>
      <c r="I118" s="711">
        <v>114</v>
      </c>
      <c r="J118" s="711">
        <v>60</v>
      </c>
      <c r="K118" s="712">
        <v>6840</v>
      </c>
    </row>
    <row r="119" spans="1:11" ht="14.4" customHeight="1" x14ac:dyDescent="0.3">
      <c r="A119" s="695" t="s">
        <v>529</v>
      </c>
      <c r="B119" s="696" t="s">
        <v>530</v>
      </c>
      <c r="C119" s="699" t="s">
        <v>539</v>
      </c>
      <c r="D119" s="720" t="s">
        <v>1322</v>
      </c>
      <c r="E119" s="699" t="s">
        <v>3079</v>
      </c>
      <c r="F119" s="720" t="s">
        <v>3080</v>
      </c>
      <c r="G119" s="699" t="s">
        <v>2845</v>
      </c>
      <c r="H119" s="699" t="s">
        <v>2846</v>
      </c>
      <c r="I119" s="711">
        <v>0.47</v>
      </c>
      <c r="J119" s="711">
        <v>50</v>
      </c>
      <c r="K119" s="712">
        <v>23.5</v>
      </c>
    </row>
    <row r="120" spans="1:11" ht="14.4" customHeight="1" x14ac:dyDescent="0.3">
      <c r="A120" s="695" t="s">
        <v>529</v>
      </c>
      <c r="B120" s="696" t="s">
        <v>530</v>
      </c>
      <c r="C120" s="699" t="s">
        <v>539</v>
      </c>
      <c r="D120" s="720" t="s">
        <v>1322</v>
      </c>
      <c r="E120" s="699" t="s">
        <v>3079</v>
      </c>
      <c r="F120" s="720" t="s">
        <v>3080</v>
      </c>
      <c r="G120" s="699" t="s">
        <v>2925</v>
      </c>
      <c r="H120" s="699" t="s">
        <v>2926</v>
      </c>
      <c r="I120" s="711">
        <v>617.1</v>
      </c>
      <c r="J120" s="711">
        <v>10</v>
      </c>
      <c r="K120" s="712">
        <v>6171</v>
      </c>
    </row>
    <row r="121" spans="1:11" ht="14.4" customHeight="1" x14ac:dyDescent="0.3">
      <c r="A121" s="695" t="s">
        <v>529</v>
      </c>
      <c r="B121" s="696" t="s">
        <v>530</v>
      </c>
      <c r="C121" s="699" t="s">
        <v>539</v>
      </c>
      <c r="D121" s="720" t="s">
        <v>1322</v>
      </c>
      <c r="E121" s="699" t="s">
        <v>3079</v>
      </c>
      <c r="F121" s="720" t="s">
        <v>3080</v>
      </c>
      <c r="G121" s="699" t="s">
        <v>2927</v>
      </c>
      <c r="H121" s="699" t="s">
        <v>2928</v>
      </c>
      <c r="I121" s="711">
        <v>85.91</v>
      </c>
      <c r="J121" s="711">
        <v>10</v>
      </c>
      <c r="K121" s="712">
        <v>859.1</v>
      </c>
    </row>
    <row r="122" spans="1:11" ht="14.4" customHeight="1" x14ac:dyDescent="0.3">
      <c r="A122" s="695" t="s">
        <v>529</v>
      </c>
      <c r="B122" s="696" t="s">
        <v>530</v>
      </c>
      <c r="C122" s="699" t="s">
        <v>539</v>
      </c>
      <c r="D122" s="720" t="s">
        <v>1322</v>
      </c>
      <c r="E122" s="699" t="s">
        <v>3079</v>
      </c>
      <c r="F122" s="720" t="s">
        <v>3080</v>
      </c>
      <c r="G122" s="699" t="s">
        <v>2929</v>
      </c>
      <c r="H122" s="699" t="s">
        <v>2930</v>
      </c>
      <c r="I122" s="711">
        <v>18.39</v>
      </c>
      <c r="J122" s="711">
        <v>24</v>
      </c>
      <c r="K122" s="712">
        <v>441.41</v>
      </c>
    </row>
    <row r="123" spans="1:11" ht="14.4" customHeight="1" x14ac:dyDescent="0.3">
      <c r="A123" s="695" t="s">
        <v>529</v>
      </c>
      <c r="B123" s="696" t="s">
        <v>530</v>
      </c>
      <c r="C123" s="699" t="s">
        <v>539</v>
      </c>
      <c r="D123" s="720" t="s">
        <v>1322</v>
      </c>
      <c r="E123" s="699" t="s">
        <v>3079</v>
      </c>
      <c r="F123" s="720" t="s">
        <v>3080</v>
      </c>
      <c r="G123" s="699" t="s">
        <v>2931</v>
      </c>
      <c r="H123" s="699" t="s">
        <v>2932</v>
      </c>
      <c r="I123" s="711">
        <v>912.89</v>
      </c>
      <c r="J123" s="711">
        <v>20</v>
      </c>
      <c r="K123" s="712">
        <v>18257.7</v>
      </c>
    </row>
    <row r="124" spans="1:11" ht="14.4" customHeight="1" x14ac:dyDescent="0.3">
      <c r="A124" s="695" t="s">
        <v>529</v>
      </c>
      <c r="B124" s="696" t="s">
        <v>530</v>
      </c>
      <c r="C124" s="699" t="s">
        <v>539</v>
      </c>
      <c r="D124" s="720" t="s">
        <v>1322</v>
      </c>
      <c r="E124" s="699" t="s">
        <v>3079</v>
      </c>
      <c r="F124" s="720" t="s">
        <v>3080</v>
      </c>
      <c r="G124" s="699" t="s">
        <v>2933</v>
      </c>
      <c r="H124" s="699" t="s">
        <v>2934</v>
      </c>
      <c r="I124" s="711">
        <v>1126.21</v>
      </c>
      <c r="J124" s="711">
        <v>10</v>
      </c>
      <c r="K124" s="712">
        <v>11262.1</v>
      </c>
    </row>
    <row r="125" spans="1:11" ht="14.4" customHeight="1" x14ac:dyDescent="0.3">
      <c r="A125" s="695" t="s">
        <v>529</v>
      </c>
      <c r="B125" s="696" t="s">
        <v>530</v>
      </c>
      <c r="C125" s="699" t="s">
        <v>539</v>
      </c>
      <c r="D125" s="720" t="s">
        <v>1322</v>
      </c>
      <c r="E125" s="699" t="s">
        <v>3079</v>
      </c>
      <c r="F125" s="720" t="s">
        <v>3080</v>
      </c>
      <c r="G125" s="699" t="s">
        <v>2935</v>
      </c>
      <c r="H125" s="699" t="s">
        <v>2936</v>
      </c>
      <c r="I125" s="711">
        <v>695</v>
      </c>
      <c r="J125" s="711">
        <v>10</v>
      </c>
      <c r="K125" s="712">
        <v>6950</v>
      </c>
    </row>
    <row r="126" spans="1:11" ht="14.4" customHeight="1" x14ac:dyDescent="0.3">
      <c r="A126" s="695" t="s">
        <v>529</v>
      </c>
      <c r="B126" s="696" t="s">
        <v>530</v>
      </c>
      <c r="C126" s="699" t="s">
        <v>539</v>
      </c>
      <c r="D126" s="720" t="s">
        <v>1322</v>
      </c>
      <c r="E126" s="699" t="s">
        <v>3079</v>
      </c>
      <c r="F126" s="720" t="s">
        <v>3080</v>
      </c>
      <c r="G126" s="699" t="s">
        <v>2937</v>
      </c>
      <c r="H126" s="699" t="s">
        <v>2938</v>
      </c>
      <c r="I126" s="711">
        <v>75.02</v>
      </c>
      <c r="J126" s="711">
        <v>1</v>
      </c>
      <c r="K126" s="712">
        <v>75.02</v>
      </c>
    </row>
    <row r="127" spans="1:11" ht="14.4" customHeight="1" x14ac:dyDescent="0.3">
      <c r="A127" s="695" t="s">
        <v>529</v>
      </c>
      <c r="B127" s="696" t="s">
        <v>530</v>
      </c>
      <c r="C127" s="699" t="s">
        <v>539</v>
      </c>
      <c r="D127" s="720" t="s">
        <v>1322</v>
      </c>
      <c r="E127" s="699" t="s">
        <v>3079</v>
      </c>
      <c r="F127" s="720" t="s">
        <v>3080</v>
      </c>
      <c r="G127" s="699" t="s">
        <v>2939</v>
      </c>
      <c r="H127" s="699" t="s">
        <v>2940</v>
      </c>
      <c r="I127" s="711">
        <v>75.02</v>
      </c>
      <c r="J127" s="711">
        <v>1</v>
      </c>
      <c r="K127" s="712">
        <v>75.02</v>
      </c>
    </row>
    <row r="128" spans="1:11" ht="14.4" customHeight="1" x14ac:dyDescent="0.3">
      <c r="A128" s="695" t="s">
        <v>529</v>
      </c>
      <c r="B128" s="696" t="s">
        <v>530</v>
      </c>
      <c r="C128" s="699" t="s">
        <v>539</v>
      </c>
      <c r="D128" s="720" t="s">
        <v>1322</v>
      </c>
      <c r="E128" s="699" t="s">
        <v>3079</v>
      </c>
      <c r="F128" s="720" t="s">
        <v>3080</v>
      </c>
      <c r="G128" s="699" t="s">
        <v>2941</v>
      </c>
      <c r="H128" s="699" t="s">
        <v>2942</v>
      </c>
      <c r="I128" s="711">
        <v>52.27</v>
      </c>
      <c r="J128" s="711">
        <v>5</v>
      </c>
      <c r="K128" s="712">
        <v>261.37</v>
      </c>
    </row>
    <row r="129" spans="1:11" ht="14.4" customHeight="1" x14ac:dyDescent="0.3">
      <c r="A129" s="695" t="s">
        <v>529</v>
      </c>
      <c r="B129" s="696" t="s">
        <v>530</v>
      </c>
      <c r="C129" s="699" t="s">
        <v>539</v>
      </c>
      <c r="D129" s="720" t="s">
        <v>1322</v>
      </c>
      <c r="E129" s="699" t="s">
        <v>3089</v>
      </c>
      <c r="F129" s="720" t="s">
        <v>3090</v>
      </c>
      <c r="G129" s="699" t="s">
        <v>2943</v>
      </c>
      <c r="H129" s="699" t="s">
        <v>2944</v>
      </c>
      <c r="I129" s="711">
        <v>7.02</v>
      </c>
      <c r="J129" s="711">
        <v>5</v>
      </c>
      <c r="K129" s="712">
        <v>35.1</v>
      </c>
    </row>
    <row r="130" spans="1:11" ht="14.4" customHeight="1" x14ac:dyDescent="0.3">
      <c r="A130" s="695" t="s">
        <v>529</v>
      </c>
      <c r="B130" s="696" t="s">
        <v>530</v>
      </c>
      <c r="C130" s="699" t="s">
        <v>539</v>
      </c>
      <c r="D130" s="720" t="s">
        <v>1322</v>
      </c>
      <c r="E130" s="699" t="s">
        <v>3089</v>
      </c>
      <c r="F130" s="720" t="s">
        <v>3090</v>
      </c>
      <c r="G130" s="699" t="s">
        <v>2945</v>
      </c>
      <c r="H130" s="699" t="s">
        <v>2946</v>
      </c>
      <c r="I130" s="711">
        <v>7.02</v>
      </c>
      <c r="J130" s="711">
        <v>10</v>
      </c>
      <c r="K130" s="712">
        <v>70.2</v>
      </c>
    </row>
    <row r="131" spans="1:11" ht="14.4" customHeight="1" x14ac:dyDescent="0.3">
      <c r="A131" s="695" t="s">
        <v>529</v>
      </c>
      <c r="B131" s="696" t="s">
        <v>530</v>
      </c>
      <c r="C131" s="699" t="s">
        <v>539</v>
      </c>
      <c r="D131" s="720" t="s">
        <v>1322</v>
      </c>
      <c r="E131" s="699" t="s">
        <v>3089</v>
      </c>
      <c r="F131" s="720" t="s">
        <v>3090</v>
      </c>
      <c r="G131" s="699" t="s">
        <v>2947</v>
      </c>
      <c r="H131" s="699" t="s">
        <v>2948</v>
      </c>
      <c r="I131" s="711">
        <v>7.01</v>
      </c>
      <c r="J131" s="711">
        <v>8</v>
      </c>
      <c r="K131" s="712">
        <v>56.12</v>
      </c>
    </row>
    <row r="132" spans="1:11" ht="14.4" customHeight="1" x14ac:dyDescent="0.3">
      <c r="A132" s="695" t="s">
        <v>529</v>
      </c>
      <c r="B132" s="696" t="s">
        <v>530</v>
      </c>
      <c r="C132" s="699" t="s">
        <v>539</v>
      </c>
      <c r="D132" s="720" t="s">
        <v>1322</v>
      </c>
      <c r="E132" s="699" t="s">
        <v>3089</v>
      </c>
      <c r="F132" s="720" t="s">
        <v>3090</v>
      </c>
      <c r="G132" s="699" t="s">
        <v>2949</v>
      </c>
      <c r="H132" s="699" t="s">
        <v>2950</v>
      </c>
      <c r="I132" s="711">
        <v>7.02</v>
      </c>
      <c r="J132" s="711">
        <v>10</v>
      </c>
      <c r="K132" s="712">
        <v>70.2</v>
      </c>
    </row>
    <row r="133" spans="1:11" ht="14.4" customHeight="1" x14ac:dyDescent="0.3">
      <c r="A133" s="695" t="s">
        <v>529</v>
      </c>
      <c r="B133" s="696" t="s">
        <v>530</v>
      </c>
      <c r="C133" s="699" t="s">
        <v>539</v>
      </c>
      <c r="D133" s="720" t="s">
        <v>1322</v>
      </c>
      <c r="E133" s="699" t="s">
        <v>3089</v>
      </c>
      <c r="F133" s="720" t="s">
        <v>3090</v>
      </c>
      <c r="G133" s="699" t="s">
        <v>2951</v>
      </c>
      <c r="H133" s="699" t="s">
        <v>2952</v>
      </c>
      <c r="I133" s="711">
        <v>12.77</v>
      </c>
      <c r="J133" s="711">
        <v>25</v>
      </c>
      <c r="K133" s="712">
        <v>319.15000000000003</v>
      </c>
    </row>
    <row r="134" spans="1:11" ht="14.4" customHeight="1" x14ac:dyDescent="0.3">
      <c r="A134" s="695" t="s">
        <v>529</v>
      </c>
      <c r="B134" s="696" t="s">
        <v>530</v>
      </c>
      <c r="C134" s="699" t="s">
        <v>539</v>
      </c>
      <c r="D134" s="720" t="s">
        <v>1322</v>
      </c>
      <c r="E134" s="699" t="s">
        <v>3089</v>
      </c>
      <c r="F134" s="720" t="s">
        <v>3090</v>
      </c>
      <c r="G134" s="699" t="s">
        <v>2953</v>
      </c>
      <c r="H134" s="699" t="s">
        <v>2954</v>
      </c>
      <c r="I134" s="711">
        <v>9.32</v>
      </c>
      <c r="J134" s="711">
        <v>30</v>
      </c>
      <c r="K134" s="712">
        <v>279.55</v>
      </c>
    </row>
    <row r="135" spans="1:11" ht="14.4" customHeight="1" x14ac:dyDescent="0.3">
      <c r="A135" s="695" t="s">
        <v>529</v>
      </c>
      <c r="B135" s="696" t="s">
        <v>530</v>
      </c>
      <c r="C135" s="699" t="s">
        <v>539</v>
      </c>
      <c r="D135" s="720" t="s">
        <v>1322</v>
      </c>
      <c r="E135" s="699" t="s">
        <v>3089</v>
      </c>
      <c r="F135" s="720" t="s">
        <v>3090</v>
      </c>
      <c r="G135" s="699" t="s">
        <v>2955</v>
      </c>
      <c r="H135" s="699" t="s">
        <v>2956</v>
      </c>
      <c r="I135" s="711">
        <v>9.32</v>
      </c>
      <c r="J135" s="711">
        <v>65</v>
      </c>
      <c r="K135" s="712">
        <v>605.79999999999995</v>
      </c>
    </row>
    <row r="136" spans="1:11" ht="14.4" customHeight="1" x14ac:dyDescent="0.3">
      <c r="A136" s="695" t="s">
        <v>529</v>
      </c>
      <c r="B136" s="696" t="s">
        <v>530</v>
      </c>
      <c r="C136" s="699" t="s">
        <v>539</v>
      </c>
      <c r="D136" s="720" t="s">
        <v>1322</v>
      </c>
      <c r="E136" s="699" t="s">
        <v>3089</v>
      </c>
      <c r="F136" s="720" t="s">
        <v>3090</v>
      </c>
      <c r="G136" s="699" t="s">
        <v>2957</v>
      </c>
      <c r="H136" s="699" t="s">
        <v>2958</v>
      </c>
      <c r="I136" s="711">
        <v>9.32</v>
      </c>
      <c r="J136" s="711">
        <v>55</v>
      </c>
      <c r="K136" s="712">
        <v>512.6</v>
      </c>
    </row>
    <row r="137" spans="1:11" ht="14.4" customHeight="1" x14ac:dyDescent="0.3">
      <c r="A137" s="695" t="s">
        <v>529</v>
      </c>
      <c r="B137" s="696" t="s">
        <v>530</v>
      </c>
      <c r="C137" s="699" t="s">
        <v>539</v>
      </c>
      <c r="D137" s="720" t="s">
        <v>1322</v>
      </c>
      <c r="E137" s="699" t="s">
        <v>3089</v>
      </c>
      <c r="F137" s="720" t="s">
        <v>3090</v>
      </c>
      <c r="G137" s="699" t="s">
        <v>2959</v>
      </c>
      <c r="H137" s="699" t="s">
        <v>2960</v>
      </c>
      <c r="I137" s="711">
        <v>9.32</v>
      </c>
      <c r="J137" s="711">
        <v>55</v>
      </c>
      <c r="K137" s="712">
        <v>512.6</v>
      </c>
    </row>
    <row r="138" spans="1:11" ht="14.4" customHeight="1" x14ac:dyDescent="0.3">
      <c r="A138" s="695" t="s">
        <v>529</v>
      </c>
      <c r="B138" s="696" t="s">
        <v>530</v>
      </c>
      <c r="C138" s="699" t="s">
        <v>539</v>
      </c>
      <c r="D138" s="720" t="s">
        <v>1322</v>
      </c>
      <c r="E138" s="699" t="s">
        <v>3089</v>
      </c>
      <c r="F138" s="720" t="s">
        <v>3090</v>
      </c>
      <c r="G138" s="699" t="s">
        <v>2961</v>
      </c>
      <c r="H138" s="699" t="s">
        <v>2962</v>
      </c>
      <c r="I138" s="711">
        <v>9.32</v>
      </c>
      <c r="J138" s="711">
        <v>40</v>
      </c>
      <c r="K138" s="712">
        <v>372.8</v>
      </c>
    </row>
    <row r="139" spans="1:11" ht="14.4" customHeight="1" x14ac:dyDescent="0.3">
      <c r="A139" s="695" t="s">
        <v>529</v>
      </c>
      <c r="B139" s="696" t="s">
        <v>530</v>
      </c>
      <c r="C139" s="699" t="s">
        <v>539</v>
      </c>
      <c r="D139" s="720" t="s">
        <v>1322</v>
      </c>
      <c r="E139" s="699" t="s">
        <v>3089</v>
      </c>
      <c r="F139" s="720" t="s">
        <v>3090</v>
      </c>
      <c r="G139" s="699" t="s">
        <v>2963</v>
      </c>
      <c r="H139" s="699" t="s">
        <v>2964</v>
      </c>
      <c r="I139" s="711">
        <v>408.69499999999999</v>
      </c>
      <c r="J139" s="711">
        <v>20</v>
      </c>
      <c r="K139" s="712">
        <v>8173.9</v>
      </c>
    </row>
    <row r="140" spans="1:11" ht="14.4" customHeight="1" x14ac:dyDescent="0.3">
      <c r="A140" s="695" t="s">
        <v>529</v>
      </c>
      <c r="B140" s="696" t="s">
        <v>530</v>
      </c>
      <c r="C140" s="699" t="s">
        <v>539</v>
      </c>
      <c r="D140" s="720" t="s">
        <v>1322</v>
      </c>
      <c r="E140" s="699" t="s">
        <v>3089</v>
      </c>
      <c r="F140" s="720" t="s">
        <v>3090</v>
      </c>
      <c r="G140" s="699" t="s">
        <v>2965</v>
      </c>
      <c r="H140" s="699" t="s">
        <v>2966</v>
      </c>
      <c r="I140" s="711">
        <v>602.39</v>
      </c>
      <c r="J140" s="711">
        <v>5</v>
      </c>
      <c r="K140" s="712">
        <v>3011.93</v>
      </c>
    </row>
    <row r="141" spans="1:11" ht="14.4" customHeight="1" x14ac:dyDescent="0.3">
      <c r="A141" s="695" t="s">
        <v>529</v>
      </c>
      <c r="B141" s="696" t="s">
        <v>530</v>
      </c>
      <c r="C141" s="699" t="s">
        <v>539</v>
      </c>
      <c r="D141" s="720" t="s">
        <v>1322</v>
      </c>
      <c r="E141" s="699" t="s">
        <v>3089</v>
      </c>
      <c r="F141" s="720" t="s">
        <v>3090</v>
      </c>
      <c r="G141" s="699" t="s">
        <v>2967</v>
      </c>
      <c r="H141" s="699" t="s">
        <v>2968</v>
      </c>
      <c r="I141" s="711">
        <v>1029.8699999999999</v>
      </c>
      <c r="J141" s="711">
        <v>5</v>
      </c>
      <c r="K141" s="712">
        <v>5149.34</v>
      </c>
    </row>
    <row r="142" spans="1:11" ht="14.4" customHeight="1" x14ac:dyDescent="0.3">
      <c r="A142" s="695" t="s">
        <v>529</v>
      </c>
      <c r="B142" s="696" t="s">
        <v>530</v>
      </c>
      <c r="C142" s="699" t="s">
        <v>539</v>
      </c>
      <c r="D142" s="720" t="s">
        <v>1322</v>
      </c>
      <c r="E142" s="699" t="s">
        <v>3089</v>
      </c>
      <c r="F142" s="720" t="s">
        <v>3090</v>
      </c>
      <c r="G142" s="699" t="s">
        <v>2969</v>
      </c>
      <c r="H142" s="699" t="s">
        <v>2970</v>
      </c>
      <c r="I142" s="711">
        <v>287.24</v>
      </c>
      <c r="J142" s="711">
        <v>5</v>
      </c>
      <c r="K142" s="712">
        <v>1436.21</v>
      </c>
    </row>
    <row r="143" spans="1:11" ht="14.4" customHeight="1" x14ac:dyDescent="0.3">
      <c r="A143" s="695" t="s">
        <v>529</v>
      </c>
      <c r="B143" s="696" t="s">
        <v>530</v>
      </c>
      <c r="C143" s="699" t="s">
        <v>539</v>
      </c>
      <c r="D143" s="720" t="s">
        <v>1322</v>
      </c>
      <c r="E143" s="699" t="s">
        <v>3089</v>
      </c>
      <c r="F143" s="720" t="s">
        <v>3090</v>
      </c>
      <c r="G143" s="699" t="s">
        <v>2971</v>
      </c>
      <c r="H143" s="699" t="s">
        <v>2972</v>
      </c>
      <c r="I143" s="711">
        <v>815</v>
      </c>
      <c r="J143" s="711">
        <v>2</v>
      </c>
      <c r="K143" s="712">
        <v>1629.99</v>
      </c>
    </row>
    <row r="144" spans="1:11" ht="14.4" customHeight="1" x14ac:dyDescent="0.3">
      <c r="A144" s="695" t="s">
        <v>529</v>
      </c>
      <c r="B144" s="696" t="s">
        <v>530</v>
      </c>
      <c r="C144" s="699" t="s">
        <v>539</v>
      </c>
      <c r="D144" s="720" t="s">
        <v>1322</v>
      </c>
      <c r="E144" s="699" t="s">
        <v>3089</v>
      </c>
      <c r="F144" s="720" t="s">
        <v>3090</v>
      </c>
      <c r="G144" s="699" t="s">
        <v>2973</v>
      </c>
      <c r="H144" s="699" t="s">
        <v>2974</v>
      </c>
      <c r="I144" s="711">
        <v>182</v>
      </c>
      <c r="J144" s="711">
        <v>16</v>
      </c>
      <c r="K144" s="712">
        <v>2911.94</v>
      </c>
    </row>
    <row r="145" spans="1:11" ht="14.4" customHeight="1" x14ac:dyDescent="0.3">
      <c r="A145" s="695" t="s">
        <v>529</v>
      </c>
      <c r="B145" s="696" t="s">
        <v>530</v>
      </c>
      <c r="C145" s="699" t="s">
        <v>539</v>
      </c>
      <c r="D145" s="720" t="s">
        <v>1322</v>
      </c>
      <c r="E145" s="699" t="s">
        <v>3089</v>
      </c>
      <c r="F145" s="720" t="s">
        <v>3090</v>
      </c>
      <c r="G145" s="699" t="s">
        <v>2975</v>
      </c>
      <c r="H145" s="699" t="s">
        <v>2976</v>
      </c>
      <c r="I145" s="711">
        <v>2499</v>
      </c>
      <c r="J145" s="711">
        <v>15</v>
      </c>
      <c r="K145" s="712">
        <v>37485</v>
      </c>
    </row>
    <row r="146" spans="1:11" ht="14.4" customHeight="1" x14ac:dyDescent="0.3">
      <c r="A146" s="695" t="s">
        <v>529</v>
      </c>
      <c r="B146" s="696" t="s">
        <v>530</v>
      </c>
      <c r="C146" s="699" t="s">
        <v>539</v>
      </c>
      <c r="D146" s="720" t="s">
        <v>1322</v>
      </c>
      <c r="E146" s="699" t="s">
        <v>3089</v>
      </c>
      <c r="F146" s="720" t="s">
        <v>3090</v>
      </c>
      <c r="G146" s="699" t="s">
        <v>2977</v>
      </c>
      <c r="H146" s="699" t="s">
        <v>2978</v>
      </c>
      <c r="I146" s="711">
        <v>5.18</v>
      </c>
      <c r="J146" s="711">
        <v>20</v>
      </c>
      <c r="K146" s="712">
        <v>103.5</v>
      </c>
    </row>
    <row r="147" spans="1:11" ht="14.4" customHeight="1" x14ac:dyDescent="0.3">
      <c r="A147" s="695" t="s">
        <v>529</v>
      </c>
      <c r="B147" s="696" t="s">
        <v>530</v>
      </c>
      <c r="C147" s="699" t="s">
        <v>539</v>
      </c>
      <c r="D147" s="720" t="s">
        <v>1322</v>
      </c>
      <c r="E147" s="699" t="s">
        <v>3089</v>
      </c>
      <c r="F147" s="720" t="s">
        <v>3090</v>
      </c>
      <c r="G147" s="699" t="s">
        <v>2979</v>
      </c>
      <c r="H147" s="699" t="s">
        <v>2980</v>
      </c>
      <c r="I147" s="711">
        <v>14.38</v>
      </c>
      <c r="J147" s="711">
        <v>20</v>
      </c>
      <c r="K147" s="712">
        <v>287.60000000000002</v>
      </c>
    </row>
    <row r="148" spans="1:11" ht="14.4" customHeight="1" x14ac:dyDescent="0.3">
      <c r="A148" s="695" t="s">
        <v>529</v>
      </c>
      <c r="B148" s="696" t="s">
        <v>530</v>
      </c>
      <c r="C148" s="699" t="s">
        <v>539</v>
      </c>
      <c r="D148" s="720" t="s">
        <v>1322</v>
      </c>
      <c r="E148" s="699" t="s">
        <v>3089</v>
      </c>
      <c r="F148" s="720" t="s">
        <v>3090</v>
      </c>
      <c r="G148" s="699" t="s">
        <v>2981</v>
      </c>
      <c r="H148" s="699" t="s">
        <v>2982</v>
      </c>
      <c r="I148" s="711">
        <v>1050</v>
      </c>
      <c r="J148" s="711">
        <v>4</v>
      </c>
      <c r="K148" s="712">
        <v>4199.99</v>
      </c>
    </row>
    <row r="149" spans="1:11" ht="14.4" customHeight="1" x14ac:dyDescent="0.3">
      <c r="A149" s="695" t="s">
        <v>529</v>
      </c>
      <c r="B149" s="696" t="s">
        <v>530</v>
      </c>
      <c r="C149" s="699" t="s">
        <v>539</v>
      </c>
      <c r="D149" s="720" t="s">
        <v>1322</v>
      </c>
      <c r="E149" s="699" t="s">
        <v>3089</v>
      </c>
      <c r="F149" s="720" t="s">
        <v>3090</v>
      </c>
      <c r="G149" s="699" t="s">
        <v>2983</v>
      </c>
      <c r="H149" s="699" t="s">
        <v>2984</v>
      </c>
      <c r="I149" s="711">
        <v>217.8</v>
      </c>
      <c r="J149" s="711">
        <v>5</v>
      </c>
      <c r="K149" s="712">
        <v>1089</v>
      </c>
    </row>
    <row r="150" spans="1:11" ht="14.4" customHeight="1" x14ac:dyDescent="0.3">
      <c r="A150" s="695" t="s">
        <v>529</v>
      </c>
      <c r="B150" s="696" t="s">
        <v>530</v>
      </c>
      <c r="C150" s="699" t="s">
        <v>539</v>
      </c>
      <c r="D150" s="720" t="s">
        <v>1322</v>
      </c>
      <c r="E150" s="699" t="s">
        <v>3089</v>
      </c>
      <c r="F150" s="720" t="s">
        <v>3090</v>
      </c>
      <c r="G150" s="699" t="s">
        <v>2985</v>
      </c>
      <c r="H150" s="699" t="s">
        <v>2986</v>
      </c>
      <c r="I150" s="711">
        <v>1050</v>
      </c>
      <c r="J150" s="711">
        <v>4</v>
      </c>
      <c r="K150" s="712">
        <v>4199.99</v>
      </c>
    </row>
    <row r="151" spans="1:11" ht="14.4" customHeight="1" x14ac:dyDescent="0.3">
      <c r="A151" s="695" t="s">
        <v>529</v>
      </c>
      <c r="B151" s="696" t="s">
        <v>530</v>
      </c>
      <c r="C151" s="699" t="s">
        <v>539</v>
      </c>
      <c r="D151" s="720" t="s">
        <v>1322</v>
      </c>
      <c r="E151" s="699" t="s">
        <v>3089</v>
      </c>
      <c r="F151" s="720" t="s">
        <v>3090</v>
      </c>
      <c r="G151" s="699" t="s">
        <v>2987</v>
      </c>
      <c r="H151" s="699" t="s">
        <v>2988</v>
      </c>
      <c r="I151" s="711">
        <v>145.75</v>
      </c>
      <c r="J151" s="711">
        <v>10</v>
      </c>
      <c r="K151" s="712">
        <v>1457.45</v>
      </c>
    </row>
    <row r="152" spans="1:11" ht="14.4" customHeight="1" x14ac:dyDescent="0.3">
      <c r="A152" s="695" t="s">
        <v>529</v>
      </c>
      <c r="B152" s="696" t="s">
        <v>530</v>
      </c>
      <c r="C152" s="699" t="s">
        <v>539</v>
      </c>
      <c r="D152" s="720" t="s">
        <v>1322</v>
      </c>
      <c r="E152" s="699" t="s">
        <v>3089</v>
      </c>
      <c r="F152" s="720" t="s">
        <v>3090</v>
      </c>
      <c r="G152" s="699" t="s">
        <v>2989</v>
      </c>
      <c r="H152" s="699" t="s">
        <v>2990</v>
      </c>
      <c r="I152" s="711">
        <v>798</v>
      </c>
      <c r="J152" s="711">
        <v>5</v>
      </c>
      <c r="K152" s="712">
        <v>3989.98</v>
      </c>
    </row>
    <row r="153" spans="1:11" ht="14.4" customHeight="1" x14ac:dyDescent="0.3">
      <c r="A153" s="695" t="s">
        <v>529</v>
      </c>
      <c r="B153" s="696" t="s">
        <v>530</v>
      </c>
      <c r="C153" s="699" t="s">
        <v>539</v>
      </c>
      <c r="D153" s="720" t="s">
        <v>1322</v>
      </c>
      <c r="E153" s="699" t="s">
        <v>3089</v>
      </c>
      <c r="F153" s="720" t="s">
        <v>3090</v>
      </c>
      <c r="G153" s="699" t="s">
        <v>2991</v>
      </c>
      <c r="H153" s="699" t="s">
        <v>2992</v>
      </c>
      <c r="I153" s="711">
        <v>1046.7</v>
      </c>
      <c r="J153" s="711">
        <v>1</v>
      </c>
      <c r="K153" s="712">
        <v>1046.7</v>
      </c>
    </row>
    <row r="154" spans="1:11" ht="14.4" customHeight="1" x14ac:dyDescent="0.3">
      <c r="A154" s="695" t="s">
        <v>529</v>
      </c>
      <c r="B154" s="696" t="s">
        <v>530</v>
      </c>
      <c r="C154" s="699" t="s">
        <v>539</v>
      </c>
      <c r="D154" s="720" t="s">
        <v>1322</v>
      </c>
      <c r="E154" s="699" t="s">
        <v>3089</v>
      </c>
      <c r="F154" s="720" t="s">
        <v>3090</v>
      </c>
      <c r="G154" s="699" t="s">
        <v>2993</v>
      </c>
      <c r="H154" s="699" t="s">
        <v>2994</v>
      </c>
      <c r="I154" s="711">
        <v>630</v>
      </c>
      <c r="J154" s="711">
        <v>5</v>
      </c>
      <c r="K154" s="712">
        <v>3149.99</v>
      </c>
    </row>
    <row r="155" spans="1:11" ht="14.4" customHeight="1" x14ac:dyDescent="0.3">
      <c r="A155" s="695" t="s">
        <v>529</v>
      </c>
      <c r="B155" s="696" t="s">
        <v>530</v>
      </c>
      <c r="C155" s="699" t="s">
        <v>539</v>
      </c>
      <c r="D155" s="720" t="s">
        <v>1322</v>
      </c>
      <c r="E155" s="699" t="s">
        <v>3089</v>
      </c>
      <c r="F155" s="720" t="s">
        <v>3090</v>
      </c>
      <c r="G155" s="699" t="s">
        <v>2995</v>
      </c>
      <c r="H155" s="699" t="s">
        <v>2996</v>
      </c>
      <c r="I155" s="711">
        <v>145.75</v>
      </c>
      <c r="J155" s="711">
        <v>10</v>
      </c>
      <c r="K155" s="712">
        <v>1457.45</v>
      </c>
    </row>
    <row r="156" spans="1:11" ht="14.4" customHeight="1" x14ac:dyDescent="0.3">
      <c r="A156" s="695" t="s">
        <v>529</v>
      </c>
      <c r="B156" s="696" t="s">
        <v>530</v>
      </c>
      <c r="C156" s="699" t="s">
        <v>539</v>
      </c>
      <c r="D156" s="720" t="s">
        <v>1322</v>
      </c>
      <c r="E156" s="699" t="s">
        <v>3089</v>
      </c>
      <c r="F156" s="720" t="s">
        <v>3090</v>
      </c>
      <c r="G156" s="699" t="s">
        <v>2997</v>
      </c>
      <c r="H156" s="699" t="s">
        <v>2998</v>
      </c>
      <c r="I156" s="711">
        <v>4383.1650000000009</v>
      </c>
      <c r="J156" s="711">
        <v>40</v>
      </c>
      <c r="K156" s="712">
        <v>175326.69000000003</v>
      </c>
    </row>
    <row r="157" spans="1:11" ht="14.4" customHeight="1" x14ac:dyDescent="0.3">
      <c r="A157" s="695" t="s">
        <v>529</v>
      </c>
      <c r="B157" s="696" t="s">
        <v>530</v>
      </c>
      <c r="C157" s="699" t="s">
        <v>539</v>
      </c>
      <c r="D157" s="720" t="s">
        <v>1322</v>
      </c>
      <c r="E157" s="699" t="s">
        <v>3089</v>
      </c>
      <c r="F157" s="720" t="s">
        <v>3090</v>
      </c>
      <c r="G157" s="699" t="s">
        <v>2999</v>
      </c>
      <c r="H157" s="699" t="s">
        <v>3000</v>
      </c>
      <c r="I157" s="711">
        <v>287.24</v>
      </c>
      <c r="J157" s="711">
        <v>5</v>
      </c>
      <c r="K157" s="712">
        <v>1436.21</v>
      </c>
    </row>
    <row r="158" spans="1:11" ht="14.4" customHeight="1" x14ac:dyDescent="0.3">
      <c r="A158" s="695" t="s">
        <v>529</v>
      </c>
      <c r="B158" s="696" t="s">
        <v>530</v>
      </c>
      <c r="C158" s="699" t="s">
        <v>539</v>
      </c>
      <c r="D158" s="720" t="s">
        <v>1322</v>
      </c>
      <c r="E158" s="699" t="s">
        <v>3089</v>
      </c>
      <c r="F158" s="720" t="s">
        <v>3090</v>
      </c>
      <c r="G158" s="699" t="s">
        <v>3001</v>
      </c>
      <c r="H158" s="699" t="s">
        <v>3002</v>
      </c>
      <c r="I158" s="711">
        <v>7.02</v>
      </c>
      <c r="J158" s="711">
        <v>15</v>
      </c>
      <c r="K158" s="712">
        <v>105.3</v>
      </c>
    </row>
    <row r="159" spans="1:11" ht="14.4" customHeight="1" x14ac:dyDescent="0.3">
      <c r="A159" s="695" t="s">
        <v>529</v>
      </c>
      <c r="B159" s="696" t="s">
        <v>530</v>
      </c>
      <c r="C159" s="699" t="s">
        <v>539</v>
      </c>
      <c r="D159" s="720" t="s">
        <v>1322</v>
      </c>
      <c r="E159" s="699" t="s">
        <v>3089</v>
      </c>
      <c r="F159" s="720" t="s">
        <v>3090</v>
      </c>
      <c r="G159" s="699" t="s">
        <v>3003</v>
      </c>
      <c r="H159" s="699" t="s">
        <v>3004</v>
      </c>
      <c r="I159" s="711">
        <v>7.02</v>
      </c>
      <c r="J159" s="711">
        <v>5</v>
      </c>
      <c r="K159" s="712">
        <v>35.1</v>
      </c>
    </row>
    <row r="160" spans="1:11" ht="14.4" customHeight="1" x14ac:dyDescent="0.3">
      <c r="A160" s="695" t="s">
        <v>529</v>
      </c>
      <c r="B160" s="696" t="s">
        <v>530</v>
      </c>
      <c r="C160" s="699" t="s">
        <v>539</v>
      </c>
      <c r="D160" s="720" t="s">
        <v>1322</v>
      </c>
      <c r="E160" s="699" t="s">
        <v>3089</v>
      </c>
      <c r="F160" s="720" t="s">
        <v>3090</v>
      </c>
      <c r="G160" s="699" t="s">
        <v>3005</v>
      </c>
      <c r="H160" s="699" t="s">
        <v>3006</v>
      </c>
      <c r="I160" s="711">
        <v>7.02</v>
      </c>
      <c r="J160" s="711">
        <v>10</v>
      </c>
      <c r="K160" s="712">
        <v>70.150000000000006</v>
      </c>
    </row>
    <row r="161" spans="1:11" ht="14.4" customHeight="1" x14ac:dyDescent="0.3">
      <c r="A161" s="695" t="s">
        <v>529</v>
      </c>
      <c r="B161" s="696" t="s">
        <v>530</v>
      </c>
      <c r="C161" s="699" t="s">
        <v>539</v>
      </c>
      <c r="D161" s="720" t="s">
        <v>1322</v>
      </c>
      <c r="E161" s="699" t="s">
        <v>3089</v>
      </c>
      <c r="F161" s="720" t="s">
        <v>3090</v>
      </c>
      <c r="G161" s="699" t="s">
        <v>3007</v>
      </c>
      <c r="H161" s="699" t="s">
        <v>3008</v>
      </c>
      <c r="I161" s="711">
        <v>5.18</v>
      </c>
      <c r="J161" s="711">
        <v>20</v>
      </c>
      <c r="K161" s="712">
        <v>103.6</v>
      </c>
    </row>
    <row r="162" spans="1:11" ht="14.4" customHeight="1" x14ac:dyDescent="0.3">
      <c r="A162" s="695" t="s">
        <v>529</v>
      </c>
      <c r="B162" s="696" t="s">
        <v>530</v>
      </c>
      <c r="C162" s="699" t="s">
        <v>539</v>
      </c>
      <c r="D162" s="720" t="s">
        <v>1322</v>
      </c>
      <c r="E162" s="699" t="s">
        <v>3089</v>
      </c>
      <c r="F162" s="720" t="s">
        <v>3090</v>
      </c>
      <c r="G162" s="699" t="s">
        <v>3009</v>
      </c>
      <c r="H162" s="699" t="s">
        <v>3010</v>
      </c>
      <c r="I162" s="711">
        <v>815</v>
      </c>
      <c r="J162" s="711">
        <v>10</v>
      </c>
      <c r="K162" s="712">
        <v>8149.96</v>
      </c>
    </row>
    <row r="163" spans="1:11" ht="14.4" customHeight="1" x14ac:dyDescent="0.3">
      <c r="A163" s="695" t="s">
        <v>529</v>
      </c>
      <c r="B163" s="696" t="s">
        <v>530</v>
      </c>
      <c r="C163" s="699" t="s">
        <v>539</v>
      </c>
      <c r="D163" s="720" t="s">
        <v>1322</v>
      </c>
      <c r="E163" s="699" t="s">
        <v>3089</v>
      </c>
      <c r="F163" s="720" t="s">
        <v>3090</v>
      </c>
      <c r="G163" s="699" t="s">
        <v>3011</v>
      </c>
      <c r="H163" s="699" t="s">
        <v>3012</v>
      </c>
      <c r="I163" s="711">
        <v>1050</v>
      </c>
      <c r="J163" s="711">
        <v>1</v>
      </c>
      <c r="K163" s="712">
        <v>1050</v>
      </c>
    </row>
    <row r="164" spans="1:11" ht="14.4" customHeight="1" x14ac:dyDescent="0.3">
      <c r="A164" s="695" t="s">
        <v>529</v>
      </c>
      <c r="B164" s="696" t="s">
        <v>530</v>
      </c>
      <c r="C164" s="699" t="s">
        <v>539</v>
      </c>
      <c r="D164" s="720" t="s">
        <v>1322</v>
      </c>
      <c r="E164" s="699" t="s">
        <v>3089</v>
      </c>
      <c r="F164" s="720" t="s">
        <v>3090</v>
      </c>
      <c r="G164" s="699" t="s">
        <v>3013</v>
      </c>
      <c r="H164" s="699" t="s">
        <v>3014</v>
      </c>
      <c r="I164" s="711">
        <v>1317.9</v>
      </c>
      <c r="J164" s="711">
        <v>10</v>
      </c>
      <c r="K164" s="712">
        <v>13179</v>
      </c>
    </row>
    <row r="165" spans="1:11" ht="14.4" customHeight="1" x14ac:dyDescent="0.3">
      <c r="A165" s="695" t="s">
        <v>529</v>
      </c>
      <c r="B165" s="696" t="s">
        <v>530</v>
      </c>
      <c r="C165" s="699" t="s">
        <v>539</v>
      </c>
      <c r="D165" s="720" t="s">
        <v>1322</v>
      </c>
      <c r="E165" s="699" t="s">
        <v>3089</v>
      </c>
      <c r="F165" s="720" t="s">
        <v>3090</v>
      </c>
      <c r="G165" s="699" t="s">
        <v>3015</v>
      </c>
      <c r="H165" s="699" t="s">
        <v>3016</v>
      </c>
      <c r="I165" s="711">
        <v>815</v>
      </c>
      <c r="J165" s="711">
        <v>4</v>
      </c>
      <c r="K165" s="712">
        <v>3259.98</v>
      </c>
    </row>
    <row r="166" spans="1:11" ht="14.4" customHeight="1" x14ac:dyDescent="0.3">
      <c r="A166" s="695" t="s">
        <v>529</v>
      </c>
      <c r="B166" s="696" t="s">
        <v>530</v>
      </c>
      <c r="C166" s="699" t="s">
        <v>539</v>
      </c>
      <c r="D166" s="720" t="s">
        <v>1322</v>
      </c>
      <c r="E166" s="699" t="s">
        <v>3081</v>
      </c>
      <c r="F166" s="720" t="s">
        <v>3082</v>
      </c>
      <c r="G166" s="699" t="s">
        <v>2855</v>
      </c>
      <c r="H166" s="699" t="s">
        <v>2856</v>
      </c>
      <c r="I166" s="711">
        <v>8.17</v>
      </c>
      <c r="J166" s="711">
        <v>40</v>
      </c>
      <c r="K166" s="712">
        <v>326.8</v>
      </c>
    </row>
    <row r="167" spans="1:11" ht="14.4" customHeight="1" x14ac:dyDescent="0.3">
      <c r="A167" s="695" t="s">
        <v>529</v>
      </c>
      <c r="B167" s="696" t="s">
        <v>530</v>
      </c>
      <c r="C167" s="699" t="s">
        <v>539</v>
      </c>
      <c r="D167" s="720" t="s">
        <v>1322</v>
      </c>
      <c r="E167" s="699" t="s">
        <v>3091</v>
      </c>
      <c r="F167" s="720" t="s">
        <v>3092</v>
      </c>
      <c r="G167" s="699" t="s">
        <v>3017</v>
      </c>
      <c r="H167" s="699" t="s">
        <v>3018</v>
      </c>
      <c r="I167" s="711">
        <v>33.130000000000003</v>
      </c>
      <c r="J167" s="711">
        <v>36</v>
      </c>
      <c r="K167" s="712">
        <v>1192.8599999999999</v>
      </c>
    </row>
    <row r="168" spans="1:11" ht="14.4" customHeight="1" x14ac:dyDescent="0.3">
      <c r="A168" s="695" t="s">
        <v>529</v>
      </c>
      <c r="B168" s="696" t="s">
        <v>530</v>
      </c>
      <c r="C168" s="699" t="s">
        <v>539</v>
      </c>
      <c r="D168" s="720" t="s">
        <v>1322</v>
      </c>
      <c r="E168" s="699" t="s">
        <v>3083</v>
      </c>
      <c r="F168" s="720" t="s">
        <v>3084</v>
      </c>
      <c r="G168" s="699" t="s">
        <v>3019</v>
      </c>
      <c r="H168" s="699" t="s">
        <v>3020</v>
      </c>
      <c r="I168" s="711">
        <v>0.3</v>
      </c>
      <c r="J168" s="711">
        <v>100</v>
      </c>
      <c r="K168" s="712">
        <v>30</v>
      </c>
    </row>
    <row r="169" spans="1:11" ht="14.4" customHeight="1" x14ac:dyDescent="0.3">
      <c r="A169" s="695" t="s">
        <v>529</v>
      </c>
      <c r="B169" s="696" t="s">
        <v>530</v>
      </c>
      <c r="C169" s="699" t="s">
        <v>539</v>
      </c>
      <c r="D169" s="720" t="s">
        <v>1322</v>
      </c>
      <c r="E169" s="699" t="s">
        <v>3083</v>
      </c>
      <c r="F169" s="720" t="s">
        <v>3084</v>
      </c>
      <c r="G169" s="699" t="s">
        <v>3021</v>
      </c>
      <c r="H169" s="699" t="s">
        <v>3022</v>
      </c>
      <c r="I169" s="711">
        <v>0.30499999999999999</v>
      </c>
      <c r="J169" s="711">
        <v>300</v>
      </c>
      <c r="K169" s="712">
        <v>91</v>
      </c>
    </row>
    <row r="170" spans="1:11" ht="14.4" customHeight="1" x14ac:dyDescent="0.3">
      <c r="A170" s="695" t="s">
        <v>529</v>
      </c>
      <c r="B170" s="696" t="s">
        <v>530</v>
      </c>
      <c r="C170" s="699" t="s">
        <v>539</v>
      </c>
      <c r="D170" s="720" t="s">
        <v>1322</v>
      </c>
      <c r="E170" s="699" t="s">
        <v>3083</v>
      </c>
      <c r="F170" s="720" t="s">
        <v>3084</v>
      </c>
      <c r="G170" s="699" t="s">
        <v>2859</v>
      </c>
      <c r="H170" s="699" t="s">
        <v>2860</v>
      </c>
      <c r="I170" s="711">
        <v>0.48</v>
      </c>
      <c r="J170" s="711">
        <v>300</v>
      </c>
      <c r="K170" s="712">
        <v>144</v>
      </c>
    </row>
    <row r="171" spans="1:11" ht="14.4" customHeight="1" x14ac:dyDescent="0.3">
      <c r="A171" s="695" t="s">
        <v>529</v>
      </c>
      <c r="B171" s="696" t="s">
        <v>530</v>
      </c>
      <c r="C171" s="699" t="s">
        <v>539</v>
      </c>
      <c r="D171" s="720" t="s">
        <v>1322</v>
      </c>
      <c r="E171" s="699" t="s">
        <v>3083</v>
      </c>
      <c r="F171" s="720" t="s">
        <v>3084</v>
      </c>
      <c r="G171" s="699" t="s">
        <v>2861</v>
      </c>
      <c r="H171" s="699" t="s">
        <v>2862</v>
      </c>
      <c r="I171" s="711">
        <v>0.3</v>
      </c>
      <c r="J171" s="711">
        <v>100</v>
      </c>
      <c r="K171" s="712">
        <v>30</v>
      </c>
    </row>
    <row r="172" spans="1:11" ht="14.4" customHeight="1" x14ac:dyDescent="0.3">
      <c r="A172" s="695" t="s">
        <v>529</v>
      </c>
      <c r="B172" s="696" t="s">
        <v>530</v>
      </c>
      <c r="C172" s="699" t="s">
        <v>539</v>
      </c>
      <c r="D172" s="720" t="s">
        <v>1322</v>
      </c>
      <c r="E172" s="699" t="s">
        <v>3083</v>
      </c>
      <c r="F172" s="720" t="s">
        <v>3084</v>
      </c>
      <c r="G172" s="699" t="s">
        <v>2863</v>
      </c>
      <c r="H172" s="699" t="s">
        <v>2864</v>
      </c>
      <c r="I172" s="711">
        <v>1.76</v>
      </c>
      <c r="J172" s="711">
        <v>600</v>
      </c>
      <c r="K172" s="712">
        <v>1056</v>
      </c>
    </row>
    <row r="173" spans="1:11" ht="14.4" customHeight="1" x14ac:dyDescent="0.3">
      <c r="A173" s="695" t="s">
        <v>529</v>
      </c>
      <c r="B173" s="696" t="s">
        <v>530</v>
      </c>
      <c r="C173" s="699" t="s">
        <v>539</v>
      </c>
      <c r="D173" s="720" t="s">
        <v>1322</v>
      </c>
      <c r="E173" s="699" t="s">
        <v>3083</v>
      </c>
      <c r="F173" s="720" t="s">
        <v>3084</v>
      </c>
      <c r="G173" s="699" t="s">
        <v>3023</v>
      </c>
      <c r="H173" s="699" t="s">
        <v>3024</v>
      </c>
      <c r="I173" s="711">
        <v>373.89</v>
      </c>
      <c r="J173" s="711">
        <v>20</v>
      </c>
      <c r="K173" s="712">
        <v>7477.8</v>
      </c>
    </row>
    <row r="174" spans="1:11" ht="14.4" customHeight="1" x14ac:dyDescent="0.3">
      <c r="A174" s="695" t="s">
        <v>529</v>
      </c>
      <c r="B174" s="696" t="s">
        <v>530</v>
      </c>
      <c r="C174" s="699" t="s">
        <v>539</v>
      </c>
      <c r="D174" s="720" t="s">
        <v>1322</v>
      </c>
      <c r="E174" s="699" t="s">
        <v>3085</v>
      </c>
      <c r="F174" s="720" t="s">
        <v>3086</v>
      </c>
      <c r="G174" s="699" t="s">
        <v>3025</v>
      </c>
      <c r="H174" s="699" t="s">
        <v>3026</v>
      </c>
      <c r="I174" s="711">
        <v>7.51</v>
      </c>
      <c r="J174" s="711">
        <v>40</v>
      </c>
      <c r="K174" s="712">
        <v>300.39999999999998</v>
      </c>
    </row>
    <row r="175" spans="1:11" ht="14.4" customHeight="1" x14ac:dyDescent="0.3">
      <c r="A175" s="695" t="s">
        <v>529</v>
      </c>
      <c r="B175" s="696" t="s">
        <v>530</v>
      </c>
      <c r="C175" s="699" t="s">
        <v>539</v>
      </c>
      <c r="D175" s="720" t="s">
        <v>1322</v>
      </c>
      <c r="E175" s="699" t="s">
        <v>3085</v>
      </c>
      <c r="F175" s="720" t="s">
        <v>3086</v>
      </c>
      <c r="G175" s="699" t="s">
        <v>2865</v>
      </c>
      <c r="H175" s="699" t="s">
        <v>2866</v>
      </c>
      <c r="I175" s="711">
        <v>11.01</v>
      </c>
      <c r="J175" s="711">
        <v>160</v>
      </c>
      <c r="K175" s="712">
        <v>1761.6</v>
      </c>
    </row>
    <row r="176" spans="1:11" ht="14.4" customHeight="1" x14ac:dyDescent="0.3">
      <c r="A176" s="695" t="s">
        <v>529</v>
      </c>
      <c r="B176" s="696" t="s">
        <v>530</v>
      </c>
      <c r="C176" s="699" t="s">
        <v>539</v>
      </c>
      <c r="D176" s="720" t="s">
        <v>1322</v>
      </c>
      <c r="E176" s="699" t="s">
        <v>3085</v>
      </c>
      <c r="F176" s="720" t="s">
        <v>3086</v>
      </c>
      <c r="G176" s="699" t="s">
        <v>2867</v>
      </c>
      <c r="H176" s="699" t="s">
        <v>2868</v>
      </c>
      <c r="I176" s="711">
        <v>11.01</v>
      </c>
      <c r="J176" s="711">
        <v>280</v>
      </c>
      <c r="K176" s="712">
        <v>3082.8</v>
      </c>
    </row>
    <row r="177" spans="1:11" ht="14.4" customHeight="1" x14ac:dyDescent="0.3">
      <c r="A177" s="695" t="s">
        <v>529</v>
      </c>
      <c r="B177" s="696" t="s">
        <v>530</v>
      </c>
      <c r="C177" s="699" t="s">
        <v>539</v>
      </c>
      <c r="D177" s="720" t="s">
        <v>1322</v>
      </c>
      <c r="E177" s="699" t="s">
        <v>3085</v>
      </c>
      <c r="F177" s="720" t="s">
        <v>3086</v>
      </c>
      <c r="G177" s="699" t="s">
        <v>3027</v>
      </c>
      <c r="H177" s="699" t="s">
        <v>3028</v>
      </c>
      <c r="I177" s="711">
        <v>11.01</v>
      </c>
      <c r="J177" s="711">
        <v>40</v>
      </c>
      <c r="K177" s="712">
        <v>440.4</v>
      </c>
    </row>
    <row r="178" spans="1:11" ht="14.4" customHeight="1" x14ac:dyDescent="0.3">
      <c r="A178" s="695" t="s">
        <v>529</v>
      </c>
      <c r="B178" s="696" t="s">
        <v>530</v>
      </c>
      <c r="C178" s="699" t="s">
        <v>539</v>
      </c>
      <c r="D178" s="720" t="s">
        <v>1322</v>
      </c>
      <c r="E178" s="699" t="s">
        <v>3085</v>
      </c>
      <c r="F178" s="720" t="s">
        <v>3086</v>
      </c>
      <c r="G178" s="699" t="s">
        <v>3029</v>
      </c>
      <c r="H178" s="699" t="s">
        <v>3030</v>
      </c>
      <c r="I178" s="711">
        <v>11</v>
      </c>
      <c r="J178" s="711">
        <v>40</v>
      </c>
      <c r="K178" s="712">
        <v>440</v>
      </c>
    </row>
    <row r="179" spans="1:11" ht="14.4" customHeight="1" x14ac:dyDescent="0.3">
      <c r="A179" s="695" t="s">
        <v>529</v>
      </c>
      <c r="B179" s="696" t="s">
        <v>530</v>
      </c>
      <c r="C179" s="699" t="s">
        <v>539</v>
      </c>
      <c r="D179" s="720" t="s">
        <v>1322</v>
      </c>
      <c r="E179" s="699" t="s">
        <v>3085</v>
      </c>
      <c r="F179" s="720" t="s">
        <v>3086</v>
      </c>
      <c r="G179" s="699" t="s">
        <v>3031</v>
      </c>
      <c r="H179" s="699" t="s">
        <v>3032</v>
      </c>
      <c r="I179" s="711">
        <v>0.77333333333333343</v>
      </c>
      <c r="J179" s="711">
        <v>4900</v>
      </c>
      <c r="K179" s="712">
        <v>3790</v>
      </c>
    </row>
    <row r="180" spans="1:11" ht="14.4" customHeight="1" x14ac:dyDescent="0.3">
      <c r="A180" s="695" t="s">
        <v>529</v>
      </c>
      <c r="B180" s="696" t="s">
        <v>530</v>
      </c>
      <c r="C180" s="699" t="s">
        <v>539</v>
      </c>
      <c r="D180" s="720" t="s">
        <v>1322</v>
      </c>
      <c r="E180" s="699" t="s">
        <v>3085</v>
      </c>
      <c r="F180" s="720" t="s">
        <v>3086</v>
      </c>
      <c r="G180" s="699" t="s">
        <v>2869</v>
      </c>
      <c r="H180" s="699" t="s">
        <v>2870</v>
      </c>
      <c r="I180" s="711">
        <v>0.77333333333333343</v>
      </c>
      <c r="J180" s="711">
        <v>2500</v>
      </c>
      <c r="K180" s="712">
        <v>1934</v>
      </c>
    </row>
    <row r="181" spans="1:11" ht="14.4" customHeight="1" x14ac:dyDescent="0.3">
      <c r="A181" s="695" t="s">
        <v>529</v>
      </c>
      <c r="B181" s="696" t="s">
        <v>530</v>
      </c>
      <c r="C181" s="699" t="s">
        <v>2741</v>
      </c>
      <c r="D181" s="720" t="s">
        <v>3093</v>
      </c>
      <c r="E181" s="699" t="s">
        <v>3079</v>
      </c>
      <c r="F181" s="720" t="s">
        <v>3080</v>
      </c>
      <c r="G181" s="699" t="s">
        <v>3033</v>
      </c>
      <c r="H181" s="699" t="s">
        <v>3034</v>
      </c>
      <c r="I181" s="711">
        <v>260.14</v>
      </c>
      <c r="J181" s="711">
        <v>5</v>
      </c>
      <c r="K181" s="712">
        <v>1300.7</v>
      </c>
    </row>
    <row r="182" spans="1:11" ht="14.4" customHeight="1" x14ac:dyDescent="0.3">
      <c r="A182" s="695" t="s">
        <v>529</v>
      </c>
      <c r="B182" s="696" t="s">
        <v>530</v>
      </c>
      <c r="C182" s="699" t="s">
        <v>2741</v>
      </c>
      <c r="D182" s="720" t="s">
        <v>3093</v>
      </c>
      <c r="E182" s="699" t="s">
        <v>3079</v>
      </c>
      <c r="F182" s="720" t="s">
        <v>3080</v>
      </c>
      <c r="G182" s="699" t="s">
        <v>3035</v>
      </c>
      <c r="H182" s="699" t="s">
        <v>3036</v>
      </c>
      <c r="I182" s="711">
        <v>0.99</v>
      </c>
      <c r="J182" s="711">
        <v>3000</v>
      </c>
      <c r="K182" s="712">
        <v>2976.6</v>
      </c>
    </row>
    <row r="183" spans="1:11" ht="14.4" customHeight="1" x14ac:dyDescent="0.3">
      <c r="A183" s="695" t="s">
        <v>529</v>
      </c>
      <c r="B183" s="696" t="s">
        <v>530</v>
      </c>
      <c r="C183" s="699" t="s">
        <v>542</v>
      </c>
      <c r="D183" s="720" t="s">
        <v>3094</v>
      </c>
      <c r="E183" s="699" t="s">
        <v>3079</v>
      </c>
      <c r="F183" s="720" t="s">
        <v>3080</v>
      </c>
      <c r="G183" s="699" t="s">
        <v>3037</v>
      </c>
      <c r="H183" s="699" t="s">
        <v>3038</v>
      </c>
      <c r="I183" s="711">
        <v>762.6</v>
      </c>
      <c r="J183" s="711">
        <v>40</v>
      </c>
      <c r="K183" s="712">
        <v>30504.1</v>
      </c>
    </row>
    <row r="184" spans="1:11" ht="14.4" customHeight="1" x14ac:dyDescent="0.3">
      <c r="A184" s="695" t="s">
        <v>529</v>
      </c>
      <c r="B184" s="696" t="s">
        <v>530</v>
      </c>
      <c r="C184" s="699" t="s">
        <v>542</v>
      </c>
      <c r="D184" s="720" t="s">
        <v>3094</v>
      </c>
      <c r="E184" s="699" t="s">
        <v>3079</v>
      </c>
      <c r="F184" s="720" t="s">
        <v>3080</v>
      </c>
      <c r="G184" s="699" t="s">
        <v>3039</v>
      </c>
      <c r="H184" s="699" t="s">
        <v>3040</v>
      </c>
      <c r="I184" s="711">
        <v>11498.9</v>
      </c>
      <c r="J184" s="711">
        <v>3</v>
      </c>
      <c r="K184" s="712">
        <v>34496.699999999997</v>
      </c>
    </row>
    <row r="185" spans="1:11" ht="14.4" customHeight="1" x14ac:dyDescent="0.3">
      <c r="A185" s="695" t="s">
        <v>529</v>
      </c>
      <c r="B185" s="696" t="s">
        <v>530</v>
      </c>
      <c r="C185" s="699" t="s">
        <v>542</v>
      </c>
      <c r="D185" s="720" t="s">
        <v>3094</v>
      </c>
      <c r="E185" s="699" t="s">
        <v>3095</v>
      </c>
      <c r="F185" s="720" t="s">
        <v>3096</v>
      </c>
      <c r="G185" s="699" t="s">
        <v>3041</v>
      </c>
      <c r="H185" s="699" t="s">
        <v>3042</v>
      </c>
      <c r="I185" s="711">
        <v>432.3</v>
      </c>
      <c r="J185" s="711">
        <v>210</v>
      </c>
      <c r="K185" s="712">
        <v>90782.31</v>
      </c>
    </row>
    <row r="186" spans="1:11" ht="14.4" customHeight="1" x14ac:dyDescent="0.3">
      <c r="A186" s="695" t="s">
        <v>529</v>
      </c>
      <c r="B186" s="696" t="s">
        <v>530</v>
      </c>
      <c r="C186" s="699" t="s">
        <v>542</v>
      </c>
      <c r="D186" s="720" t="s">
        <v>3094</v>
      </c>
      <c r="E186" s="699" t="s">
        <v>3095</v>
      </c>
      <c r="F186" s="720" t="s">
        <v>3096</v>
      </c>
      <c r="G186" s="699" t="s">
        <v>3043</v>
      </c>
      <c r="H186" s="699" t="s">
        <v>3044</v>
      </c>
      <c r="I186" s="711">
        <v>1493.85</v>
      </c>
      <c r="J186" s="711">
        <v>36</v>
      </c>
      <c r="K186" s="712">
        <v>53778.740000000005</v>
      </c>
    </row>
    <row r="187" spans="1:11" ht="14.4" customHeight="1" x14ac:dyDescent="0.3">
      <c r="A187" s="695" t="s">
        <v>529</v>
      </c>
      <c r="B187" s="696" t="s">
        <v>530</v>
      </c>
      <c r="C187" s="699" t="s">
        <v>542</v>
      </c>
      <c r="D187" s="720" t="s">
        <v>3094</v>
      </c>
      <c r="E187" s="699" t="s">
        <v>3095</v>
      </c>
      <c r="F187" s="720" t="s">
        <v>3096</v>
      </c>
      <c r="G187" s="699" t="s">
        <v>3045</v>
      </c>
      <c r="H187" s="699" t="s">
        <v>3046</v>
      </c>
      <c r="I187" s="711">
        <v>1493.8499999999997</v>
      </c>
      <c r="J187" s="711">
        <v>36</v>
      </c>
      <c r="K187" s="712">
        <v>53778.74</v>
      </c>
    </row>
    <row r="188" spans="1:11" ht="14.4" customHeight="1" x14ac:dyDescent="0.3">
      <c r="A188" s="695" t="s">
        <v>529</v>
      </c>
      <c r="B188" s="696" t="s">
        <v>530</v>
      </c>
      <c r="C188" s="699" t="s">
        <v>542</v>
      </c>
      <c r="D188" s="720" t="s">
        <v>3094</v>
      </c>
      <c r="E188" s="699" t="s">
        <v>3095</v>
      </c>
      <c r="F188" s="720" t="s">
        <v>3096</v>
      </c>
      <c r="G188" s="699" t="s">
        <v>3047</v>
      </c>
      <c r="H188" s="699" t="s">
        <v>3048</v>
      </c>
      <c r="I188" s="711">
        <v>1457.89</v>
      </c>
      <c r="J188" s="711">
        <v>24</v>
      </c>
      <c r="K188" s="712">
        <v>34989.300000000003</v>
      </c>
    </row>
    <row r="189" spans="1:11" ht="14.4" customHeight="1" x14ac:dyDescent="0.3">
      <c r="A189" s="695" t="s">
        <v>529</v>
      </c>
      <c r="B189" s="696" t="s">
        <v>530</v>
      </c>
      <c r="C189" s="699" t="s">
        <v>542</v>
      </c>
      <c r="D189" s="720" t="s">
        <v>3094</v>
      </c>
      <c r="E189" s="699" t="s">
        <v>3095</v>
      </c>
      <c r="F189" s="720" t="s">
        <v>3096</v>
      </c>
      <c r="G189" s="699" t="s">
        <v>3049</v>
      </c>
      <c r="H189" s="699" t="s">
        <v>3050</v>
      </c>
      <c r="I189" s="711">
        <v>1493.85</v>
      </c>
      <c r="J189" s="711">
        <v>36</v>
      </c>
      <c r="K189" s="712">
        <v>53778.740000000005</v>
      </c>
    </row>
    <row r="190" spans="1:11" ht="14.4" customHeight="1" x14ac:dyDescent="0.3">
      <c r="A190" s="695" t="s">
        <v>529</v>
      </c>
      <c r="B190" s="696" t="s">
        <v>530</v>
      </c>
      <c r="C190" s="699" t="s">
        <v>542</v>
      </c>
      <c r="D190" s="720" t="s">
        <v>3094</v>
      </c>
      <c r="E190" s="699" t="s">
        <v>3095</v>
      </c>
      <c r="F190" s="720" t="s">
        <v>3096</v>
      </c>
      <c r="G190" s="699" t="s">
        <v>3051</v>
      </c>
      <c r="H190" s="699" t="s">
        <v>3052</v>
      </c>
      <c r="I190" s="711">
        <v>424.35</v>
      </c>
      <c r="J190" s="711">
        <v>20</v>
      </c>
      <c r="K190" s="712">
        <v>8486.94</v>
      </c>
    </row>
    <row r="191" spans="1:11" ht="14.4" customHeight="1" x14ac:dyDescent="0.3">
      <c r="A191" s="695" t="s">
        <v>529</v>
      </c>
      <c r="B191" s="696" t="s">
        <v>530</v>
      </c>
      <c r="C191" s="699" t="s">
        <v>542</v>
      </c>
      <c r="D191" s="720" t="s">
        <v>3094</v>
      </c>
      <c r="E191" s="699" t="s">
        <v>3089</v>
      </c>
      <c r="F191" s="720" t="s">
        <v>3090</v>
      </c>
      <c r="G191" s="699" t="s">
        <v>3053</v>
      </c>
      <c r="H191" s="699" t="s">
        <v>3054</v>
      </c>
      <c r="I191" s="711">
        <v>1670.99</v>
      </c>
      <c r="J191" s="711">
        <v>2</v>
      </c>
      <c r="K191" s="712">
        <v>3341.99</v>
      </c>
    </row>
    <row r="192" spans="1:11" ht="14.4" customHeight="1" x14ac:dyDescent="0.3">
      <c r="A192" s="695" t="s">
        <v>529</v>
      </c>
      <c r="B192" s="696" t="s">
        <v>530</v>
      </c>
      <c r="C192" s="699" t="s">
        <v>542</v>
      </c>
      <c r="D192" s="720" t="s">
        <v>3094</v>
      </c>
      <c r="E192" s="699" t="s">
        <v>3089</v>
      </c>
      <c r="F192" s="720" t="s">
        <v>3090</v>
      </c>
      <c r="G192" s="699" t="s">
        <v>3055</v>
      </c>
      <c r="H192" s="699" t="s">
        <v>3056</v>
      </c>
      <c r="I192" s="711">
        <v>1670.9949999999999</v>
      </c>
      <c r="J192" s="711">
        <v>5</v>
      </c>
      <c r="K192" s="712">
        <v>8354.99</v>
      </c>
    </row>
    <row r="193" spans="1:11" ht="14.4" customHeight="1" x14ac:dyDescent="0.3">
      <c r="A193" s="695" t="s">
        <v>529</v>
      </c>
      <c r="B193" s="696" t="s">
        <v>530</v>
      </c>
      <c r="C193" s="699" t="s">
        <v>542</v>
      </c>
      <c r="D193" s="720" t="s">
        <v>3094</v>
      </c>
      <c r="E193" s="699" t="s">
        <v>3089</v>
      </c>
      <c r="F193" s="720" t="s">
        <v>3090</v>
      </c>
      <c r="G193" s="699" t="s">
        <v>3057</v>
      </c>
      <c r="H193" s="699" t="s">
        <v>3058</v>
      </c>
      <c r="I193" s="711">
        <v>1671</v>
      </c>
      <c r="J193" s="711">
        <v>4</v>
      </c>
      <c r="K193" s="712">
        <v>6683.99</v>
      </c>
    </row>
    <row r="194" spans="1:11" ht="14.4" customHeight="1" x14ac:dyDescent="0.3">
      <c r="A194" s="695" t="s">
        <v>529</v>
      </c>
      <c r="B194" s="696" t="s">
        <v>530</v>
      </c>
      <c r="C194" s="699" t="s">
        <v>542</v>
      </c>
      <c r="D194" s="720" t="s">
        <v>3094</v>
      </c>
      <c r="E194" s="699" t="s">
        <v>3089</v>
      </c>
      <c r="F194" s="720" t="s">
        <v>3090</v>
      </c>
      <c r="G194" s="699" t="s">
        <v>3059</v>
      </c>
      <c r="H194" s="699" t="s">
        <v>3060</v>
      </c>
      <c r="I194" s="711">
        <v>1671</v>
      </c>
      <c r="J194" s="711">
        <v>1</v>
      </c>
      <c r="K194" s="712">
        <v>1671</v>
      </c>
    </row>
    <row r="195" spans="1:11" ht="14.4" customHeight="1" x14ac:dyDescent="0.3">
      <c r="A195" s="695" t="s">
        <v>529</v>
      </c>
      <c r="B195" s="696" t="s">
        <v>530</v>
      </c>
      <c r="C195" s="699" t="s">
        <v>542</v>
      </c>
      <c r="D195" s="720" t="s">
        <v>3094</v>
      </c>
      <c r="E195" s="699" t="s">
        <v>3089</v>
      </c>
      <c r="F195" s="720" t="s">
        <v>3090</v>
      </c>
      <c r="G195" s="699" t="s">
        <v>3061</v>
      </c>
      <c r="H195" s="699" t="s">
        <v>3062</v>
      </c>
      <c r="I195" s="711">
        <v>1671</v>
      </c>
      <c r="J195" s="711">
        <v>2</v>
      </c>
      <c r="K195" s="712">
        <v>3342</v>
      </c>
    </row>
    <row r="196" spans="1:11" ht="14.4" customHeight="1" x14ac:dyDescent="0.3">
      <c r="A196" s="695" t="s">
        <v>529</v>
      </c>
      <c r="B196" s="696" t="s">
        <v>530</v>
      </c>
      <c r="C196" s="699" t="s">
        <v>542</v>
      </c>
      <c r="D196" s="720" t="s">
        <v>3094</v>
      </c>
      <c r="E196" s="699" t="s">
        <v>3089</v>
      </c>
      <c r="F196" s="720" t="s">
        <v>3090</v>
      </c>
      <c r="G196" s="699" t="s">
        <v>3063</v>
      </c>
      <c r="H196" s="699" t="s">
        <v>3064</v>
      </c>
      <c r="I196" s="711">
        <v>590.78</v>
      </c>
      <c r="J196" s="711">
        <v>5</v>
      </c>
      <c r="K196" s="712">
        <v>2953.91</v>
      </c>
    </row>
    <row r="197" spans="1:11" ht="14.4" customHeight="1" x14ac:dyDescent="0.3">
      <c r="A197" s="695" t="s">
        <v>529</v>
      </c>
      <c r="B197" s="696" t="s">
        <v>530</v>
      </c>
      <c r="C197" s="699" t="s">
        <v>542</v>
      </c>
      <c r="D197" s="720" t="s">
        <v>3094</v>
      </c>
      <c r="E197" s="699" t="s">
        <v>3097</v>
      </c>
      <c r="F197" s="720" t="s">
        <v>3098</v>
      </c>
      <c r="G197" s="699" t="s">
        <v>3065</v>
      </c>
      <c r="H197" s="699" t="s">
        <v>3066</v>
      </c>
      <c r="I197" s="711">
        <v>13845.26</v>
      </c>
      <c r="J197" s="711">
        <v>6</v>
      </c>
      <c r="K197" s="712">
        <v>83071.539999999994</v>
      </c>
    </row>
    <row r="198" spans="1:11" ht="14.4" customHeight="1" x14ac:dyDescent="0.3">
      <c r="A198" s="695" t="s">
        <v>529</v>
      </c>
      <c r="B198" s="696" t="s">
        <v>530</v>
      </c>
      <c r="C198" s="699" t="s">
        <v>542</v>
      </c>
      <c r="D198" s="720" t="s">
        <v>3094</v>
      </c>
      <c r="E198" s="699" t="s">
        <v>3097</v>
      </c>
      <c r="F198" s="720" t="s">
        <v>3098</v>
      </c>
      <c r="G198" s="699" t="s">
        <v>3067</v>
      </c>
      <c r="H198" s="699" t="s">
        <v>3068</v>
      </c>
      <c r="I198" s="711">
        <v>13848.75</v>
      </c>
      <c r="J198" s="711">
        <v>1</v>
      </c>
      <c r="K198" s="712">
        <v>13848.75</v>
      </c>
    </row>
    <row r="199" spans="1:11" ht="14.4" customHeight="1" x14ac:dyDescent="0.3">
      <c r="A199" s="695" t="s">
        <v>529</v>
      </c>
      <c r="B199" s="696" t="s">
        <v>530</v>
      </c>
      <c r="C199" s="699" t="s">
        <v>542</v>
      </c>
      <c r="D199" s="720" t="s">
        <v>3094</v>
      </c>
      <c r="E199" s="699" t="s">
        <v>3097</v>
      </c>
      <c r="F199" s="720" t="s">
        <v>3098</v>
      </c>
      <c r="G199" s="699" t="s">
        <v>3069</v>
      </c>
      <c r="H199" s="699" t="s">
        <v>3070</v>
      </c>
      <c r="I199" s="711">
        <v>11908.8</v>
      </c>
      <c r="J199" s="711">
        <v>1</v>
      </c>
      <c r="K199" s="712">
        <v>11908.8</v>
      </c>
    </row>
    <row r="200" spans="1:11" ht="14.4" customHeight="1" x14ac:dyDescent="0.3">
      <c r="A200" s="695" t="s">
        <v>529</v>
      </c>
      <c r="B200" s="696" t="s">
        <v>530</v>
      </c>
      <c r="C200" s="699" t="s">
        <v>542</v>
      </c>
      <c r="D200" s="720" t="s">
        <v>3094</v>
      </c>
      <c r="E200" s="699" t="s">
        <v>3099</v>
      </c>
      <c r="F200" s="720" t="s">
        <v>3100</v>
      </c>
      <c r="G200" s="699" t="s">
        <v>3071</v>
      </c>
      <c r="H200" s="699" t="s">
        <v>3072</v>
      </c>
      <c r="I200" s="711">
        <v>631.35</v>
      </c>
      <c r="J200" s="711">
        <v>12</v>
      </c>
      <c r="K200" s="712">
        <v>7576.2</v>
      </c>
    </row>
    <row r="201" spans="1:11" ht="14.4" customHeight="1" x14ac:dyDescent="0.3">
      <c r="A201" s="695" t="s">
        <v>529</v>
      </c>
      <c r="B201" s="696" t="s">
        <v>530</v>
      </c>
      <c r="C201" s="699" t="s">
        <v>542</v>
      </c>
      <c r="D201" s="720" t="s">
        <v>3094</v>
      </c>
      <c r="E201" s="699" t="s">
        <v>3101</v>
      </c>
      <c r="F201" s="720" t="s">
        <v>3102</v>
      </c>
      <c r="G201" s="699" t="s">
        <v>3073</v>
      </c>
      <c r="H201" s="699" t="s">
        <v>3074</v>
      </c>
      <c r="I201" s="711">
        <v>49489</v>
      </c>
      <c r="J201" s="711">
        <v>2</v>
      </c>
      <c r="K201" s="712">
        <v>98978</v>
      </c>
    </row>
    <row r="202" spans="1:11" ht="14.4" customHeight="1" thickBot="1" x14ac:dyDescent="0.35">
      <c r="A202" s="703" t="s">
        <v>529</v>
      </c>
      <c r="B202" s="704" t="s">
        <v>530</v>
      </c>
      <c r="C202" s="707" t="s">
        <v>542</v>
      </c>
      <c r="D202" s="721" t="s">
        <v>3094</v>
      </c>
      <c r="E202" s="707" t="s">
        <v>3101</v>
      </c>
      <c r="F202" s="721" t="s">
        <v>3102</v>
      </c>
      <c r="G202" s="707" t="s">
        <v>3075</v>
      </c>
      <c r="H202" s="707" t="s">
        <v>3076</v>
      </c>
      <c r="I202" s="713">
        <v>9545</v>
      </c>
      <c r="J202" s="713">
        <v>1</v>
      </c>
      <c r="K202" s="714">
        <v>9545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8" width="13.109375" hidden="1" customWidth="1"/>
    <col min="29" max="29" width="13.109375" customWidth="1"/>
    <col min="30" max="32" width="13.109375" hidden="1" customWidth="1"/>
    <col min="33" max="33" width="13.109375" customWidth="1"/>
  </cols>
  <sheetData>
    <row r="1" spans="1:34" ht="18.600000000000001" thickBot="1" x14ac:dyDescent="0.4">
      <c r="A1" s="521" t="s">
        <v>131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</row>
    <row r="2" spans="1:34" ht="15" thickBot="1" x14ac:dyDescent="0.35">
      <c r="A2" s="386" t="s">
        <v>321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</row>
    <row r="3" spans="1:34" x14ac:dyDescent="0.3">
      <c r="A3" s="405" t="s">
        <v>274</v>
      </c>
      <c r="B3" s="522" t="s">
        <v>255</v>
      </c>
      <c r="C3" s="388">
        <v>0</v>
      </c>
      <c r="D3" s="389">
        <v>101</v>
      </c>
      <c r="E3" s="389">
        <v>102</v>
      </c>
      <c r="F3" s="408">
        <v>305</v>
      </c>
      <c r="G3" s="408">
        <v>306</v>
      </c>
      <c r="H3" s="408">
        <v>408</v>
      </c>
      <c r="I3" s="408">
        <v>409</v>
      </c>
      <c r="J3" s="408">
        <v>410</v>
      </c>
      <c r="K3" s="408">
        <v>415</v>
      </c>
      <c r="L3" s="408">
        <v>416</v>
      </c>
      <c r="M3" s="408">
        <v>418</v>
      </c>
      <c r="N3" s="408">
        <v>419</v>
      </c>
      <c r="O3" s="408">
        <v>420</v>
      </c>
      <c r="P3" s="408">
        <v>421</v>
      </c>
      <c r="Q3" s="408">
        <v>522</v>
      </c>
      <c r="R3" s="408">
        <v>523</v>
      </c>
      <c r="S3" s="408">
        <v>524</v>
      </c>
      <c r="T3" s="408">
        <v>525</v>
      </c>
      <c r="U3" s="408">
        <v>526</v>
      </c>
      <c r="V3" s="408">
        <v>527</v>
      </c>
      <c r="W3" s="408">
        <v>528</v>
      </c>
      <c r="X3" s="408">
        <v>629</v>
      </c>
      <c r="Y3" s="408">
        <v>630</v>
      </c>
      <c r="Z3" s="408">
        <v>636</v>
      </c>
      <c r="AA3" s="408">
        <v>637</v>
      </c>
      <c r="AB3" s="408">
        <v>640</v>
      </c>
      <c r="AC3" s="408">
        <v>642</v>
      </c>
      <c r="AD3" s="408">
        <v>743</v>
      </c>
      <c r="AE3" s="389">
        <v>745</v>
      </c>
      <c r="AF3" s="389">
        <v>746</v>
      </c>
      <c r="AG3" s="731">
        <v>930</v>
      </c>
      <c r="AH3" s="746"/>
    </row>
    <row r="4" spans="1:34" ht="36.6" outlineLevel="1" thickBot="1" x14ac:dyDescent="0.35">
      <c r="A4" s="406">
        <v>2014</v>
      </c>
      <c r="B4" s="523"/>
      <c r="C4" s="390" t="s">
        <v>256</v>
      </c>
      <c r="D4" s="391" t="s">
        <v>257</v>
      </c>
      <c r="E4" s="391" t="s">
        <v>258</v>
      </c>
      <c r="F4" s="409" t="s">
        <v>286</v>
      </c>
      <c r="G4" s="409" t="s">
        <v>287</v>
      </c>
      <c r="H4" s="409" t="s">
        <v>288</v>
      </c>
      <c r="I4" s="409" t="s">
        <v>289</v>
      </c>
      <c r="J4" s="409" t="s">
        <v>290</v>
      </c>
      <c r="K4" s="409" t="s">
        <v>291</v>
      </c>
      <c r="L4" s="409" t="s">
        <v>292</v>
      </c>
      <c r="M4" s="409" t="s">
        <v>293</v>
      </c>
      <c r="N4" s="409" t="s">
        <v>294</v>
      </c>
      <c r="O4" s="409" t="s">
        <v>295</v>
      </c>
      <c r="P4" s="409" t="s">
        <v>296</v>
      </c>
      <c r="Q4" s="409" t="s">
        <v>297</v>
      </c>
      <c r="R4" s="409" t="s">
        <v>298</v>
      </c>
      <c r="S4" s="409" t="s">
        <v>299</v>
      </c>
      <c r="T4" s="409" t="s">
        <v>300</v>
      </c>
      <c r="U4" s="409" t="s">
        <v>301</v>
      </c>
      <c r="V4" s="409" t="s">
        <v>302</v>
      </c>
      <c r="W4" s="409" t="s">
        <v>311</v>
      </c>
      <c r="X4" s="409" t="s">
        <v>303</v>
      </c>
      <c r="Y4" s="409" t="s">
        <v>312</v>
      </c>
      <c r="Z4" s="409" t="s">
        <v>304</v>
      </c>
      <c r="AA4" s="409" t="s">
        <v>305</v>
      </c>
      <c r="AB4" s="409" t="s">
        <v>306</v>
      </c>
      <c r="AC4" s="409" t="s">
        <v>307</v>
      </c>
      <c r="AD4" s="409" t="s">
        <v>308</v>
      </c>
      <c r="AE4" s="391" t="s">
        <v>309</v>
      </c>
      <c r="AF4" s="391" t="s">
        <v>310</v>
      </c>
      <c r="AG4" s="732" t="s">
        <v>276</v>
      </c>
      <c r="AH4" s="746"/>
    </row>
    <row r="5" spans="1:34" x14ac:dyDescent="0.3">
      <c r="A5" s="392" t="s">
        <v>259</v>
      </c>
      <c r="B5" s="428"/>
      <c r="C5" s="429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30"/>
      <c r="P5" s="430"/>
      <c r="Q5" s="430"/>
      <c r="R5" s="430"/>
      <c r="S5" s="430"/>
      <c r="T5" s="430"/>
      <c r="U5" s="430"/>
      <c r="V5" s="430"/>
      <c r="W5" s="430"/>
      <c r="X5" s="430"/>
      <c r="Y5" s="430"/>
      <c r="Z5" s="430"/>
      <c r="AA5" s="430"/>
      <c r="AB5" s="430"/>
      <c r="AC5" s="430"/>
      <c r="AD5" s="430"/>
      <c r="AE5" s="430"/>
      <c r="AF5" s="430"/>
      <c r="AG5" s="733"/>
      <c r="AH5" s="746"/>
    </row>
    <row r="6" spans="1:34" ht="15" collapsed="1" thickBot="1" x14ac:dyDescent="0.35">
      <c r="A6" s="393" t="s">
        <v>94</v>
      </c>
      <c r="B6" s="431">
        <f xml:space="preserve">
TRUNC(IF($A$4&lt;=12,SUMIFS('ON Data'!F:F,'ON Data'!$D:$D,$A$4,'ON Data'!$E:$E,1),SUMIFS('ON Data'!F:F,'ON Data'!$E:$E,1)/'ON Data'!$D$3),1)</f>
        <v>64.099999999999994</v>
      </c>
      <c r="C6" s="432">
        <f xml:space="preserve">
TRUNC(IF($A$4&lt;=12,SUMIFS('ON Data'!G:G,'ON Data'!$D:$D,$A$4,'ON Data'!$E:$E,1),SUMIFS('ON Data'!G:G,'ON Data'!$E:$E,1)/'ON Data'!$D$3),1)</f>
        <v>0</v>
      </c>
      <c r="D6" s="433">
        <f xml:space="preserve">
TRUNC(IF($A$4&lt;=12,SUMIFS('ON Data'!H:H,'ON Data'!$D:$D,$A$4,'ON Data'!$E:$E,1),SUMIFS('ON Data'!H:H,'ON Data'!$E:$E,1)/'ON Data'!$D$3),1)</f>
        <v>17.899999999999999</v>
      </c>
      <c r="E6" s="433">
        <f xml:space="preserve">
TRUNC(IF($A$4&lt;=12,SUMIFS('ON Data'!I:I,'ON Data'!$D:$D,$A$4,'ON Data'!$E:$E,1),SUMIFS('ON Data'!I:I,'ON Data'!$E:$E,1)/'ON Data'!$D$3),1)</f>
        <v>0</v>
      </c>
      <c r="F6" s="433">
        <f xml:space="preserve">
TRUNC(IF($A$4&lt;=12,SUMIFS('ON Data'!K:K,'ON Data'!$D:$D,$A$4,'ON Data'!$E:$E,1),SUMIFS('ON Data'!K:K,'ON Data'!$E:$E,1)/'ON Data'!$D$3),1)</f>
        <v>31.4</v>
      </c>
      <c r="G6" s="433">
        <f xml:space="preserve">
TRUNC(IF($A$4&lt;=12,SUMIFS('ON Data'!L:L,'ON Data'!$D:$D,$A$4,'ON Data'!$E:$E,1),SUMIFS('ON Data'!L:L,'ON Data'!$E:$E,1)/'ON Data'!$D$3),1)</f>
        <v>0</v>
      </c>
      <c r="H6" s="433">
        <f xml:space="preserve">
TRUNC(IF($A$4&lt;=12,SUMIFS('ON Data'!M:M,'ON Data'!$D:$D,$A$4,'ON Data'!$E:$E,1),SUMIFS('ON Data'!M:M,'ON Data'!$E:$E,1)/'ON Data'!$D$3),1)</f>
        <v>0</v>
      </c>
      <c r="I6" s="433">
        <f xml:space="preserve">
TRUNC(IF($A$4&lt;=12,SUMIFS('ON Data'!N:N,'ON Data'!$D:$D,$A$4,'ON Data'!$E:$E,1),SUMIFS('ON Data'!N:N,'ON Data'!$E:$E,1)/'ON Data'!$D$3),1)</f>
        <v>0</v>
      </c>
      <c r="J6" s="433">
        <f xml:space="preserve">
TRUNC(IF($A$4&lt;=12,SUMIFS('ON Data'!O:O,'ON Data'!$D:$D,$A$4,'ON Data'!$E:$E,1),SUMIFS('ON Data'!O:O,'ON Data'!$E:$E,1)/'ON Data'!$D$3),1)</f>
        <v>0</v>
      </c>
      <c r="K6" s="433">
        <f xml:space="preserve">
TRUNC(IF($A$4&lt;=12,SUMIFS('ON Data'!P:P,'ON Data'!$D:$D,$A$4,'ON Data'!$E:$E,1),SUMIFS('ON Data'!P:P,'ON Data'!$E:$E,1)/'ON Data'!$D$3),1)</f>
        <v>0</v>
      </c>
      <c r="L6" s="433">
        <f xml:space="preserve">
TRUNC(IF($A$4&lt;=12,SUMIFS('ON Data'!Q:Q,'ON Data'!$D:$D,$A$4,'ON Data'!$E:$E,1),SUMIFS('ON Data'!Q:Q,'ON Data'!$E:$E,1)/'ON Data'!$D$3),1)</f>
        <v>0</v>
      </c>
      <c r="M6" s="433">
        <f xml:space="preserve">
TRUNC(IF($A$4&lt;=12,SUMIFS('ON Data'!R:R,'ON Data'!$D:$D,$A$4,'ON Data'!$E:$E,1),SUMIFS('ON Data'!R:R,'ON Data'!$E:$E,1)/'ON Data'!$D$3),1)</f>
        <v>0</v>
      </c>
      <c r="N6" s="433">
        <f xml:space="preserve">
TRUNC(IF($A$4&lt;=12,SUMIFS('ON Data'!S:S,'ON Data'!$D:$D,$A$4,'ON Data'!$E:$E,1),SUMIFS('ON Data'!S:S,'ON Data'!$E:$E,1)/'ON Data'!$D$3),1)</f>
        <v>0</v>
      </c>
      <c r="O6" s="433">
        <f xml:space="preserve">
TRUNC(IF($A$4&lt;=12,SUMIFS('ON Data'!T:T,'ON Data'!$D:$D,$A$4,'ON Data'!$E:$E,1),SUMIFS('ON Data'!T:T,'ON Data'!$E:$E,1)/'ON Data'!$D$3),1)</f>
        <v>0</v>
      </c>
      <c r="P6" s="433">
        <f xml:space="preserve">
TRUNC(IF($A$4&lt;=12,SUMIFS('ON Data'!U:U,'ON Data'!$D:$D,$A$4,'ON Data'!$E:$E,1),SUMIFS('ON Data'!U:U,'ON Data'!$E:$E,1)/'ON Data'!$D$3),1)</f>
        <v>0</v>
      </c>
      <c r="Q6" s="433">
        <f xml:space="preserve">
TRUNC(IF($A$4&lt;=12,SUMIFS('ON Data'!V:V,'ON Data'!$D:$D,$A$4,'ON Data'!$E:$E,1),SUMIFS('ON Data'!V:V,'ON Data'!$E:$E,1)/'ON Data'!$D$3),1)</f>
        <v>0</v>
      </c>
      <c r="R6" s="433">
        <f xml:space="preserve">
TRUNC(IF($A$4&lt;=12,SUMIFS('ON Data'!W:W,'ON Data'!$D:$D,$A$4,'ON Data'!$E:$E,1),SUMIFS('ON Data'!W:W,'ON Data'!$E:$E,1)/'ON Data'!$D$3),1)</f>
        <v>0</v>
      </c>
      <c r="S6" s="433">
        <f xml:space="preserve">
TRUNC(IF($A$4&lt;=12,SUMIFS('ON Data'!X:X,'ON Data'!$D:$D,$A$4,'ON Data'!$E:$E,1),SUMIFS('ON Data'!X:X,'ON Data'!$E:$E,1)/'ON Data'!$D$3),1)</f>
        <v>0</v>
      </c>
      <c r="T6" s="433">
        <f xml:space="preserve">
TRUNC(IF($A$4&lt;=12,SUMIFS('ON Data'!Y:Y,'ON Data'!$D:$D,$A$4,'ON Data'!$E:$E,1),SUMIFS('ON Data'!Y:Y,'ON Data'!$E:$E,1)/'ON Data'!$D$3),1)</f>
        <v>0</v>
      </c>
      <c r="U6" s="433">
        <f xml:space="preserve">
TRUNC(IF($A$4&lt;=12,SUMIFS('ON Data'!Z:Z,'ON Data'!$D:$D,$A$4,'ON Data'!$E:$E,1),SUMIFS('ON Data'!Z:Z,'ON Data'!$E:$E,1)/'ON Data'!$D$3),1)</f>
        <v>0</v>
      </c>
      <c r="V6" s="433">
        <f xml:space="preserve">
TRUNC(IF($A$4&lt;=12,SUMIFS('ON Data'!AA:AA,'ON Data'!$D:$D,$A$4,'ON Data'!$E:$E,1),SUMIFS('ON Data'!AA:AA,'ON Data'!$E:$E,1)/'ON Data'!$D$3),1)</f>
        <v>0</v>
      </c>
      <c r="W6" s="433">
        <f xml:space="preserve">
TRUNC(IF($A$4&lt;=12,SUMIFS('ON Data'!AB:AB,'ON Data'!$D:$D,$A$4,'ON Data'!$E:$E,1),SUMIFS('ON Data'!AB:AB,'ON Data'!$E:$E,1)/'ON Data'!$D$3),1)</f>
        <v>0</v>
      </c>
      <c r="X6" s="433">
        <f xml:space="preserve">
TRUNC(IF($A$4&lt;=12,SUMIFS('ON Data'!AC:AC,'ON Data'!$D:$D,$A$4,'ON Data'!$E:$E,1),SUMIFS('ON Data'!AC:AC,'ON Data'!$E:$E,1)/'ON Data'!$D$3),1)</f>
        <v>1</v>
      </c>
      <c r="Y6" s="433">
        <f xml:space="preserve">
TRUNC(IF($A$4&lt;=12,SUMIFS('ON Data'!AD:AD,'ON Data'!$D:$D,$A$4,'ON Data'!$E:$E,1),SUMIFS('ON Data'!AD:AD,'ON Data'!$E:$E,1)/'ON Data'!$D$3),1)</f>
        <v>0</v>
      </c>
      <c r="Z6" s="433">
        <f xml:space="preserve">
TRUNC(IF($A$4&lt;=12,SUMIFS('ON Data'!AE:AE,'ON Data'!$D:$D,$A$4,'ON Data'!$E:$E,1),SUMIFS('ON Data'!AE:AE,'ON Data'!$E:$E,1)/'ON Data'!$D$3),1)</f>
        <v>0</v>
      </c>
      <c r="AA6" s="433">
        <f xml:space="preserve">
TRUNC(IF($A$4&lt;=12,SUMIFS('ON Data'!AF:AF,'ON Data'!$D:$D,$A$4,'ON Data'!$E:$E,1),SUMIFS('ON Data'!AF:AF,'ON Data'!$E:$E,1)/'ON Data'!$D$3),1)</f>
        <v>0</v>
      </c>
      <c r="AB6" s="433">
        <f xml:space="preserve">
TRUNC(IF($A$4&lt;=12,SUMIFS('ON Data'!AG:AG,'ON Data'!$D:$D,$A$4,'ON Data'!$E:$E,1),SUMIFS('ON Data'!AG:AG,'ON Data'!$E:$E,1)/'ON Data'!$D$3),1)</f>
        <v>0</v>
      </c>
      <c r="AC6" s="433">
        <f xml:space="preserve">
TRUNC(IF($A$4&lt;=12,SUMIFS('ON Data'!AH:AH,'ON Data'!$D:$D,$A$4,'ON Data'!$E:$E,1),SUMIFS('ON Data'!AH:AH,'ON Data'!$E:$E,1)/'ON Data'!$D$3),1)</f>
        <v>9.6999999999999993</v>
      </c>
      <c r="AD6" s="433">
        <f xml:space="preserve">
TRUNC(IF($A$4&lt;=12,SUMIFS('ON Data'!AI:AI,'ON Data'!$D:$D,$A$4,'ON Data'!$E:$E,1),SUMIFS('ON Data'!AI:AI,'ON Data'!$E:$E,1)/'ON Data'!$D$3),1)</f>
        <v>0</v>
      </c>
      <c r="AE6" s="433">
        <f xml:space="preserve">
TRUNC(IF($A$4&lt;=12,SUMIFS('ON Data'!AJ:AJ,'ON Data'!$D:$D,$A$4,'ON Data'!$E:$E,1),SUMIFS('ON Data'!AJ:AJ,'ON Data'!$E:$E,1)/'ON Data'!$D$3),1)</f>
        <v>0</v>
      </c>
      <c r="AF6" s="433">
        <f xml:space="preserve">
TRUNC(IF($A$4&lt;=12,SUMIFS('ON Data'!AK:AK,'ON Data'!$D:$D,$A$4,'ON Data'!$E:$E,1),SUMIFS('ON Data'!AK:AK,'ON Data'!$E:$E,1)/'ON Data'!$D$3),1)</f>
        <v>0</v>
      </c>
      <c r="AG6" s="734">
        <f xml:space="preserve">
TRUNC(IF($A$4&lt;=12,SUMIFS('ON Data'!AM:AM,'ON Data'!$D:$D,$A$4,'ON Data'!$E:$E,1),SUMIFS('ON Data'!AM:AM,'ON Data'!$E:$E,1)/'ON Data'!$D$3),1)</f>
        <v>4</v>
      </c>
      <c r="AH6" s="746"/>
    </row>
    <row r="7" spans="1:34" ht="15" hidden="1" outlineLevel="1" thickBot="1" x14ac:dyDescent="0.35">
      <c r="A7" s="393" t="s">
        <v>132</v>
      </c>
      <c r="B7" s="431"/>
      <c r="C7" s="434"/>
      <c r="D7" s="433"/>
      <c r="E7" s="433"/>
      <c r="F7" s="433"/>
      <c r="G7" s="433"/>
      <c r="H7" s="433"/>
      <c r="I7" s="433"/>
      <c r="J7" s="433"/>
      <c r="K7" s="433"/>
      <c r="L7" s="433"/>
      <c r="M7" s="433"/>
      <c r="N7" s="433"/>
      <c r="O7" s="433"/>
      <c r="P7" s="433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433"/>
      <c r="AE7" s="433"/>
      <c r="AF7" s="433"/>
      <c r="AG7" s="734"/>
      <c r="AH7" s="746"/>
    </row>
    <row r="8" spans="1:34" ht="15" hidden="1" outlineLevel="1" thickBot="1" x14ac:dyDescent="0.35">
      <c r="A8" s="393" t="s">
        <v>96</v>
      </c>
      <c r="B8" s="431"/>
      <c r="C8" s="434"/>
      <c r="D8" s="433"/>
      <c r="E8" s="433"/>
      <c r="F8" s="433"/>
      <c r="G8" s="433"/>
      <c r="H8" s="433"/>
      <c r="I8" s="433"/>
      <c r="J8" s="433"/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433"/>
      <c r="AE8" s="433"/>
      <c r="AF8" s="433"/>
      <c r="AG8" s="734"/>
      <c r="AH8" s="746"/>
    </row>
    <row r="9" spans="1:34" ht="15" hidden="1" outlineLevel="1" thickBot="1" x14ac:dyDescent="0.35">
      <c r="A9" s="394" t="s">
        <v>69</v>
      </c>
      <c r="B9" s="435"/>
      <c r="C9" s="436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437"/>
      <c r="O9" s="437"/>
      <c r="P9" s="437"/>
      <c r="Q9" s="437"/>
      <c r="R9" s="437"/>
      <c r="S9" s="437"/>
      <c r="T9" s="437"/>
      <c r="U9" s="437"/>
      <c r="V9" s="437"/>
      <c r="W9" s="437"/>
      <c r="X9" s="437"/>
      <c r="Y9" s="437"/>
      <c r="Z9" s="437"/>
      <c r="AA9" s="437"/>
      <c r="AB9" s="437"/>
      <c r="AC9" s="437"/>
      <c r="AD9" s="437"/>
      <c r="AE9" s="437"/>
      <c r="AF9" s="437"/>
      <c r="AG9" s="735"/>
      <c r="AH9" s="746"/>
    </row>
    <row r="10" spans="1:34" x14ac:dyDescent="0.3">
      <c r="A10" s="395" t="s">
        <v>260</v>
      </c>
      <c r="B10" s="410"/>
      <c r="C10" s="411"/>
      <c r="D10" s="412"/>
      <c r="E10" s="412"/>
      <c r="F10" s="412"/>
      <c r="G10" s="412"/>
      <c r="H10" s="412"/>
      <c r="I10" s="412"/>
      <c r="J10" s="412"/>
      <c r="K10" s="412"/>
      <c r="L10" s="412"/>
      <c r="M10" s="412"/>
      <c r="N10" s="412"/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2"/>
      <c r="AA10" s="412"/>
      <c r="AB10" s="412"/>
      <c r="AC10" s="412"/>
      <c r="AD10" s="412"/>
      <c r="AE10" s="412"/>
      <c r="AF10" s="412"/>
      <c r="AG10" s="736"/>
      <c r="AH10" s="746"/>
    </row>
    <row r="11" spans="1:34" x14ac:dyDescent="0.3">
      <c r="A11" s="396" t="s">
        <v>261</v>
      </c>
      <c r="B11" s="413">
        <f xml:space="preserve">
IF($A$4&lt;=12,SUMIFS('ON Data'!F:F,'ON Data'!$D:$D,$A$4,'ON Data'!$E:$E,2),SUMIFS('ON Data'!F:F,'ON Data'!$E:$E,2))</f>
        <v>27647.7</v>
      </c>
      <c r="C11" s="414">
        <f xml:space="preserve">
IF($A$4&lt;=12,SUMIFS('ON Data'!G:G,'ON Data'!$D:$D,$A$4,'ON Data'!$E:$E,2),SUMIFS('ON Data'!G:G,'ON Data'!$E:$E,2))</f>
        <v>0</v>
      </c>
      <c r="D11" s="415">
        <f xml:space="preserve">
IF($A$4&lt;=12,SUMIFS('ON Data'!H:H,'ON Data'!$D:$D,$A$4,'ON Data'!$E:$E,2),SUMIFS('ON Data'!H:H,'ON Data'!$E:$E,2))</f>
        <v>8301.2000000000007</v>
      </c>
      <c r="E11" s="415">
        <f xml:space="preserve">
IF($A$4&lt;=12,SUMIFS('ON Data'!I:I,'ON Data'!$D:$D,$A$4,'ON Data'!$E:$E,2),SUMIFS('ON Data'!I:I,'ON Data'!$E:$E,2))</f>
        <v>0</v>
      </c>
      <c r="F11" s="415">
        <f xml:space="preserve">
IF($A$4&lt;=12,SUMIFS('ON Data'!K:K,'ON Data'!$D:$D,$A$4,'ON Data'!$E:$E,2),SUMIFS('ON Data'!K:K,'ON Data'!$E:$E,2))</f>
        <v>13327.260000000002</v>
      </c>
      <c r="G11" s="415">
        <f xml:space="preserve">
IF($A$4&lt;=12,SUMIFS('ON Data'!L:L,'ON Data'!$D:$D,$A$4,'ON Data'!$E:$E,2),SUMIFS('ON Data'!L:L,'ON Data'!$E:$E,2))</f>
        <v>0</v>
      </c>
      <c r="H11" s="415">
        <f xml:space="preserve">
IF($A$4&lt;=12,SUMIFS('ON Data'!M:M,'ON Data'!$D:$D,$A$4,'ON Data'!$E:$E,2),SUMIFS('ON Data'!M:M,'ON Data'!$E:$E,2))</f>
        <v>0</v>
      </c>
      <c r="I11" s="415">
        <f xml:space="preserve">
IF($A$4&lt;=12,SUMIFS('ON Data'!N:N,'ON Data'!$D:$D,$A$4,'ON Data'!$E:$E,2),SUMIFS('ON Data'!N:N,'ON Data'!$E:$E,2))</f>
        <v>0</v>
      </c>
      <c r="J11" s="415">
        <f xml:space="preserve">
IF($A$4&lt;=12,SUMIFS('ON Data'!O:O,'ON Data'!$D:$D,$A$4,'ON Data'!$E:$E,2),SUMIFS('ON Data'!O:O,'ON Data'!$E:$E,2))</f>
        <v>0</v>
      </c>
      <c r="K11" s="415">
        <f xml:space="preserve">
IF($A$4&lt;=12,SUMIFS('ON Data'!P:P,'ON Data'!$D:$D,$A$4,'ON Data'!$E:$E,2),SUMIFS('ON Data'!P:P,'ON Data'!$E:$E,2))</f>
        <v>0</v>
      </c>
      <c r="L11" s="415">
        <f xml:space="preserve">
IF($A$4&lt;=12,SUMIFS('ON Data'!Q:Q,'ON Data'!$D:$D,$A$4,'ON Data'!$E:$E,2),SUMIFS('ON Data'!Q:Q,'ON Data'!$E:$E,2))</f>
        <v>0</v>
      </c>
      <c r="M11" s="415">
        <f xml:space="preserve">
IF($A$4&lt;=12,SUMIFS('ON Data'!R:R,'ON Data'!$D:$D,$A$4,'ON Data'!$E:$E,2),SUMIFS('ON Data'!R:R,'ON Data'!$E:$E,2))</f>
        <v>0</v>
      </c>
      <c r="N11" s="415">
        <f xml:space="preserve">
IF($A$4&lt;=12,SUMIFS('ON Data'!S:S,'ON Data'!$D:$D,$A$4,'ON Data'!$E:$E,2),SUMIFS('ON Data'!S:S,'ON Data'!$E:$E,2))</f>
        <v>0</v>
      </c>
      <c r="O11" s="415">
        <f xml:space="preserve">
IF($A$4&lt;=12,SUMIFS('ON Data'!T:T,'ON Data'!$D:$D,$A$4,'ON Data'!$E:$E,2),SUMIFS('ON Data'!T:T,'ON Data'!$E:$E,2))</f>
        <v>0</v>
      </c>
      <c r="P11" s="415">
        <f xml:space="preserve">
IF($A$4&lt;=12,SUMIFS('ON Data'!U:U,'ON Data'!$D:$D,$A$4,'ON Data'!$E:$E,2),SUMIFS('ON Data'!U:U,'ON Data'!$E:$E,2))</f>
        <v>0</v>
      </c>
      <c r="Q11" s="415">
        <f xml:space="preserve">
IF($A$4&lt;=12,SUMIFS('ON Data'!V:V,'ON Data'!$D:$D,$A$4,'ON Data'!$E:$E,2),SUMIFS('ON Data'!V:V,'ON Data'!$E:$E,2))</f>
        <v>0</v>
      </c>
      <c r="R11" s="415">
        <f xml:space="preserve">
IF($A$4&lt;=12,SUMIFS('ON Data'!W:W,'ON Data'!$D:$D,$A$4,'ON Data'!$E:$E,2),SUMIFS('ON Data'!W:W,'ON Data'!$E:$E,2))</f>
        <v>0</v>
      </c>
      <c r="S11" s="415">
        <f xml:space="preserve">
IF($A$4&lt;=12,SUMIFS('ON Data'!X:X,'ON Data'!$D:$D,$A$4,'ON Data'!$E:$E,2),SUMIFS('ON Data'!X:X,'ON Data'!$E:$E,2))</f>
        <v>0</v>
      </c>
      <c r="T11" s="415">
        <f xml:space="preserve">
IF($A$4&lt;=12,SUMIFS('ON Data'!Y:Y,'ON Data'!$D:$D,$A$4,'ON Data'!$E:$E,2),SUMIFS('ON Data'!Y:Y,'ON Data'!$E:$E,2))</f>
        <v>0</v>
      </c>
      <c r="U11" s="415">
        <f xml:space="preserve">
IF($A$4&lt;=12,SUMIFS('ON Data'!Z:Z,'ON Data'!$D:$D,$A$4,'ON Data'!$E:$E,2),SUMIFS('ON Data'!Z:Z,'ON Data'!$E:$E,2))</f>
        <v>0</v>
      </c>
      <c r="V11" s="415">
        <f xml:space="preserve">
IF($A$4&lt;=12,SUMIFS('ON Data'!AA:AA,'ON Data'!$D:$D,$A$4,'ON Data'!$E:$E,2),SUMIFS('ON Data'!AA:AA,'ON Data'!$E:$E,2))</f>
        <v>0</v>
      </c>
      <c r="W11" s="415">
        <f xml:space="preserve">
IF($A$4&lt;=12,SUMIFS('ON Data'!AB:AB,'ON Data'!$D:$D,$A$4,'ON Data'!$E:$E,2),SUMIFS('ON Data'!AB:AB,'ON Data'!$E:$E,2))</f>
        <v>0</v>
      </c>
      <c r="X11" s="415">
        <f xml:space="preserve">
IF($A$4&lt;=12,SUMIFS('ON Data'!AC:AC,'ON Data'!$D:$D,$A$4,'ON Data'!$E:$E,2),SUMIFS('ON Data'!AC:AC,'ON Data'!$E:$E,2))</f>
        <v>472.5</v>
      </c>
      <c r="Y11" s="415">
        <f xml:space="preserve">
IF($A$4&lt;=12,SUMIFS('ON Data'!AD:AD,'ON Data'!$D:$D,$A$4,'ON Data'!$E:$E,2),SUMIFS('ON Data'!AD:AD,'ON Data'!$E:$E,2))</f>
        <v>0</v>
      </c>
      <c r="Z11" s="415">
        <f xml:space="preserve">
IF($A$4&lt;=12,SUMIFS('ON Data'!AE:AE,'ON Data'!$D:$D,$A$4,'ON Data'!$E:$E,2),SUMIFS('ON Data'!AE:AE,'ON Data'!$E:$E,2))</f>
        <v>0</v>
      </c>
      <c r="AA11" s="415">
        <f xml:space="preserve">
IF($A$4&lt;=12,SUMIFS('ON Data'!AF:AF,'ON Data'!$D:$D,$A$4,'ON Data'!$E:$E,2),SUMIFS('ON Data'!AF:AF,'ON Data'!$E:$E,2))</f>
        <v>0</v>
      </c>
      <c r="AB11" s="415">
        <f xml:space="preserve">
IF($A$4&lt;=12,SUMIFS('ON Data'!AG:AG,'ON Data'!$D:$D,$A$4,'ON Data'!$E:$E,2),SUMIFS('ON Data'!AG:AG,'ON Data'!$E:$E,2))</f>
        <v>0</v>
      </c>
      <c r="AC11" s="415">
        <f xml:space="preserve">
IF($A$4&lt;=12,SUMIFS('ON Data'!AH:AH,'ON Data'!$D:$D,$A$4,'ON Data'!$E:$E,2),SUMIFS('ON Data'!AH:AH,'ON Data'!$E:$E,2))</f>
        <v>3722.75</v>
      </c>
      <c r="AD11" s="415">
        <f xml:space="preserve">
IF($A$4&lt;=12,SUMIFS('ON Data'!AI:AI,'ON Data'!$D:$D,$A$4,'ON Data'!$E:$E,2),SUMIFS('ON Data'!AI:AI,'ON Data'!$E:$E,2))</f>
        <v>0</v>
      </c>
      <c r="AE11" s="415">
        <f xml:space="preserve">
IF($A$4&lt;=12,SUMIFS('ON Data'!AJ:AJ,'ON Data'!$D:$D,$A$4,'ON Data'!$E:$E,2),SUMIFS('ON Data'!AJ:AJ,'ON Data'!$E:$E,2))</f>
        <v>0</v>
      </c>
      <c r="AF11" s="415">
        <f xml:space="preserve">
IF($A$4&lt;=12,SUMIFS('ON Data'!AK:AK,'ON Data'!$D:$D,$A$4,'ON Data'!$E:$E,2),SUMIFS('ON Data'!AK:AK,'ON Data'!$E:$E,2))</f>
        <v>0</v>
      </c>
      <c r="AG11" s="737">
        <f xml:space="preserve">
IF($A$4&lt;=12,SUMIFS('ON Data'!AM:AM,'ON Data'!$D:$D,$A$4,'ON Data'!$E:$E,2),SUMIFS('ON Data'!AM:AM,'ON Data'!$E:$E,2))</f>
        <v>1824</v>
      </c>
      <c r="AH11" s="746"/>
    </row>
    <row r="12" spans="1:34" x14ac:dyDescent="0.3">
      <c r="A12" s="396" t="s">
        <v>262</v>
      </c>
      <c r="B12" s="413">
        <f xml:space="preserve">
IF($A$4&lt;=12,SUMIFS('ON Data'!F:F,'ON Data'!$D:$D,$A$4,'ON Data'!$E:$E,3),SUMIFS('ON Data'!F:F,'ON Data'!$E:$E,3))</f>
        <v>243</v>
      </c>
      <c r="C12" s="414">
        <f xml:space="preserve">
IF($A$4&lt;=12,SUMIFS('ON Data'!G:G,'ON Data'!$D:$D,$A$4,'ON Data'!$E:$E,3),SUMIFS('ON Data'!G:G,'ON Data'!$E:$E,3))</f>
        <v>0</v>
      </c>
      <c r="D12" s="415">
        <f xml:space="preserve">
IF($A$4&lt;=12,SUMIFS('ON Data'!H:H,'ON Data'!$D:$D,$A$4,'ON Data'!$E:$E,3),SUMIFS('ON Data'!H:H,'ON Data'!$E:$E,3))</f>
        <v>243</v>
      </c>
      <c r="E12" s="415">
        <f xml:space="preserve">
IF($A$4&lt;=12,SUMIFS('ON Data'!I:I,'ON Data'!$D:$D,$A$4,'ON Data'!$E:$E,3),SUMIFS('ON Data'!I:I,'ON Data'!$E:$E,3))</f>
        <v>0</v>
      </c>
      <c r="F12" s="415">
        <f xml:space="preserve">
IF($A$4&lt;=12,SUMIFS('ON Data'!K:K,'ON Data'!$D:$D,$A$4,'ON Data'!$E:$E,3),SUMIFS('ON Data'!K:K,'ON Data'!$E:$E,3))</f>
        <v>0</v>
      </c>
      <c r="G12" s="415">
        <f xml:space="preserve">
IF($A$4&lt;=12,SUMIFS('ON Data'!L:L,'ON Data'!$D:$D,$A$4,'ON Data'!$E:$E,3),SUMIFS('ON Data'!L:L,'ON Data'!$E:$E,3))</f>
        <v>0</v>
      </c>
      <c r="H12" s="415">
        <f xml:space="preserve">
IF($A$4&lt;=12,SUMIFS('ON Data'!M:M,'ON Data'!$D:$D,$A$4,'ON Data'!$E:$E,3),SUMIFS('ON Data'!M:M,'ON Data'!$E:$E,3))</f>
        <v>0</v>
      </c>
      <c r="I12" s="415">
        <f xml:space="preserve">
IF($A$4&lt;=12,SUMIFS('ON Data'!N:N,'ON Data'!$D:$D,$A$4,'ON Data'!$E:$E,3),SUMIFS('ON Data'!N:N,'ON Data'!$E:$E,3))</f>
        <v>0</v>
      </c>
      <c r="J12" s="415">
        <f xml:space="preserve">
IF($A$4&lt;=12,SUMIFS('ON Data'!O:O,'ON Data'!$D:$D,$A$4,'ON Data'!$E:$E,3),SUMIFS('ON Data'!O:O,'ON Data'!$E:$E,3))</f>
        <v>0</v>
      </c>
      <c r="K12" s="415">
        <f xml:space="preserve">
IF($A$4&lt;=12,SUMIFS('ON Data'!P:P,'ON Data'!$D:$D,$A$4,'ON Data'!$E:$E,3),SUMIFS('ON Data'!P:P,'ON Data'!$E:$E,3))</f>
        <v>0</v>
      </c>
      <c r="L12" s="415">
        <f xml:space="preserve">
IF($A$4&lt;=12,SUMIFS('ON Data'!Q:Q,'ON Data'!$D:$D,$A$4,'ON Data'!$E:$E,3),SUMIFS('ON Data'!Q:Q,'ON Data'!$E:$E,3))</f>
        <v>0</v>
      </c>
      <c r="M12" s="415">
        <f xml:space="preserve">
IF($A$4&lt;=12,SUMIFS('ON Data'!R:R,'ON Data'!$D:$D,$A$4,'ON Data'!$E:$E,3),SUMIFS('ON Data'!R:R,'ON Data'!$E:$E,3))</f>
        <v>0</v>
      </c>
      <c r="N12" s="415">
        <f xml:space="preserve">
IF($A$4&lt;=12,SUMIFS('ON Data'!S:S,'ON Data'!$D:$D,$A$4,'ON Data'!$E:$E,3),SUMIFS('ON Data'!S:S,'ON Data'!$E:$E,3))</f>
        <v>0</v>
      </c>
      <c r="O12" s="415">
        <f xml:space="preserve">
IF($A$4&lt;=12,SUMIFS('ON Data'!T:T,'ON Data'!$D:$D,$A$4,'ON Data'!$E:$E,3),SUMIFS('ON Data'!T:T,'ON Data'!$E:$E,3))</f>
        <v>0</v>
      </c>
      <c r="P12" s="415">
        <f xml:space="preserve">
IF($A$4&lt;=12,SUMIFS('ON Data'!U:U,'ON Data'!$D:$D,$A$4,'ON Data'!$E:$E,3),SUMIFS('ON Data'!U:U,'ON Data'!$E:$E,3))</f>
        <v>0</v>
      </c>
      <c r="Q12" s="415">
        <f xml:space="preserve">
IF($A$4&lt;=12,SUMIFS('ON Data'!V:V,'ON Data'!$D:$D,$A$4,'ON Data'!$E:$E,3),SUMIFS('ON Data'!V:V,'ON Data'!$E:$E,3))</f>
        <v>0</v>
      </c>
      <c r="R12" s="415">
        <f xml:space="preserve">
IF($A$4&lt;=12,SUMIFS('ON Data'!W:W,'ON Data'!$D:$D,$A$4,'ON Data'!$E:$E,3),SUMIFS('ON Data'!W:W,'ON Data'!$E:$E,3))</f>
        <v>0</v>
      </c>
      <c r="S12" s="415">
        <f xml:space="preserve">
IF($A$4&lt;=12,SUMIFS('ON Data'!X:X,'ON Data'!$D:$D,$A$4,'ON Data'!$E:$E,3),SUMIFS('ON Data'!X:X,'ON Data'!$E:$E,3))</f>
        <v>0</v>
      </c>
      <c r="T12" s="415">
        <f xml:space="preserve">
IF($A$4&lt;=12,SUMIFS('ON Data'!Y:Y,'ON Data'!$D:$D,$A$4,'ON Data'!$E:$E,3),SUMIFS('ON Data'!Y:Y,'ON Data'!$E:$E,3))</f>
        <v>0</v>
      </c>
      <c r="U12" s="415">
        <f xml:space="preserve">
IF($A$4&lt;=12,SUMIFS('ON Data'!Z:Z,'ON Data'!$D:$D,$A$4,'ON Data'!$E:$E,3),SUMIFS('ON Data'!Z:Z,'ON Data'!$E:$E,3))</f>
        <v>0</v>
      </c>
      <c r="V12" s="415">
        <f xml:space="preserve">
IF($A$4&lt;=12,SUMIFS('ON Data'!AA:AA,'ON Data'!$D:$D,$A$4,'ON Data'!$E:$E,3),SUMIFS('ON Data'!AA:AA,'ON Data'!$E:$E,3))</f>
        <v>0</v>
      </c>
      <c r="W12" s="415">
        <f xml:space="preserve">
IF($A$4&lt;=12,SUMIFS('ON Data'!AB:AB,'ON Data'!$D:$D,$A$4,'ON Data'!$E:$E,3),SUMIFS('ON Data'!AB:AB,'ON Data'!$E:$E,3))</f>
        <v>0</v>
      </c>
      <c r="X12" s="415">
        <f xml:space="preserve">
IF($A$4&lt;=12,SUMIFS('ON Data'!AC:AC,'ON Data'!$D:$D,$A$4,'ON Data'!$E:$E,3),SUMIFS('ON Data'!AC:AC,'ON Data'!$E:$E,3))</f>
        <v>0</v>
      </c>
      <c r="Y12" s="415">
        <f xml:space="preserve">
IF($A$4&lt;=12,SUMIFS('ON Data'!AD:AD,'ON Data'!$D:$D,$A$4,'ON Data'!$E:$E,3),SUMIFS('ON Data'!AD:AD,'ON Data'!$E:$E,3))</f>
        <v>0</v>
      </c>
      <c r="Z12" s="415">
        <f xml:space="preserve">
IF($A$4&lt;=12,SUMIFS('ON Data'!AE:AE,'ON Data'!$D:$D,$A$4,'ON Data'!$E:$E,3),SUMIFS('ON Data'!AE:AE,'ON Data'!$E:$E,3))</f>
        <v>0</v>
      </c>
      <c r="AA12" s="415">
        <f xml:space="preserve">
IF($A$4&lt;=12,SUMIFS('ON Data'!AF:AF,'ON Data'!$D:$D,$A$4,'ON Data'!$E:$E,3),SUMIFS('ON Data'!AF:AF,'ON Data'!$E:$E,3))</f>
        <v>0</v>
      </c>
      <c r="AB12" s="415">
        <f xml:space="preserve">
IF($A$4&lt;=12,SUMIFS('ON Data'!AG:AG,'ON Data'!$D:$D,$A$4,'ON Data'!$E:$E,3),SUMIFS('ON Data'!AG:AG,'ON Data'!$E:$E,3))</f>
        <v>0</v>
      </c>
      <c r="AC12" s="415">
        <f xml:space="preserve">
IF($A$4&lt;=12,SUMIFS('ON Data'!AH:AH,'ON Data'!$D:$D,$A$4,'ON Data'!$E:$E,3),SUMIFS('ON Data'!AH:AH,'ON Data'!$E:$E,3))</f>
        <v>0</v>
      </c>
      <c r="AD12" s="415">
        <f xml:space="preserve">
IF($A$4&lt;=12,SUMIFS('ON Data'!AI:AI,'ON Data'!$D:$D,$A$4,'ON Data'!$E:$E,3),SUMIFS('ON Data'!AI:AI,'ON Data'!$E:$E,3))</f>
        <v>0</v>
      </c>
      <c r="AE12" s="415">
        <f xml:space="preserve">
IF($A$4&lt;=12,SUMIFS('ON Data'!AJ:AJ,'ON Data'!$D:$D,$A$4,'ON Data'!$E:$E,3),SUMIFS('ON Data'!AJ:AJ,'ON Data'!$E:$E,3))</f>
        <v>0</v>
      </c>
      <c r="AF12" s="415">
        <f xml:space="preserve">
IF($A$4&lt;=12,SUMIFS('ON Data'!AK:AK,'ON Data'!$D:$D,$A$4,'ON Data'!$E:$E,3),SUMIFS('ON Data'!AK:AK,'ON Data'!$E:$E,3))</f>
        <v>0</v>
      </c>
      <c r="AG12" s="737">
        <f xml:space="preserve">
IF($A$4&lt;=12,SUMIFS('ON Data'!AM:AM,'ON Data'!$D:$D,$A$4,'ON Data'!$E:$E,3),SUMIFS('ON Data'!AM:AM,'ON Data'!$E:$E,3))</f>
        <v>0</v>
      </c>
      <c r="AH12" s="746"/>
    </row>
    <row r="13" spans="1:34" x14ac:dyDescent="0.3">
      <c r="A13" s="396" t="s">
        <v>269</v>
      </c>
      <c r="B13" s="413">
        <f xml:space="preserve">
IF($A$4&lt;=12,SUMIFS('ON Data'!F:F,'ON Data'!$D:$D,$A$4,'ON Data'!$E:$E,4),SUMIFS('ON Data'!F:F,'ON Data'!$E:$E,4))</f>
        <v>1114</v>
      </c>
      <c r="C13" s="414">
        <f xml:space="preserve">
IF($A$4&lt;=12,SUMIFS('ON Data'!G:G,'ON Data'!$D:$D,$A$4,'ON Data'!$E:$E,4),SUMIFS('ON Data'!G:G,'ON Data'!$E:$E,4))</f>
        <v>0</v>
      </c>
      <c r="D13" s="415">
        <f xml:space="preserve">
IF($A$4&lt;=12,SUMIFS('ON Data'!H:H,'ON Data'!$D:$D,$A$4,'ON Data'!$E:$E,4),SUMIFS('ON Data'!H:H,'ON Data'!$E:$E,4))</f>
        <v>1114</v>
      </c>
      <c r="E13" s="415">
        <f xml:space="preserve">
IF($A$4&lt;=12,SUMIFS('ON Data'!I:I,'ON Data'!$D:$D,$A$4,'ON Data'!$E:$E,4),SUMIFS('ON Data'!I:I,'ON Data'!$E:$E,4))</f>
        <v>0</v>
      </c>
      <c r="F13" s="415">
        <f xml:space="preserve">
IF($A$4&lt;=12,SUMIFS('ON Data'!K:K,'ON Data'!$D:$D,$A$4,'ON Data'!$E:$E,4),SUMIFS('ON Data'!K:K,'ON Data'!$E:$E,4))</f>
        <v>0</v>
      </c>
      <c r="G13" s="415">
        <f xml:space="preserve">
IF($A$4&lt;=12,SUMIFS('ON Data'!L:L,'ON Data'!$D:$D,$A$4,'ON Data'!$E:$E,4),SUMIFS('ON Data'!L:L,'ON Data'!$E:$E,4))</f>
        <v>0</v>
      </c>
      <c r="H13" s="415">
        <f xml:space="preserve">
IF($A$4&lt;=12,SUMIFS('ON Data'!M:M,'ON Data'!$D:$D,$A$4,'ON Data'!$E:$E,4),SUMIFS('ON Data'!M:M,'ON Data'!$E:$E,4))</f>
        <v>0</v>
      </c>
      <c r="I13" s="415">
        <f xml:space="preserve">
IF($A$4&lt;=12,SUMIFS('ON Data'!N:N,'ON Data'!$D:$D,$A$4,'ON Data'!$E:$E,4),SUMIFS('ON Data'!N:N,'ON Data'!$E:$E,4))</f>
        <v>0</v>
      </c>
      <c r="J13" s="415">
        <f xml:space="preserve">
IF($A$4&lt;=12,SUMIFS('ON Data'!O:O,'ON Data'!$D:$D,$A$4,'ON Data'!$E:$E,4),SUMIFS('ON Data'!O:O,'ON Data'!$E:$E,4))</f>
        <v>0</v>
      </c>
      <c r="K13" s="415">
        <f xml:space="preserve">
IF($A$4&lt;=12,SUMIFS('ON Data'!P:P,'ON Data'!$D:$D,$A$4,'ON Data'!$E:$E,4),SUMIFS('ON Data'!P:P,'ON Data'!$E:$E,4))</f>
        <v>0</v>
      </c>
      <c r="L13" s="415">
        <f xml:space="preserve">
IF($A$4&lt;=12,SUMIFS('ON Data'!Q:Q,'ON Data'!$D:$D,$A$4,'ON Data'!$E:$E,4),SUMIFS('ON Data'!Q:Q,'ON Data'!$E:$E,4))</f>
        <v>0</v>
      </c>
      <c r="M13" s="415">
        <f xml:space="preserve">
IF($A$4&lt;=12,SUMIFS('ON Data'!R:R,'ON Data'!$D:$D,$A$4,'ON Data'!$E:$E,4),SUMIFS('ON Data'!R:R,'ON Data'!$E:$E,4))</f>
        <v>0</v>
      </c>
      <c r="N13" s="415">
        <f xml:space="preserve">
IF($A$4&lt;=12,SUMIFS('ON Data'!S:S,'ON Data'!$D:$D,$A$4,'ON Data'!$E:$E,4),SUMIFS('ON Data'!S:S,'ON Data'!$E:$E,4))</f>
        <v>0</v>
      </c>
      <c r="O13" s="415">
        <f xml:space="preserve">
IF($A$4&lt;=12,SUMIFS('ON Data'!T:T,'ON Data'!$D:$D,$A$4,'ON Data'!$E:$E,4),SUMIFS('ON Data'!T:T,'ON Data'!$E:$E,4))</f>
        <v>0</v>
      </c>
      <c r="P13" s="415">
        <f xml:space="preserve">
IF($A$4&lt;=12,SUMIFS('ON Data'!U:U,'ON Data'!$D:$D,$A$4,'ON Data'!$E:$E,4),SUMIFS('ON Data'!U:U,'ON Data'!$E:$E,4))</f>
        <v>0</v>
      </c>
      <c r="Q13" s="415">
        <f xml:space="preserve">
IF($A$4&lt;=12,SUMIFS('ON Data'!V:V,'ON Data'!$D:$D,$A$4,'ON Data'!$E:$E,4),SUMIFS('ON Data'!V:V,'ON Data'!$E:$E,4))</f>
        <v>0</v>
      </c>
      <c r="R13" s="415">
        <f xml:space="preserve">
IF($A$4&lt;=12,SUMIFS('ON Data'!W:W,'ON Data'!$D:$D,$A$4,'ON Data'!$E:$E,4),SUMIFS('ON Data'!W:W,'ON Data'!$E:$E,4))</f>
        <v>0</v>
      </c>
      <c r="S13" s="415">
        <f xml:space="preserve">
IF($A$4&lt;=12,SUMIFS('ON Data'!X:X,'ON Data'!$D:$D,$A$4,'ON Data'!$E:$E,4),SUMIFS('ON Data'!X:X,'ON Data'!$E:$E,4))</f>
        <v>0</v>
      </c>
      <c r="T13" s="415">
        <f xml:space="preserve">
IF($A$4&lt;=12,SUMIFS('ON Data'!Y:Y,'ON Data'!$D:$D,$A$4,'ON Data'!$E:$E,4),SUMIFS('ON Data'!Y:Y,'ON Data'!$E:$E,4))</f>
        <v>0</v>
      </c>
      <c r="U13" s="415">
        <f xml:space="preserve">
IF($A$4&lt;=12,SUMIFS('ON Data'!Z:Z,'ON Data'!$D:$D,$A$4,'ON Data'!$E:$E,4),SUMIFS('ON Data'!Z:Z,'ON Data'!$E:$E,4))</f>
        <v>0</v>
      </c>
      <c r="V13" s="415">
        <f xml:space="preserve">
IF($A$4&lt;=12,SUMIFS('ON Data'!AA:AA,'ON Data'!$D:$D,$A$4,'ON Data'!$E:$E,4),SUMIFS('ON Data'!AA:AA,'ON Data'!$E:$E,4))</f>
        <v>0</v>
      </c>
      <c r="W13" s="415">
        <f xml:space="preserve">
IF($A$4&lt;=12,SUMIFS('ON Data'!AB:AB,'ON Data'!$D:$D,$A$4,'ON Data'!$E:$E,4),SUMIFS('ON Data'!AB:AB,'ON Data'!$E:$E,4))</f>
        <v>0</v>
      </c>
      <c r="X13" s="415">
        <f xml:space="preserve">
IF($A$4&lt;=12,SUMIFS('ON Data'!AC:AC,'ON Data'!$D:$D,$A$4,'ON Data'!$E:$E,4),SUMIFS('ON Data'!AC:AC,'ON Data'!$E:$E,4))</f>
        <v>0</v>
      </c>
      <c r="Y13" s="415">
        <f xml:space="preserve">
IF($A$4&lt;=12,SUMIFS('ON Data'!AD:AD,'ON Data'!$D:$D,$A$4,'ON Data'!$E:$E,4),SUMIFS('ON Data'!AD:AD,'ON Data'!$E:$E,4))</f>
        <v>0</v>
      </c>
      <c r="Z13" s="415">
        <f xml:space="preserve">
IF($A$4&lt;=12,SUMIFS('ON Data'!AE:AE,'ON Data'!$D:$D,$A$4,'ON Data'!$E:$E,4),SUMIFS('ON Data'!AE:AE,'ON Data'!$E:$E,4))</f>
        <v>0</v>
      </c>
      <c r="AA13" s="415">
        <f xml:space="preserve">
IF($A$4&lt;=12,SUMIFS('ON Data'!AF:AF,'ON Data'!$D:$D,$A$4,'ON Data'!$E:$E,4),SUMIFS('ON Data'!AF:AF,'ON Data'!$E:$E,4))</f>
        <v>0</v>
      </c>
      <c r="AB13" s="415">
        <f xml:space="preserve">
IF($A$4&lt;=12,SUMIFS('ON Data'!AG:AG,'ON Data'!$D:$D,$A$4,'ON Data'!$E:$E,4),SUMIFS('ON Data'!AG:AG,'ON Data'!$E:$E,4))</f>
        <v>0</v>
      </c>
      <c r="AC13" s="415">
        <f xml:space="preserve">
IF($A$4&lt;=12,SUMIFS('ON Data'!AH:AH,'ON Data'!$D:$D,$A$4,'ON Data'!$E:$E,4),SUMIFS('ON Data'!AH:AH,'ON Data'!$E:$E,4))</f>
        <v>0</v>
      </c>
      <c r="AD13" s="415">
        <f xml:space="preserve">
IF($A$4&lt;=12,SUMIFS('ON Data'!AI:AI,'ON Data'!$D:$D,$A$4,'ON Data'!$E:$E,4),SUMIFS('ON Data'!AI:AI,'ON Data'!$E:$E,4))</f>
        <v>0</v>
      </c>
      <c r="AE13" s="415">
        <f xml:space="preserve">
IF($A$4&lt;=12,SUMIFS('ON Data'!AJ:AJ,'ON Data'!$D:$D,$A$4,'ON Data'!$E:$E,4),SUMIFS('ON Data'!AJ:AJ,'ON Data'!$E:$E,4))</f>
        <v>0</v>
      </c>
      <c r="AF13" s="415">
        <f xml:space="preserve">
IF($A$4&lt;=12,SUMIFS('ON Data'!AK:AK,'ON Data'!$D:$D,$A$4,'ON Data'!$E:$E,4),SUMIFS('ON Data'!AK:AK,'ON Data'!$E:$E,4))</f>
        <v>0</v>
      </c>
      <c r="AG13" s="737">
        <f xml:space="preserve">
IF($A$4&lt;=12,SUMIFS('ON Data'!AM:AM,'ON Data'!$D:$D,$A$4,'ON Data'!$E:$E,4),SUMIFS('ON Data'!AM:AM,'ON Data'!$E:$E,4))</f>
        <v>0</v>
      </c>
      <c r="AH13" s="746"/>
    </row>
    <row r="14" spans="1:34" ht="15" thickBot="1" x14ac:dyDescent="0.35">
      <c r="A14" s="397" t="s">
        <v>263</v>
      </c>
      <c r="B14" s="416">
        <f xml:space="preserve">
IF($A$4&lt;=12,SUMIFS('ON Data'!F:F,'ON Data'!$D:$D,$A$4,'ON Data'!$E:$E,5),SUMIFS('ON Data'!F:F,'ON Data'!$E:$E,5))</f>
        <v>120</v>
      </c>
      <c r="C14" s="417">
        <f xml:space="preserve">
IF($A$4&lt;=12,SUMIFS('ON Data'!G:G,'ON Data'!$D:$D,$A$4,'ON Data'!$E:$E,5),SUMIFS('ON Data'!G:G,'ON Data'!$E:$E,5))</f>
        <v>120</v>
      </c>
      <c r="D14" s="418">
        <f xml:space="preserve">
IF($A$4&lt;=12,SUMIFS('ON Data'!H:H,'ON Data'!$D:$D,$A$4,'ON Data'!$E:$E,5),SUMIFS('ON Data'!H:H,'ON Data'!$E:$E,5))</f>
        <v>0</v>
      </c>
      <c r="E14" s="418">
        <f xml:space="preserve">
IF($A$4&lt;=12,SUMIFS('ON Data'!I:I,'ON Data'!$D:$D,$A$4,'ON Data'!$E:$E,5),SUMIFS('ON Data'!I:I,'ON Data'!$E:$E,5))</f>
        <v>0</v>
      </c>
      <c r="F14" s="418">
        <f xml:space="preserve">
IF($A$4&lt;=12,SUMIFS('ON Data'!K:K,'ON Data'!$D:$D,$A$4,'ON Data'!$E:$E,5),SUMIFS('ON Data'!K:K,'ON Data'!$E:$E,5))</f>
        <v>0</v>
      </c>
      <c r="G14" s="418">
        <f xml:space="preserve">
IF($A$4&lt;=12,SUMIFS('ON Data'!L:L,'ON Data'!$D:$D,$A$4,'ON Data'!$E:$E,5),SUMIFS('ON Data'!L:L,'ON Data'!$E:$E,5))</f>
        <v>0</v>
      </c>
      <c r="H14" s="418">
        <f xml:space="preserve">
IF($A$4&lt;=12,SUMIFS('ON Data'!M:M,'ON Data'!$D:$D,$A$4,'ON Data'!$E:$E,5),SUMIFS('ON Data'!M:M,'ON Data'!$E:$E,5))</f>
        <v>0</v>
      </c>
      <c r="I14" s="418">
        <f xml:space="preserve">
IF($A$4&lt;=12,SUMIFS('ON Data'!N:N,'ON Data'!$D:$D,$A$4,'ON Data'!$E:$E,5),SUMIFS('ON Data'!N:N,'ON Data'!$E:$E,5))</f>
        <v>0</v>
      </c>
      <c r="J14" s="418">
        <f xml:space="preserve">
IF($A$4&lt;=12,SUMIFS('ON Data'!O:O,'ON Data'!$D:$D,$A$4,'ON Data'!$E:$E,5),SUMIFS('ON Data'!O:O,'ON Data'!$E:$E,5))</f>
        <v>0</v>
      </c>
      <c r="K14" s="418">
        <f xml:space="preserve">
IF($A$4&lt;=12,SUMIFS('ON Data'!P:P,'ON Data'!$D:$D,$A$4,'ON Data'!$E:$E,5),SUMIFS('ON Data'!P:P,'ON Data'!$E:$E,5))</f>
        <v>0</v>
      </c>
      <c r="L14" s="418">
        <f xml:space="preserve">
IF($A$4&lt;=12,SUMIFS('ON Data'!Q:Q,'ON Data'!$D:$D,$A$4,'ON Data'!$E:$E,5),SUMIFS('ON Data'!Q:Q,'ON Data'!$E:$E,5))</f>
        <v>0</v>
      </c>
      <c r="M14" s="418">
        <f xml:space="preserve">
IF($A$4&lt;=12,SUMIFS('ON Data'!R:R,'ON Data'!$D:$D,$A$4,'ON Data'!$E:$E,5),SUMIFS('ON Data'!R:R,'ON Data'!$E:$E,5))</f>
        <v>0</v>
      </c>
      <c r="N14" s="418">
        <f xml:space="preserve">
IF($A$4&lt;=12,SUMIFS('ON Data'!S:S,'ON Data'!$D:$D,$A$4,'ON Data'!$E:$E,5),SUMIFS('ON Data'!S:S,'ON Data'!$E:$E,5))</f>
        <v>0</v>
      </c>
      <c r="O14" s="418">
        <f xml:space="preserve">
IF($A$4&lt;=12,SUMIFS('ON Data'!T:T,'ON Data'!$D:$D,$A$4,'ON Data'!$E:$E,5),SUMIFS('ON Data'!T:T,'ON Data'!$E:$E,5))</f>
        <v>0</v>
      </c>
      <c r="P14" s="418">
        <f xml:space="preserve">
IF($A$4&lt;=12,SUMIFS('ON Data'!U:U,'ON Data'!$D:$D,$A$4,'ON Data'!$E:$E,5),SUMIFS('ON Data'!U:U,'ON Data'!$E:$E,5))</f>
        <v>0</v>
      </c>
      <c r="Q14" s="418">
        <f xml:space="preserve">
IF($A$4&lt;=12,SUMIFS('ON Data'!V:V,'ON Data'!$D:$D,$A$4,'ON Data'!$E:$E,5),SUMIFS('ON Data'!V:V,'ON Data'!$E:$E,5))</f>
        <v>0</v>
      </c>
      <c r="R14" s="418">
        <f xml:space="preserve">
IF($A$4&lt;=12,SUMIFS('ON Data'!W:W,'ON Data'!$D:$D,$A$4,'ON Data'!$E:$E,5),SUMIFS('ON Data'!W:W,'ON Data'!$E:$E,5))</f>
        <v>0</v>
      </c>
      <c r="S14" s="418">
        <f xml:space="preserve">
IF($A$4&lt;=12,SUMIFS('ON Data'!X:X,'ON Data'!$D:$D,$A$4,'ON Data'!$E:$E,5),SUMIFS('ON Data'!X:X,'ON Data'!$E:$E,5))</f>
        <v>0</v>
      </c>
      <c r="T14" s="418">
        <f xml:space="preserve">
IF($A$4&lt;=12,SUMIFS('ON Data'!Y:Y,'ON Data'!$D:$D,$A$4,'ON Data'!$E:$E,5),SUMIFS('ON Data'!Y:Y,'ON Data'!$E:$E,5))</f>
        <v>0</v>
      </c>
      <c r="U14" s="418">
        <f xml:space="preserve">
IF($A$4&lt;=12,SUMIFS('ON Data'!Z:Z,'ON Data'!$D:$D,$A$4,'ON Data'!$E:$E,5),SUMIFS('ON Data'!Z:Z,'ON Data'!$E:$E,5))</f>
        <v>0</v>
      </c>
      <c r="V14" s="418">
        <f xml:space="preserve">
IF($A$4&lt;=12,SUMIFS('ON Data'!AA:AA,'ON Data'!$D:$D,$A$4,'ON Data'!$E:$E,5),SUMIFS('ON Data'!AA:AA,'ON Data'!$E:$E,5))</f>
        <v>0</v>
      </c>
      <c r="W14" s="418">
        <f xml:space="preserve">
IF($A$4&lt;=12,SUMIFS('ON Data'!AB:AB,'ON Data'!$D:$D,$A$4,'ON Data'!$E:$E,5),SUMIFS('ON Data'!AB:AB,'ON Data'!$E:$E,5))</f>
        <v>0</v>
      </c>
      <c r="X14" s="418">
        <f xml:space="preserve">
IF($A$4&lt;=12,SUMIFS('ON Data'!AC:AC,'ON Data'!$D:$D,$A$4,'ON Data'!$E:$E,5),SUMIFS('ON Data'!AC:AC,'ON Data'!$E:$E,5))</f>
        <v>0</v>
      </c>
      <c r="Y14" s="418">
        <f xml:space="preserve">
IF($A$4&lt;=12,SUMIFS('ON Data'!AD:AD,'ON Data'!$D:$D,$A$4,'ON Data'!$E:$E,5),SUMIFS('ON Data'!AD:AD,'ON Data'!$E:$E,5))</f>
        <v>0</v>
      </c>
      <c r="Z14" s="418">
        <f xml:space="preserve">
IF($A$4&lt;=12,SUMIFS('ON Data'!AE:AE,'ON Data'!$D:$D,$A$4,'ON Data'!$E:$E,5),SUMIFS('ON Data'!AE:AE,'ON Data'!$E:$E,5))</f>
        <v>0</v>
      </c>
      <c r="AA14" s="418">
        <f xml:space="preserve">
IF($A$4&lt;=12,SUMIFS('ON Data'!AF:AF,'ON Data'!$D:$D,$A$4,'ON Data'!$E:$E,5),SUMIFS('ON Data'!AF:AF,'ON Data'!$E:$E,5))</f>
        <v>0</v>
      </c>
      <c r="AB14" s="418">
        <f xml:space="preserve">
IF($A$4&lt;=12,SUMIFS('ON Data'!AG:AG,'ON Data'!$D:$D,$A$4,'ON Data'!$E:$E,5),SUMIFS('ON Data'!AG:AG,'ON Data'!$E:$E,5))</f>
        <v>0</v>
      </c>
      <c r="AC14" s="418">
        <f xml:space="preserve">
IF($A$4&lt;=12,SUMIFS('ON Data'!AH:AH,'ON Data'!$D:$D,$A$4,'ON Data'!$E:$E,5),SUMIFS('ON Data'!AH:AH,'ON Data'!$E:$E,5))</f>
        <v>0</v>
      </c>
      <c r="AD14" s="418">
        <f xml:space="preserve">
IF($A$4&lt;=12,SUMIFS('ON Data'!AI:AI,'ON Data'!$D:$D,$A$4,'ON Data'!$E:$E,5),SUMIFS('ON Data'!AI:AI,'ON Data'!$E:$E,5))</f>
        <v>0</v>
      </c>
      <c r="AE14" s="418">
        <f xml:space="preserve">
IF($A$4&lt;=12,SUMIFS('ON Data'!AJ:AJ,'ON Data'!$D:$D,$A$4,'ON Data'!$E:$E,5),SUMIFS('ON Data'!AJ:AJ,'ON Data'!$E:$E,5))</f>
        <v>0</v>
      </c>
      <c r="AF14" s="418">
        <f xml:space="preserve">
IF($A$4&lt;=12,SUMIFS('ON Data'!AK:AK,'ON Data'!$D:$D,$A$4,'ON Data'!$E:$E,5),SUMIFS('ON Data'!AK:AK,'ON Data'!$E:$E,5))</f>
        <v>0</v>
      </c>
      <c r="AG14" s="738">
        <f xml:space="preserve">
IF($A$4&lt;=12,SUMIFS('ON Data'!AM:AM,'ON Data'!$D:$D,$A$4,'ON Data'!$E:$E,5),SUMIFS('ON Data'!AM:AM,'ON Data'!$E:$E,5))</f>
        <v>0</v>
      </c>
      <c r="AH14" s="746"/>
    </row>
    <row r="15" spans="1:34" x14ac:dyDescent="0.3">
      <c r="A15" s="292" t="s">
        <v>273</v>
      </c>
      <c r="B15" s="419"/>
      <c r="C15" s="420"/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  <c r="AC15" s="421"/>
      <c r="AD15" s="421"/>
      <c r="AE15" s="421"/>
      <c r="AF15" s="421"/>
      <c r="AG15" s="739"/>
      <c r="AH15" s="746"/>
    </row>
    <row r="16" spans="1:34" x14ac:dyDescent="0.3">
      <c r="A16" s="398" t="s">
        <v>264</v>
      </c>
      <c r="B16" s="413">
        <f xml:space="preserve">
IF($A$4&lt;=12,SUMIFS('ON Data'!F:F,'ON Data'!$D:$D,$A$4,'ON Data'!$E:$E,7),SUMIFS('ON Data'!F:F,'ON Data'!$E:$E,7))</f>
        <v>347336</v>
      </c>
      <c r="C16" s="414">
        <f xml:space="preserve">
IF($A$4&lt;=12,SUMIFS('ON Data'!G:G,'ON Data'!$D:$D,$A$4,'ON Data'!$E:$E,7),SUMIFS('ON Data'!G:G,'ON Data'!$E:$E,7))</f>
        <v>0</v>
      </c>
      <c r="D16" s="415">
        <f xml:space="preserve">
IF($A$4&lt;=12,SUMIFS('ON Data'!H:H,'ON Data'!$D:$D,$A$4,'ON Data'!$E:$E,7),SUMIFS('ON Data'!H:H,'ON Data'!$E:$E,7))</f>
        <v>312080</v>
      </c>
      <c r="E16" s="415">
        <f xml:space="preserve">
IF($A$4&lt;=12,SUMIFS('ON Data'!I:I,'ON Data'!$D:$D,$A$4,'ON Data'!$E:$E,7),SUMIFS('ON Data'!I:I,'ON Data'!$E:$E,7))</f>
        <v>0</v>
      </c>
      <c r="F16" s="415">
        <f xml:space="preserve">
IF($A$4&lt;=12,SUMIFS('ON Data'!K:K,'ON Data'!$D:$D,$A$4,'ON Data'!$E:$E,7),SUMIFS('ON Data'!K:K,'ON Data'!$E:$E,7))</f>
        <v>35256</v>
      </c>
      <c r="G16" s="415">
        <f xml:space="preserve">
IF($A$4&lt;=12,SUMIFS('ON Data'!L:L,'ON Data'!$D:$D,$A$4,'ON Data'!$E:$E,7),SUMIFS('ON Data'!L:L,'ON Data'!$E:$E,7))</f>
        <v>0</v>
      </c>
      <c r="H16" s="415">
        <f xml:space="preserve">
IF($A$4&lt;=12,SUMIFS('ON Data'!M:M,'ON Data'!$D:$D,$A$4,'ON Data'!$E:$E,7),SUMIFS('ON Data'!M:M,'ON Data'!$E:$E,7))</f>
        <v>0</v>
      </c>
      <c r="I16" s="415">
        <f xml:space="preserve">
IF($A$4&lt;=12,SUMIFS('ON Data'!N:N,'ON Data'!$D:$D,$A$4,'ON Data'!$E:$E,7),SUMIFS('ON Data'!N:N,'ON Data'!$E:$E,7))</f>
        <v>0</v>
      </c>
      <c r="J16" s="415">
        <f xml:space="preserve">
IF($A$4&lt;=12,SUMIFS('ON Data'!O:O,'ON Data'!$D:$D,$A$4,'ON Data'!$E:$E,7),SUMIFS('ON Data'!O:O,'ON Data'!$E:$E,7))</f>
        <v>0</v>
      </c>
      <c r="K16" s="415">
        <f xml:space="preserve">
IF($A$4&lt;=12,SUMIFS('ON Data'!P:P,'ON Data'!$D:$D,$A$4,'ON Data'!$E:$E,7),SUMIFS('ON Data'!P:P,'ON Data'!$E:$E,7))</f>
        <v>0</v>
      </c>
      <c r="L16" s="415">
        <f xml:space="preserve">
IF($A$4&lt;=12,SUMIFS('ON Data'!Q:Q,'ON Data'!$D:$D,$A$4,'ON Data'!$E:$E,7),SUMIFS('ON Data'!Q:Q,'ON Data'!$E:$E,7))</f>
        <v>0</v>
      </c>
      <c r="M16" s="415">
        <f xml:space="preserve">
IF($A$4&lt;=12,SUMIFS('ON Data'!R:R,'ON Data'!$D:$D,$A$4,'ON Data'!$E:$E,7),SUMIFS('ON Data'!R:R,'ON Data'!$E:$E,7))</f>
        <v>0</v>
      </c>
      <c r="N16" s="415">
        <f xml:space="preserve">
IF($A$4&lt;=12,SUMIFS('ON Data'!S:S,'ON Data'!$D:$D,$A$4,'ON Data'!$E:$E,7),SUMIFS('ON Data'!S:S,'ON Data'!$E:$E,7))</f>
        <v>0</v>
      </c>
      <c r="O16" s="415">
        <f xml:space="preserve">
IF($A$4&lt;=12,SUMIFS('ON Data'!T:T,'ON Data'!$D:$D,$A$4,'ON Data'!$E:$E,7),SUMIFS('ON Data'!T:T,'ON Data'!$E:$E,7))</f>
        <v>0</v>
      </c>
      <c r="P16" s="415">
        <f xml:space="preserve">
IF($A$4&lt;=12,SUMIFS('ON Data'!U:U,'ON Data'!$D:$D,$A$4,'ON Data'!$E:$E,7),SUMIFS('ON Data'!U:U,'ON Data'!$E:$E,7))</f>
        <v>0</v>
      </c>
      <c r="Q16" s="415">
        <f xml:space="preserve">
IF($A$4&lt;=12,SUMIFS('ON Data'!V:V,'ON Data'!$D:$D,$A$4,'ON Data'!$E:$E,7),SUMIFS('ON Data'!V:V,'ON Data'!$E:$E,7))</f>
        <v>0</v>
      </c>
      <c r="R16" s="415">
        <f xml:space="preserve">
IF($A$4&lt;=12,SUMIFS('ON Data'!W:W,'ON Data'!$D:$D,$A$4,'ON Data'!$E:$E,7),SUMIFS('ON Data'!W:W,'ON Data'!$E:$E,7))</f>
        <v>0</v>
      </c>
      <c r="S16" s="415">
        <f xml:space="preserve">
IF($A$4&lt;=12,SUMIFS('ON Data'!X:X,'ON Data'!$D:$D,$A$4,'ON Data'!$E:$E,7),SUMIFS('ON Data'!X:X,'ON Data'!$E:$E,7))</f>
        <v>0</v>
      </c>
      <c r="T16" s="415">
        <f xml:space="preserve">
IF($A$4&lt;=12,SUMIFS('ON Data'!Y:Y,'ON Data'!$D:$D,$A$4,'ON Data'!$E:$E,7),SUMIFS('ON Data'!Y:Y,'ON Data'!$E:$E,7))</f>
        <v>0</v>
      </c>
      <c r="U16" s="415">
        <f xml:space="preserve">
IF($A$4&lt;=12,SUMIFS('ON Data'!Z:Z,'ON Data'!$D:$D,$A$4,'ON Data'!$E:$E,7),SUMIFS('ON Data'!Z:Z,'ON Data'!$E:$E,7))</f>
        <v>0</v>
      </c>
      <c r="V16" s="415">
        <f xml:space="preserve">
IF($A$4&lt;=12,SUMIFS('ON Data'!AA:AA,'ON Data'!$D:$D,$A$4,'ON Data'!$E:$E,7),SUMIFS('ON Data'!AA:AA,'ON Data'!$E:$E,7))</f>
        <v>0</v>
      </c>
      <c r="W16" s="415">
        <f xml:space="preserve">
IF($A$4&lt;=12,SUMIFS('ON Data'!AB:AB,'ON Data'!$D:$D,$A$4,'ON Data'!$E:$E,7),SUMIFS('ON Data'!AB:AB,'ON Data'!$E:$E,7))</f>
        <v>0</v>
      </c>
      <c r="X16" s="415">
        <f xml:space="preserve">
IF($A$4&lt;=12,SUMIFS('ON Data'!AC:AC,'ON Data'!$D:$D,$A$4,'ON Data'!$E:$E,7),SUMIFS('ON Data'!AC:AC,'ON Data'!$E:$E,7))</f>
        <v>0</v>
      </c>
      <c r="Y16" s="415">
        <f xml:space="preserve">
IF($A$4&lt;=12,SUMIFS('ON Data'!AD:AD,'ON Data'!$D:$D,$A$4,'ON Data'!$E:$E,7),SUMIFS('ON Data'!AD:AD,'ON Data'!$E:$E,7))</f>
        <v>0</v>
      </c>
      <c r="Z16" s="415">
        <f xml:space="preserve">
IF($A$4&lt;=12,SUMIFS('ON Data'!AE:AE,'ON Data'!$D:$D,$A$4,'ON Data'!$E:$E,7),SUMIFS('ON Data'!AE:AE,'ON Data'!$E:$E,7))</f>
        <v>0</v>
      </c>
      <c r="AA16" s="415">
        <f xml:space="preserve">
IF($A$4&lt;=12,SUMIFS('ON Data'!AF:AF,'ON Data'!$D:$D,$A$4,'ON Data'!$E:$E,7),SUMIFS('ON Data'!AF:AF,'ON Data'!$E:$E,7))</f>
        <v>0</v>
      </c>
      <c r="AB16" s="415">
        <f xml:space="preserve">
IF($A$4&lt;=12,SUMIFS('ON Data'!AG:AG,'ON Data'!$D:$D,$A$4,'ON Data'!$E:$E,7),SUMIFS('ON Data'!AG:AG,'ON Data'!$E:$E,7))</f>
        <v>0</v>
      </c>
      <c r="AC16" s="415">
        <f xml:space="preserve">
IF($A$4&lt;=12,SUMIFS('ON Data'!AH:AH,'ON Data'!$D:$D,$A$4,'ON Data'!$E:$E,7),SUMIFS('ON Data'!AH:AH,'ON Data'!$E:$E,7))</f>
        <v>0</v>
      </c>
      <c r="AD16" s="415">
        <f xml:space="preserve">
IF($A$4&lt;=12,SUMIFS('ON Data'!AI:AI,'ON Data'!$D:$D,$A$4,'ON Data'!$E:$E,7),SUMIFS('ON Data'!AI:AI,'ON Data'!$E:$E,7))</f>
        <v>0</v>
      </c>
      <c r="AE16" s="415">
        <f xml:space="preserve">
IF($A$4&lt;=12,SUMIFS('ON Data'!AJ:AJ,'ON Data'!$D:$D,$A$4,'ON Data'!$E:$E,7),SUMIFS('ON Data'!AJ:AJ,'ON Data'!$E:$E,7))</f>
        <v>0</v>
      </c>
      <c r="AF16" s="415">
        <f xml:space="preserve">
IF($A$4&lt;=12,SUMIFS('ON Data'!AK:AK,'ON Data'!$D:$D,$A$4,'ON Data'!$E:$E,7),SUMIFS('ON Data'!AK:AK,'ON Data'!$E:$E,7))</f>
        <v>0</v>
      </c>
      <c r="AG16" s="737">
        <f xml:space="preserve">
IF($A$4&lt;=12,SUMIFS('ON Data'!AM:AM,'ON Data'!$D:$D,$A$4,'ON Data'!$E:$E,7),SUMIFS('ON Data'!AM:AM,'ON Data'!$E:$E,7))</f>
        <v>0</v>
      </c>
      <c r="AH16" s="746"/>
    </row>
    <row r="17" spans="1:34" x14ac:dyDescent="0.3">
      <c r="A17" s="398" t="s">
        <v>265</v>
      </c>
      <c r="B17" s="413">
        <f xml:space="preserve">
IF($A$4&lt;=12,SUMIFS('ON Data'!F:F,'ON Data'!$D:$D,$A$4,'ON Data'!$E:$E,8),SUMIFS('ON Data'!F:F,'ON Data'!$E:$E,8))</f>
        <v>0</v>
      </c>
      <c r="C17" s="414">
        <f xml:space="preserve">
IF($A$4&lt;=12,SUMIFS('ON Data'!G:G,'ON Data'!$D:$D,$A$4,'ON Data'!$E:$E,8),SUMIFS('ON Data'!G:G,'ON Data'!$E:$E,8))</f>
        <v>0</v>
      </c>
      <c r="D17" s="415">
        <f xml:space="preserve">
IF($A$4&lt;=12,SUMIFS('ON Data'!H:H,'ON Data'!$D:$D,$A$4,'ON Data'!$E:$E,8),SUMIFS('ON Data'!H:H,'ON Data'!$E:$E,8))</f>
        <v>0</v>
      </c>
      <c r="E17" s="415">
        <f xml:space="preserve">
IF($A$4&lt;=12,SUMIFS('ON Data'!I:I,'ON Data'!$D:$D,$A$4,'ON Data'!$E:$E,8),SUMIFS('ON Data'!I:I,'ON Data'!$E:$E,8))</f>
        <v>0</v>
      </c>
      <c r="F17" s="415">
        <f xml:space="preserve">
IF($A$4&lt;=12,SUMIFS('ON Data'!K:K,'ON Data'!$D:$D,$A$4,'ON Data'!$E:$E,8),SUMIFS('ON Data'!K:K,'ON Data'!$E:$E,8))</f>
        <v>0</v>
      </c>
      <c r="G17" s="415">
        <f xml:space="preserve">
IF($A$4&lt;=12,SUMIFS('ON Data'!L:L,'ON Data'!$D:$D,$A$4,'ON Data'!$E:$E,8),SUMIFS('ON Data'!L:L,'ON Data'!$E:$E,8))</f>
        <v>0</v>
      </c>
      <c r="H17" s="415">
        <f xml:space="preserve">
IF($A$4&lt;=12,SUMIFS('ON Data'!M:M,'ON Data'!$D:$D,$A$4,'ON Data'!$E:$E,8),SUMIFS('ON Data'!M:M,'ON Data'!$E:$E,8))</f>
        <v>0</v>
      </c>
      <c r="I17" s="415">
        <f xml:space="preserve">
IF($A$4&lt;=12,SUMIFS('ON Data'!N:N,'ON Data'!$D:$D,$A$4,'ON Data'!$E:$E,8),SUMIFS('ON Data'!N:N,'ON Data'!$E:$E,8))</f>
        <v>0</v>
      </c>
      <c r="J17" s="415">
        <f xml:space="preserve">
IF($A$4&lt;=12,SUMIFS('ON Data'!O:O,'ON Data'!$D:$D,$A$4,'ON Data'!$E:$E,8),SUMIFS('ON Data'!O:O,'ON Data'!$E:$E,8))</f>
        <v>0</v>
      </c>
      <c r="K17" s="415">
        <f xml:space="preserve">
IF($A$4&lt;=12,SUMIFS('ON Data'!P:P,'ON Data'!$D:$D,$A$4,'ON Data'!$E:$E,8),SUMIFS('ON Data'!P:P,'ON Data'!$E:$E,8))</f>
        <v>0</v>
      </c>
      <c r="L17" s="415">
        <f xml:space="preserve">
IF($A$4&lt;=12,SUMIFS('ON Data'!Q:Q,'ON Data'!$D:$D,$A$4,'ON Data'!$E:$E,8),SUMIFS('ON Data'!Q:Q,'ON Data'!$E:$E,8))</f>
        <v>0</v>
      </c>
      <c r="M17" s="415">
        <f xml:space="preserve">
IF($A$4&lt;=12,SUMIFS('ON Data'!R:R,'ON Data'!$D:$D,$A$4,'ON Data'!$E:$E,8),SUMIFS('ON Data'!R:R,'ON Data'!$E:$E,8))</f>
        <v>0</v>
      </c>
      <c r="N17" s="415">
        <f xml:space="preserve">
IF($A$4&lt;=12,SUMIFS('ON Data'!S:S,'ON Data'!$D:$D,$A$4,'ON Data'!$E:$E,8),SUMIFS('ON Data'!S:S,'ON Data'!$E:$E,8))</f>
        <v>0</v>
      </c>
      <c r="O17" s="415">
        <f xml:space="preserve">
IF($A$4&lt;=12,SUMIFS('ON Data'!T:T,'ON Data'!$D:$D,$A$4,'ON Data'!$E:$E,8),SUMIFS('ON Data'!T:T,'ON Data'!$E:$E,8))</f>
        <v>0</v>
      </c>
      <c r="P17" s="415">
        <f xml:space="preserve">
IF($A$4&lt;=12,SUMIFS('ON Data'!U:U,'ON Data'!$D:$D,$A$4,'ON Data'!$E:$E,8),SUMIFS('ON Data'!U:U,'ON Data'!$E:$E,8))</f>
        <v>0</v>
      </c>
      <c r="Q17" s="415">
        <f xml:space="preserve">
IF($A$4&lt;=12,SUMIFS('ON Data'!V:V,'ON Data'!$D:$D,$A$4,'ON Data'!$E:$E,8),SUMIFS('ON Data'!V:V,'ON Data'!$E:$E,8))</f>
        <v>0</v>
      </c>
      <c r="R17" s="415">
        <f xml:space="preserve">
IF($A$4&lt;=12,SUMIFS('ON Data'!W:W,'ON Data'!$D:$D,$A$4,'ON Data'!$E:$E,8),SUMIFS('ON Data'!W:W,'ON Data'!$E:$E,8))</f>
        <v>0</v>
      </c>
      <c r="S17" s="415">
        <f xml:space="preserve">
IF($A$4&lt;=12,SUMIFS('ON Data'!X:X,'ON Data'!$D:$D,$A$4,'ON Data'!$E:$E,8),SUMIFS('ON Data'!X:X,'ON Data'!$E:$E,8))</f>
        <v>0</v>
      </c>
      <c r="T17" s="415">
        <f xml:space="preserve">
IF($A$4&lt;=12,SUMIFS('ON Data'!Y:Y,'ON Data'!$D:$D,$A$4,'ON Data'!$E:$E,8),SUMIFS('ON Data'!Y:Y,'ON Data'!$E:$E,8))</f>
        <v>0</v>
      </c>
      <c r="U17" s="415">
        <f xml:space="preserve">
IF($A$4&lt;=12,SUMIFS('ON Data'!Z:Z,'ON Data'!$D:$D,$A$4,'ON Data'!$E:$E,8),SUMIFS('ON Data'!Z:Z,'ON Data'!$E:$E,8))</f>
        <v>0</v>
      </c>
      <c r="V17" s="415">
        <f xml:space="preserve">
IF($A$4&lt;=12,SUMIFS('ON Data'!AA:AA,'ON Data'!$D:$D,$A$4,'ON Data'!$E:$E,8),SUMIFS('ON Data'!AA:AA,'ON Data'!$E:$E,8))</f>
        <v>0</v>
      </c>
      <c r="W17" s="415">
        <f xml:space="preserve">
IF($A$4&lt;=12,SUMIFS('ON Data'!AB:AB,'ON Data'!$D:$D,$A$4,'ON Data'!$E:$E,8),SUMIFS('ON Data'!AB:AB,'ON Data'!$E:$E,8))</f>
        <v>0</v>
      </c>
      <c r="X17" s="415">
        <f xml:space="preserve">
IF($A$4&lt;=12,SUMIFS('ON Data'!AC:AC,'ON Data'!$D:$D,$A$4,'ON Data'!$E:$E,8),SUMIFS('ON Data'!AC:AC,'ON Data'!$E:$E,8))</f>
        <v>0</v>
      </c>
      <c r="Y17" s="415">
        <f xml:space="preserve">
IF($A$4&lt;=12,SUMIFS('ON Data'!AD:AD,'ON Data'!$D:$D,$A$4,'ON Data'!$E:$E,8),SUMIFS('ON Data'!AD:AD,'ON Data'!$E:$E,8))</f>
        <v>0</v>
      </c>
      <c r="Z17" s="415">
        <f xml:space="preserve">
IF($A$4&lt;=12,SUMIFS('ON Data'!AE:AE,'ON Data'!$D:$D,$A$4,'ON Data'!$E:$E,8),SUMIFS('ON Data'!AE:AE,'ON Data'!$E:$E,8))</f>
        <v>0</v>
      </c>
      <c r="AA17" s="415">
        <f xml:space="preserve">
IF($A$4&lt;=12,SUMIFS('ON Data'!AF:AF,'ON Data'!$D:$D,$A$4,'ON Data'!$E:$E,8),SUMIFS('ON Data'!AF:AF,'ON Data'!$E:$E,8))</f>
        <v>0</v>
      </c>
      <c r="AB17" s="415">
        <f xml:space="preserve">
IF($A$4&lt;=12,SUMIFS('ON Data'!AG:AG,'ON Data'!$D:$D,$A$4,'ON Data'!$E:$E,8),SUMIFS('ON Data'!AG:AG,'ON Data'!$E:$E,8))</f>
        <v>0</v>
      </c>
      <c r="AC17" s="415">
        <f xml:space="preserve">
IF($A$4&lt;=12,SUMIFS('ON Data'!AH:AH,'ON Data'!$D:$D,$A$4,'ON Data'!$E:$E,8),SUMIFS('ON Data'!AH:AH,'ON Data'!$E:$E,8))</f>
        <v>0</v>
      </c>
      <c r="AD17" s="415">
        <f xml:space="preserve">
IF($A$4&lt;=12,SUMIFS('ON Data'!AI:AI,'ON Data'!$D:$D,$A$4,'ON Data'!$E:$E,8),SUMIFS('ON Data'!AI:AI,'ON Data'!$E:$E,8))</f>
        <v>0</v>
      </c>
      <c r="AE17" s="415">
        <f xml:space="preserve">
IF($A$4&lt;=12,SUMIFS('ON Data'!AJ:AJ,'ON Data'!$D:$D,$A$4,'ON Data'!$E:$E,8),SUMIFS('ON Data'!AJ:AJ,'ON Data'!$E:$E,8))</f>
        <v>0</v>
      </c>
      <c r="AF17" s="415">
        <f xml:space="preserve">
IF($A$4&lt;=12,SUMIFS('ON Data'!AK:AK,'ON Data'!$D:$D,$A$4,'ON Data'!$E:$E,8),SUMIFS('ON Data'!AK:AK,'ON Data'!$E:$E,8))</f>
        <v>0</v>
      </c>
      <c r="AG17" s="737">
        <f xml:space="preserve">
IF($A$4&lt;=12,SUMIFS('ON Data'!AM:AM,'ON Data'!$D:$D,$A$4,'ON Data'!$E:$E,8),SUMIFS('ON Data'!AM:AM,'ON Data'!$E:$E,8))</f>
        <v>0</v>
      </c>
      <c r="AH17" s="746"/>
    </row>
    <row r="18" spans="1:34" x14ac:dyDescent="0.3">
      <c r="A18" s="398" t="s">
        <v>266</v>
      </c>
      <c r="B18" s="413">
        <f xml:space="preserve">
B19-B16-B17</f>
        <v>64773</v>
      </c>
      <c r="C18" s="414">
        <f t="shared" ref="C18" si="0" xml:space="preserve">
C19-C16-C17</f>
        <v>0</v>
      </c>
      <c r="D18" s="415">
        <f t="shared" ref="D18:AG18" si="1" xml:space="preserve">
D19-D16-D17</f>
        <v>3103</v>
      </c>
      <c r="E18" s="415">
        <f t="shared" si="1"/>
        <v>0</v>
      </c>
      <c r="F18" s="415">
        <f t="shared" si="1"/>
        <v>47170</v>
      </c>
      <c r="G18" s="415">
        <f t="shared" si="1"/>
        <v>0</v>
      </c>
      <c r="H18" s="415">
        <f t="shared" si="1"/>
        <v>0</v>
      </c>
      <c r="I18" s="415">
        <f t="shared" si="1"/>
        <v>0</v>
      </c>
      <c r="J18" s="415">
        <f t="shared" si="1"/>
        <v>0</v>
      </c>
      <c r="K18" s="415">
        <f t="shared" si="1"/>
        <v>0</v>
      </c>
      <c r="L18" s="415">
        <f t="shared" si="1"/>
        <v>0</v>
      </c>
      <c r="M18" s="415">
        <f t="shared" si="1"/>
        <v>0</v>
      </c>
      <c r="N18" s="415">
        <f t="shared" si="1"/>
        <v>0</v>
      </c>
      <c r="O18" s="415">
        <f t="shared" si="1"/>
        <v>0</v>
      </c>
      <c r="P18" s="415">
        <f t="shared" si="1"/>
        <v>0</v>
      </c>
      <c r="Q18" s="415">
        <f t="shared" si="1"/>
        <v>0</v>
      </c>
      <c r="R18" s="415">
        <f t="shared" si="1"/>
        <v>0</v>
      </c>
      <c r="S18" s="415">
        <f t="shared" si="1"/>
        <v>0</v>
      </c>
      <c r="T18" s="415">
        <f t="shared" si="1"/>
        <v>0</v>
      </c>
      <c r="U18" s="415">
        <f t="shared" si="1"/>
        <v>0</v>
      </c>
      <c r="V18" s="415">
        <f t="shared" si="1"/>
        <v>0</v>
      </c>
      <c r="W18" s="415">
        <f t="shared" si="1"/>
        <v>0</v>
      </c>
      <c r="X18" s="415">
        <f t="shared" si="1"/>
        <v>1100</v>
      </c>
      <c r="Y18" s="415">
        <f t="shared" si="1"/>
        <v>0</v>
      </c>
      <c r="Z18" s="415">
        <f t="shared" si="1"/>
        <v>0</v>
      </c>
      <c r="AA18" s="415">
        <f t="shared" si="1"/>
        <v>0</v>
      </c>
      <c r="AB18" s="415">
        <f t="shared" si="1"/>
        <v>0</v>
      </c>
      <c r="AC18" s="415">
        <f t="shared" si="1"/>
        <v>13400</v>
      </c>
      <c r="AD18" s="415">
        <f t="shared" si="1"/>
        <v>0</v>
      </c>
      <c r="AE18" s="415">
        <f t="shared" si="1"/>
        <v>0</v>
      </c>
      <c r="AF18" s="415">
        <f t="shared" si="1"/>
        <v>0</v>
      </c>
      <c r="AG18" s="737">
        <f t="shared" si="1"/>
        <v>0</v>
      </c>
      <c r="AH18" s="746"/>
    </row>
    <row r="19" spans="1:34" ht="15" thickBot="1" x14ac:dyDescent="0.35">
      <c r="A19" s="399" t="s">
        <v>267</v>
      </c>
      <c r="B19" s="422">
        <f xml:space="preserve">
IF($A$4&lt;=12,SUMIFS('ON Data'!F:F,'ON Data'!$D:$D,$A$4,'ON Data'!$E:$E,9),SUMIFS('ON Data'!F:F,'ON Data'!$E:$E,9))</f>
        <v>412109</v>
      </c>
      <c r="C19" s="423">
        <f xml:space="preserve">
IF($A$4&lt;=12,SUMIFS('ON Data'!G:G,'ON Data'!$D:$D,$A$4,'ON Data'!$E:$E,9),SUMIFS('ON Data'!G:G,'ON Data'!$E:$E,9))</f>
        <v>0</v>
      </c>
      <c r="D19" s="424">
        <f xml:space="preserve">
IF($A$4&lt;=12,SUMIFS('ON Data'!H:H,'ON Data'!$D:$D,$A$4,'ON Data'!$E:$E,9),SUMIFS('ON Data'!H:H,'ON Data'!$E:$E,9))</f>
        <v>315183</v>
      </c>
      <c r="E19" s="424">
        <f xml:space="preserve">
IF($A$4&lt;=12,SUMIFS('ON Data'!I:I,'ON Data'!$D:$D,$A$4,'ON Data'!$E:$E,9),SUMIFS('ON Data'!I:I,'ON Data'!$E:$E,9))</f>
        <v>0</v>
      </c>
      <c r="F19" s="424">
        <f xml:space="preserve">
IF($A$4&lt;=12,SUMIFS('ON Data'!K:K,'ON Data'!$D:$D,$A$4,'ON Data'!$E:$E,9),SUMIFS('ON Data'!K:K,'ON Data'!$E:$E,9))</f>
        <v>82426</v>
      </c>
      <c r="G19" s="424">
        <f xml:space="preserve">
IF($A$4&lt;=12,SUMIFS('ON Data'!L:L,'ON Data'!$D:$D,$A$4,'ON Data'!$E:$E,9),SUMIFS('ON Data'!L:L,'ON Data'!$E:$E,9))</f>
        <v>0</v>
      </c>
      <c r="H19" s="424">
        <f xml:space="preserve">
IF($A$4&lt;=12,SUMIFS('ON Data'!M:M,'ON Data'!$D:$D,$A$4,'ON Data'!$E:$E,9),SUMIFS('ON Data'!M:M,'ON Data'!$E:$E,9))</f>
        <v>0</v>
      </c>
      <c r="I19" s="424">
        <f xml:space="preserve">
IF($A$4&lt;=12,SUMIFS('ON Data'!N:N,'ON Data'!$D:$D,$A$4,'ON Data'!$E:$E,9),SUMIFS('ON Data'!N:N,'ON Data'!$E:$E,9))</f>
        <v>0</v>
      </c>
      <c r="J19" s="424">
        <f xml:space="preserve">
IF($A$4&lt;=12,SUMIFS('ON Data'!O:O,'ON Data'!$D:$D,$A$4,'ON Data'!$E:$E,9),SUMIFS('ON Data'!O:O,'ON Data'!$E:$E,9))</f>
        <v>0</v>
      </c>
      <c r="K19" s="424">
        <f xml:space="preserve">
IF($A$4&lt;=12,SUMIFS('ON Data'!P:P,'ON Data'!$D:$D,$A$4,'ON Data'!$E:$E,9),SUMIFS('ON Data'!P:P,'ON Data'!$E:$E,9))</f>
        <v>0</v>
      </c>
      <c r="L19" s="424">
        <f xml:space="preserve">
IF($A$4&lt;=12,SUMIFS('ON Data'!Q:Q,'ON Data'!$D:$D,$A$4,'ON Data'!$E:$E,9),SUMIFS('ON Data'!Q:Q,'ON Data'!$E:$E,9))</f>
        <v>0</v>
      </c>
      <c r="M19" s="424">
        <f xml:space="preserve">
IF($A$4&lt;=12,SUMIFS('ON Data'!R:R,'ON Data'!$D:$D,$A$4,'ON Data'!$E:$E,9),SUMIFS('ON Data'!R:R,'ON Data'!$E:$E,9))</f>
        <v>0</v>
      </c>
      <c r="N19" s="424">
        <f xml:space="preserve">
IF($A$4&lt;=12,SUMIFS('ON Data'!S:S,'ON Data'!$D:$D,$A$4,'ON Data'!$E:$E,9),SUMIFS('ON Data'!S:S,'ON Data'!$E:$E,9))</f>
        <v>0</v>
      </c>
      <c r="O19" s="424">
        <f xml:space="preserve">
IF($A$4&lt;=12,SUMIFS('ON Data'!T:T,'ON Data'!$D:$D,$A$4,'ON Data'!$E:$E,9),SUMIFS('ON Data'!T:T,'ON Data'!$E:$E,9))</f>
        <v>0</v>
      </c>
      <c r="P19" s="424">
        <f xml:space="preserve">
IF($A$4&lt;=12,SUMIFS('ON Data'!U:U,'ON Data'!$D:$D,$A$4,'ON Data'!$E:$E,9),SUMIFS('ON Data'!U:U,'ON Data'!$E:$E,9))</f>
        <v>0</v>
      </c>
      <c r="Q19" s="424">
        <f xml:space="preserve">
IF($A$4&lt;=12,SUMIFS('ON Data'!V:V,'ON Data'!$D:$D,$A$4,'ON Data'!$E:$E,9),SUMIFS('ON Data'!V:V,'ON Data'!$E:$E,9))</f>
        <v>0</v>
      </c>
      <c r="R19" s="424">
        <f xml:space="preserve">
IF($A$4&lt;=12,SUMIFS('ON Data'!W:W,'ON Data'!$D:$D,$A$4,'ON Data'!$E:$E,9),SUMIFS('ON Data'!W:W,'ON Data'!$E:$E,9))</f>
        <v>0</v>
      </c>
      <c r="S19" s="424">
        <f xml:space="preserve">
IF($A$4&lt;=12,SUMIFS('ON Data'!X:X,'ON Data'!$D:$D,$A$4,'ON Data'!$E:$E,9),SUMIFS('ON Data'!X:X,'ON Data'!$E:$E,9))</f>
        <v>0</v>
      </c>
      <c r="T19" s="424">
        <f xml:space="preserve">
IF($A$4&lt;=12,SUMIFS('ON Data'!Y:Y,'ON Data'!$D:$D,$A$4,'ON Data'!$E:$E,9),SUMIFS('ON Data'!Y:Y,'ON Data'!$E:$E,9))</f>
        <v>0</v>
      </c>
      <c r="U19" s="424">
        <f xml:space="preserve">
IF($A$4&lt;=12,SUMIFS('ON Data'!Z:Z,'ON Data'!$D:$D,$A$4,'ON Data'!$E:$E,9),SUMIFS('ON Data'!Z:Z,'ON Data'!$E:$E,9))</f>
        <v>0</v>
      </c>
      <c r="V19" s="424">
        <f xml:space="preserve">
IF($A$4&lt;=12,SUMIFS('ON Data'!AA:AA,'ON Data'!$D:$D,$A$4,'ON Data'!$E:$E,9),SUMIFS('ON Data'!AA:AA,'ON Data'!$E:$E,9))</f>
        <v>0</v>
      </c>
      <c r="W19" s="424">
        <f xml:space="preserve">
IF($A$4&lt;=12,SUMIFS('ON Data'!AB:AB,'ON Data'!$D:$D,$A$4,'ON Data'!$E:$E,9),SUMIFS('ON Data'!AB:AB,'ON Data'!$E:$E,9))</f>
        <v>0</v>
      </c>
      <c r="X19" s="424">
        <f xml:space="preserve">
IF($A$4&lt;=12,SUMIFS('ON Data'!AC:AC,'ON Data'!$D:$D,$A$4,'ON Data'!$E:$E,9),SUMIFS('ON Data'!AC:AC,'ON Data'!$E:$E,9))</f>
        <v>1100</v>
      </c>
      <c r="Y19" s="424">
        <f xml:space="preserve">
IF($A$4&lt;=12,SUMIFS('ON Data'!AD:AD,'ON Data'!$D:$D,$A$4,'ON Data'!$E:$E,9),SUMIFS('ON Data'!AD:AD,'ON Data'!$E:$E,9))</f>
        <v>0</v>
      </c>
      <c r="Z19" s="424">
        <f xml:space="preserve">
IF($A$4&lt;=12,SUMIFS('ON Data'!AE:AE,'ON Data'!$D:$D,$A$4,'ON Data'!$E:$E,9),SUMIFS('ON Data'!AE:AE,'ON Data'!$E:$E,9))</f>
        <v>0</v>
      </c>
      <c r="AA19" s="424">
        <f xml:space="preserve">
IF($A$4&lt;=12,SUMIFS('ON Data'!AF:AF,'ON Data'!$D:$D,$A$4,'ON Data'!$E:$E,9),SUMIFS('ON Data'!AF:AF,'ON Data'!$E:$E,9))</f>
        <v>0</v>
      </c>
      <c r="AB19" s="424">
        <f xml:space="preserve">
IF($A$4&lt;=12,SUMIFS('ON Data'!AG:AG,'ON Data'!$D:$D,$A$4,'ON Data'!$E:$E,9),SUMIFS('ON Data'!AG:AG,'ON Data'!$E:$E,9))</f>
        <v>0</v>
      </c>
      <c r="AC19" s="424">
        <f xml:space="preserve">
IF($A$4&lt;=12,SUMIFS('ON Data'!AH:AH,'ON Data'!$D:$D,$A$4,'ON Data'!$E:$E,9),SUMIFS('ON Data'!AH:AH,'ON Data'!$E:$E,9))</f>
        <v>13400</v>
      </c>
      <c r="AD19" s="424">
        <f xml:space="preserve">
IF($A$4&lt;=12,SUMIFS('ON Data'!AI:AI,'ON Data'!$D:$D,$A$4,'ON Data'!$E:$E,9),SUMIFS('ON Data'!AI:AI,'ON Data'!$E:$E,9))</f>
        <v>0</v>
      </c>
      <c r="AE19" s="424">
        <f xml:space="preserve">
IF($A$4&lt;=12,SUMIFS('ON Data'!AJ:AJ,'ON Data'!$D:$D,$A$4,'ON Data'!$E:$E,9),SUMIFS('ON Data'!AJ:AJ,'ON Data'!$E:$E,9))</f>
        <v>0</v>
      </c>
      <c r="AF19" s="424">
        <f xml:space="preserve">
IF($A$4&lt;=12,SUMIFS('ON Data'!AK:AK,'ON Data'!$D:$D,$A$4,'ON Data'!$E:$E,9),SUMIFS('ON Data'!AK:AK,'ON Data'!$E:$E,9))</f>
        <v>0</v>
      </c>
      <c r="AG19" s="740">
        <f xml:space="preserve">
IF($A$4&lt;=12,SUMIFS('ON Data'!AM:AM,'ON Data'!$D:$D,$A$4,'ON Data'!$E:$E,9),SUMIFS('ON Data'!AM:AM,'ON Data'!$E:$E,9))</f>
        <v>0</v>
      </c>
      <c r="AH19" s="746"/>
    </row>
    <row r="20" spans="1:34" ht="15" collapsed="1" thickBot="1" x14ac:dyDescent="0.35">
      <c r="A20" s="400" t="s">
        <v>94</v>
      </c>
      <c r="B20" s="425">
        <f xml:space="preserve">
IF($A$4&lt;=12,SUMIFS('ON Data'!F:F,'ON Data'!$D:$D,$A$4,'ON Data'!$E:$E,6),SUMIFS('ON Data'!F:F,'ON Data'!$E:$E,6))</f>
        <v>6854627</v>
      </c>
      <c r="C20" s="426">
        <f xml:space="preserve">
IF($A$4&lt;=12,SUMIFS('ON Data'!G:G,'ON Data'!$D:$D,$A$4,'ON Data'!$E:$E,6),SUMIFS('ON Data'!G:G,'ON Data'!$E:$E,6))</f>
        <v>46400</v>
      </c>
      <c r="D20" s="427">
        <f xml:space="preserve">
IF($A$4&lt;=12,SUMIFS('ON Data'!H:H,'ON Data'!$D:$D,$A$4,'ON Data'!$E:$E,6),SUMIFS('ON Data'!H:H,'ON Data'!$E:$E,6))</f>
        <v>3773821</v>
      </c>
      <c r="E20" s="427">
        <f xml:space="preserve">
IF($A$4&lt;=12,SUMIFS('ON Data'!I:I,'ON Data'!$D:$D,$A$4,'ON Data'!$E:$E,6),SUMIFS('ON Data'!I:I,'ON Data'!$E:$E,6))</f>
        <v>0</v>
      </c>
      <c r="F20" s="427">
        <f xml:space="preserve">
IF($A$4&lt;=12,SUMIFS('ON Data'!K:K,'ON Data'!$D:$D,$A$4,'ON Data'!$E:$E,6),SUMIFS('ON Data'!K:K,'ON Data'!$E:$E,6))</f>
        <v>2326142</v>
      </c>
      <c r="G20" s="427">
        <f xml:space="preserve">
IF($A$4&lt;=12,SUMIFS('ON Data'!L:L,'ON Data'!$D:$D,$A$4,'ON Data'!$E:$E,6),SUMIFS('ON Data'!L:L,'ON Data'!$E:$E,6))</f>
        <v>0</v>
      </c>
      <c r="H20" s="427">
        <f xml:space="preserve">
IF($A$4&lt;=12,SUMIFS('ON Data'!M:M,'ON Data'!$D:$D,$A$4,'ON Data'!$E:$E,6),SUMIFS('ON Data'!M:M,'ON Data'!$E:$E,6))</f>
        <v>0</v>
      </c>
      <c r="I20" s="427">
        <f xml:space="preserve">
IF($A$4&lt;=12,SUMIFS('ON Data'!N:N,'ON Data'!$D:$D,$A$4,'ON Data'!$E:$E,6),SUMIFS('ON Data'!N:N,'ON Data'!$E:$E,6))</f>
        <v>0</v>
      </c>
      <c r="J20" s="427">
        <f xml:space="preserve">
IF($A$4&lt;=12,SUMIFS('ON Data'!O:O,'ON Data'!$D:$D,$A$4,'ON Data'!$E:$E,6),SUMIFS('ON Data'!O:O,'ON Data'!$E:$E,6))</f>
        <v>0</v>
      </c>
      <c r="K20" s="427">
        <f xml:space="preserve">
IF($A$4&lt;=12,SUMIFS('ON Data'!P:P,'ON Data'!$D:$D,$A$4,'ON Data'!$E:$E,6),SUMIFS('ON Data'!P:P,'ON Data'!$E:$E,6))</f>
        <v>0</v>
      </c>
      <c r="L20" s="427">
        <f xml:space="preserve">
IF($A$4&lt;=12,SUMIFS('ON Data'!Q:Q,'ON Data'!$D:$D,$A$4,'ON Data'!$E:$E,6),SUMIFS('ON Data'!Q:Q,'ON Data'!$E:$E,6))</f>
        <v>0</v>
      </c>
      <c r="M20" s="427">
        <f xml:space="preserve">
IF($A$4&lt;=12,SUMIFS('ON Data'!R:R,'ON Data'!$D:$D,$A$4,'ON Data'!$E:$E,6),SUMIFS('ON Data'!R:R,'ON Data'!$E:$E,6))</f>
        <v>0</v>
      </c>
      <c r="N20" s="427">
        <f xml:space="preserve">
IF($A$4&lt;=12,SUMIFS('ON Data'!S:S,'ON Data'!$D:$D,$A$4,'ON Data'!$E:$E,6),SUMIFS('ON Data'!S:S,'ON Data'!$E:$E,6))</f>
        <v>0</v>
      </c>
      <c r="O20" s="427">
        <f xml:space="preserve">
IF($A$4&lt;=12,SUMIFS('ON Data'!T:T,'ON Data'!$D:$D,$A$4,'ON Data'!$E:$E,6),SUMIFS('ON Data'!T:T,'ON Data'!$E:$E,6))</f>
        <v>0</v>
      </c>
      <c r="P20" s="427">
        <f xml:space="preserve">
IF($A$4&lt;=12,SUMIFS('ON Data'!U:U,'ON Data'!$D:$D,$A$4,'ON Data'!$E:$E,6),SUMIFS('ON Data'!U:U,'ON Data'!$E:$E,6))</f>
        <v>0</v>
      </c>
      <c r="Q20" s="427">
        <f xml:space="preserve">
IF($A$4&lt;=12,SUMIFS('ON Data'!V:V,'ON Data'!$D:$D,$A$4,'ON Data'!$E:$E,6),SUMIFS('ON Data'!V:V,'ON Data'!$E:$E,6))</f>
        <v>0</v>
      </c>
      <c r="R20" s="427">
        <f xml:space="preserve">
IF($A$4&lt;=12,SUMIFS('ON Data'!W:W,'ON Data'!$D:$D,$A$4,'ON Data'!$E:$E,6),SUMIFS('ON Data'!W:W,'ON Data'!$E:$E,6))</f>
        <v>0</v>
      </c>
      <c r="S20" s="427">
        <f xml:space="preserve">
IF($A$4&lt;=12,SUMIFS('ON Data'!X:X,'ON Data'!$D:$D,$A$4,'ON Data'!$E:$E,6),SUMIFS('ON Data'!X:X,'ON Data'!$E:$E,6))</f>
        <v>0</v>
      </c>
      <c r="T20" s="427">
        <f xml:space="preserve">
IF($A$4&lt;=12,SUMIFS('ON Data'!Y:Y,'ON Data'!$D:$D,$A$4,'ON Data'!$E:$E,6),SUMIFS('ON Data'!Y:Y,'ON Data'!$E:$E,6))</f>
        <v>0</v>
      </c>
      <c r="U20" s="427">
        <f xml:space="preserve">
IF($A$4&lt;=12,SUMIFS('ON Data'!Z:Z,'ON Data'!$D:$D,$A$4,'ON Data'!$E:$E,6),SUMIFS('ON Data'!Z:Z,'ON Data'!$E:$E,6))</f>
        <v>0</v>
      </c>
      <c r="V20" s="427">
        <f xml:space="preserve">
IF($A$4&lt;=12,SUMIFS('ON Data'!AA:AA,'ON Data'!$D:$D,$A$4,'ON Data'!$E:$E,6),SUMIFS('ON Data'!AA:AA,'ON Data'!$E:$E,6))</f>
        <v>0</v>
      </c>
      <c r="W20" s="427">
        <f xml:space="preserve">
IF($A$4&lt;=12,SUMIFS('ON Data'!AB:AB,'ON Data'!$D:$D,$A$4,'ON Data'!$E:$E,6),SUMIFS('ON Data'!AB:AB,'ON Data'!$E:$E,6))</f>
        <v>0</v>
      </c>
      <c r="X20" s="427">
        <f xml:space="preserve">
IF($A$4&lt;=12,SUMIFS('ON Data'!AC:AC,'ON Data'!$D:$D,$A$4,'ON Data'!$E:$E,6),SUMIFS('ON Data'!AC:AC,'ON Data'!$E:$E,6))</f>
        <v>59065</v>
      </c>
      <c r="Y20" s="427">
        <f xml:space="preserve">
IF($A$4&lt;=12,SUMIFS('ON Data'!AD:AD,'ON Data'!$D:$D,$A$4,'ON Data'!$E:$E,6),SUMIFS('ON Data'!AD:AD,'ON Data'!$E:$E,6))</f>
        <v>0</v>
      </c>
      <c r="Z20" s="427">
        <f xml:space="preserve">
IF($A$4&lt;=12,SUMIFS('ON Data'!AE:AE,'ON Data'!$D:$D,$A$4,'ON Data'!$E:$E,6),SUMIFS('ON Data'!AE:AE,'ON Data'!$E:$E,6))</f>
        <v>0</v>
      </c>
      <c r="AA20" s="427">
        <f xml:space="preserve">
IF($A$4&lt;=12,SUMIFS('ON Data'!AF:AF,'ON Data'!$D:$D,$A$4,'ON Data'!$E:$E,6),SUMIFS('ON Data'!AF:AF,'ON Data'!$E:$E,6))</f>
        <v>0</v>
      </c>
      <c r="AB20" s="427">
        <f xml:space="preserve">
IF($A$4&lt;=12,SUMIFS('ON Data'!AG:AG,'ON Data'!$D:$D,$A$4,'ON Data'!$E:$E,6),SUMIFS('ON Data'!AG:AG,'ON Data'!$E:$E,6))</f>
        <v>0</v>
      </c>
      <c r="AC20" s="427">
        <f xml:space="preserve">
IF($A$4&lt;=12,SUMIFS('ON Data'!AH:AH,'ON Data'!$D:$D,$A$4,'ON Data'!$E:$E,6),SUMIFS('ON Data'!AH:AH,'ON Data'!$E:$E,6))</f>
        <v>418487</v>
      </c>
      <c r="AD20" s="427">
        <f xml:space="preserve">
IF($A$4&lt;=12,SUMIFS('ON Data'!AI:AI,'ON Data'!$D:$D,$A$4,'ON Data'!$E:$E,6),SUMIFS('ON Data'!AI:AI,'ON Data'!$E:$E,6))</f>
        <v>0</v>
      </c>
      <c r="AE20" s="427">
        <f xml:space="preserve">
IF($A$4&lt;=12,SUMIFS('ON Data'!AJ:AJ,'ON Data'!$D:$D,$A$4,'ON Data'!$E:$E,6),SUMIFS('ON Data'!AJ:AJ,'ON Data'!$E:$E,6))</f>
        <v>0</v>
      </c>
      <c r="AF20" s="427">
        <f xml:space="preserve">
IF($A$4&lt;=12,SUMIFS('ON Data'!AK:AK,'ON Data'!$D:$D,$A$4,'ON Data'!$E:$E,6),SUMIFS('ON Data'!AK:AK,'ON Data'!$E:$E,6))</f>
        <v>0</v>
      </c>
      <c r="AG20" s="741">
        <f xml:space="preserve">
IF($A$4&lt;=12,SUMIFS('ON Data'!AM:AM,'ON Data'!$D:$D,$A$4,'ON Data'!$E:$E,6),SUMIFS('ON Data'!AM:AM,'ON Data'!$E:$E,6))</f>
        <v>230712</v>
      </c>
      <c r="AH20" s="746"/>
    </row>
    <row r="21" spans="1:34" ht="15" hidden="1" outlineLevel="1" thickBot="1" x14ac:dyDescent="0.35">
      <c r="A21" s="393" t="s">
        <v>132</v>
      </c>
      <c r="B21" s="413"/>
      <c r="C21" s="414"/>
      <c r="D21" s="415"/>
      <c r="E21" s="415"/>
      <c r="F21" s="415"/>
      <c r="G21" s="415"/>
      <c r="H21" s="415"/>
      <c r="I21" s="415"/>
      <c r="J21" s="415"/>
      <c r="K21" s="415"/>
      <c r="L21" s="415"/>
      <c r="M21" s="415"/>
      <c r="N21" s="415"/>
      <c r="O21" s="415"/>
      <c r="P21" s="415"/>
      <c r="Q21" s="415"/>
      <c r="R21" s="415"/>
      <c r="S21" s="415"/>
      <c r="T21" s="415"/>
      <c r="U21" s="415"/>
      <c r="V21" s="415"/>
      <c r="W21" s="415"/>
      <c r="X21" s="415"/>
      <c r="Y21" s="415"/>
      <c r="Z21" s="415"/>
      <c r="AA21" s="415"/>
      <c r="AB21" s="415"/>
      <c r="AC21" s="415"/>
      <c r="AD21" s="415"/>
      <c r="AE21" s="415"/>
      <c r="AF21" s="415"/>
      <c r="AG21" s="737"/>
      <c r="AH21" s="746"/>
    </row>
    <row r="22" spans="1:34" ht="15" hidden="1" outlineLevel="1" thickBot="1" x14ac:dyDescent="0.35">
      <c r="A22" s="393" t="s">
        <v>96</v>
      </c>
      <c r="B22" s="413"/>
      <c r="C22" s="414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  <c r="T22" s="415"/>
      <c r="U22" s="415"/>
      <c r="V22" s="415"/>
      <c r="W22" s="415"/>
      <c r="X22" s="415"/>
      <c r="Y22" s="415"/>
      <c r="Z22" s="415"/>
      <c r="AA22" s="415"/>
      <c r="AB22" s="415"/>
      <c r="AC22" s="415"/>
      <c r="AD22" s="415"/>
      <c r="AE22" s="415"/>
      <c r="AF22" s="415"/>
      <c r="AG22" s="737"/>
      <c r="AH22" s="746"/>
    </row>
    <row r="23" spans="1:34" ht="15" hidden="1" outlineLevel="1" thickBot="1" x14ac:dyDescent="0.35">
      <c r="A23" s="401" t="s">
        <v>69</v>
      </c>
      <c r="B23" s="416"/>
      <c r="C23" s="417"/>
      <c r="D23" s="418"/>
      <c r="E23" s="418"/>
      <c r="F23" s="418"/>
      <c r="G23" s="418"/>
      <c r="H23" s="418"/>
      <c r="I23" s="418"/>
      <c r="J23" s="418"/>
      <c r="K23" s="418"/>
      <c r="L23" s="418"/>
      <c r="M23" s="418"/>
      <c r="N23" s="418"/>
      <c r="O23" s="418"/>
      <c r="P23" s="418"/>
      <c r="Q23" s="418"/>
      <c r="R23" s="418"/>
      <c r="S23" s="418"/>
      <c r="T23" s="418"/>
      <c r="U23" s="418"/>
      <c r="V23" s="418"/>
      <c r="W23" s="418"/>
      <c r="X23" s="418"/>
      <c r="Y23" s="418"/>
      <c r="Z23" s="418"/>
      <c r="AA23" s="418"/>
      <c r="AB23" s="418"/>
      <c r="AC23" s="418"/>
      <c r="AD23" s="418"/>
      <c r="AE23" s="418"/>
      <c r="AF23" s="418"/>
      <c r="AG23" s="738"/>
      <c r="AH23" s="746"/>
    </row>
    <row r="24" spans="1:34" x14ac:dyDescent="0.3">
      <c r="A24" s="395" t="s">
        <v>268</v>
      </c>
      <c r="B24" s="442" t="s">
        <v>3</v>
      </c>
      <c r="C24" s="747" t="s">
        <v>279</v>
      </c>
      <c r="D24" s="722"/>
      <c r="E24" s="723"/>
      <c r="F24" s="723" t="s">
        <v>280</v>
      </c>
      <c r="G24" s="723"/>
      <c r="H24" s="723"/>
      <c r="I24" s="723"/>
      <c r="J24" s="723"/>
      <c r="K24" s="723"/>
      <c r="L24" s="723"/>
      <c r="M24" s="723"/>
      <c r="N24" s="723"/>
      <c r="O24" s="723"/>
      <c r="P24" s="723"/>
      <c r="Q24" s="723"/>
      <c r="R24" s="723"/>
      <c r="S24" s="723"/>
      <c r="T24" s="723"/>
      <c r="U24" s="723"/>
      <c r="V24" s="723"/>
      <c r="W24" s="723"/>
      <c r="X24" s="723"/>
      <c r="Y24" s="723"/>
      <c r="Z24" s="723"/>
      <c r="AA24" s="723"/>
      <c r="AB24" s="723"/>
      <c r="AC24" s="723"/>
      <c r="AD24" s="723"/>
      <c r="AE24" s="723"/>
      <c r="AF24" s="723"/>
      <c r="AG24" s="742" t="s">
        <v>281</v>
      </c>
      <c r="AH24" s="746"/>
    </row>
    <row r="25" spans="1:34" x14ac:dyDescent="0.3">
      <c r="A25" s="396" t="s">
        <v>94</v>
      </c>
      <c r="B25" s="413">
        <f xml:space="preserve">
SUM(C25:AG25)</f>
        <v>9000</v>
      </c>
      <c r="C25" s="748">
        <f xml:space="preserve">
IF($A$4&lt;=12,SUMIFS('ON Data'!H:H,'ON Data'!$D:$D,$A$4,'ON Data'!$E:$E,10),SUMIFS('ON Data'!H:H,'ON Data'!$E:$E,10))</f>
        <v>1900</v>
      </c>
      <c r="D25" s="724"/>
      <c r="E25" s="725"/>
      <c r="F25" s="725">
        <f xml:space="preserve">
IF($A$4&lt;=12,SUMIFS('ON Data'!K:K,'ON Data'!$D:$D,$A$4,'ON Data'!$E:$E,10),SUMIFS('ON Data'!K:K,'ON Data'!$E:$E,10))</f>
        <v>7100</v>
      </c>
      <c r="G25" s="725"/>
      <c r="H25" s="725"/>
      <c r="I25" s="725"/>
      <c r="J25" s="725"/>
      <c r="K25" s="725"/>
      <c r="L25" s="725"/>
      <c r="M25" s="725"/>
      <c r="N25" s="725"/>
      <c r="O25" s="725"/>
      <c r="P25" s="725"/>
      <c r="Q25" s="725"/>
      <c r="R25" s="725"/>
      <c r="S25" s="725"/>
      <c r="T25" s="725"/>
      <c r="U25" s="725"/>
      <c r="V25" s="725"/>
      <c r="W25" s="725"/>
      <c r="X25" s="725"/>
      <c r="Y25" s="725"/>
      <c r="Z25" s="725"/>
      <c r="AA25" s="725"/>
      <c r="AB25" s="725"/>
      <c r="AC25" s="725"/>
      <c r="AD25" s="725"/>
      <c r="AE25" s="725"/>
      <c r="AF25" s="725"/>
      <c r="AG25" s="743">
        <f xml:space="preserve">
IF($A$4&lt;=12,SUMIFS('ON Data'!AM:AM,'ON Data'!$D:$D,$A$4,'ON Data'!$E:$E,10),SUMIFS('ON Data'!AM:AM,'ON Data'!$E:$E,10))</f>
        <v>0</v>
      </c>
      <c r="AH25" s="746"/>
    </row>
    <row r="26" spans="1:34" x14ac:dyDescent="0.3">
      <c r="A26" s="402" t="s">
        <v>278</v>
      </c>
      <c r="B26" s="422">
        <f xml:space="preserve">
SUM(C26:AG26)</f>
        <v>23389.25</v>
      </c>
      <c r="C26" s="748">
        <f xml:space="preserve">
IF($A$4&lt;=12,SUMIFS('ON Data'!H:H,'ON Data'!$D:$D,$A$4,'ON Data'!$E:$E,11),SUMIFS('ON Data'!H:H,'ON Data'!$E:$E,11))</f>
        <v>15889.25</v>
      </c>
      <c r="D26" s="724"/>
      <c r="E26" s="725"/>
      <c r="F26" s="726">
        <f xml:space="preserve">
IF($A$4&lt;=12,SUMIFS('ON Data'!K:K,'ON Data'!$D:$D,$A$4,'ON Data'!$E:$E,11),SUMIFS('ON Data'!K:K,'ON Data'!$E:$E,11))</f>
        <v>7500</v>
      </c>
      <c r="G26" s="726"/>
      <c r="H26" s="726"/>
      <c r="I26" s="726"/>
      <c r="J26" s="726"/>
      <c r="K26" s="726"/>
      <c r="L26" s="726"/>
      <c r="M26" s="726"/>
      <c r="N26" s="726"/>
      <c r="O26" s="726"/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  <c r="AB26" s="726"/>
      <c r="AC26" s="726"/>
      <c r="AD26" s="726"/>
      <c r="AE26" s="726"/>
      <c r="AF26" s="726"/>
      <c r="AG26" s="743">
        <f xml:space="preserve">
IF($A$4&lt;=12,SUMIFS('ON Data'!AM:AM,'ON Data'!$D:$D,$A$4,'ON Data'!$E:$E,11),SUMIFS('ON Data'!AM:AM,'ON Data'!$E:$E,11))</f>
        <v>0</v>
      </c>
      <c r="AH26" s="746"/>
    </row>
    <row r="27" spans="1:34" x14ac:dyDescent="0.3">
      <c r="A27" s="402" t="s">
        <v>96</v>
      </c>
      <c r="B27" s="443">
        <f xml:space="preserve">
IF(B26=0,0,B25/B26)</f>
        <v>0.38479215879089751</v>
      </c>
      <c r="C27" s="749">
        <f xml:space="preserve">
IF(C26=0,0,C25/C26)</f>
        <v>0.11957770190537628</v>
      </c>
      <c r="D27" s="727"/>
      <c r="E27" s="728"/>
      <c r="F27" s="728">
        <f xml:space="preserve">
IF(F26=0,0,F25/F26)</f>
        <v>0.94666666666666666</v>
      </c>
      <c r="G27" s="728"/>
      <c r="H27" s="728"/>
      <c r="I27" s="728"/>
      <c r="J27" s="728"/>
      <c r="K27" s="728"/>
      <c r="L27" s="728"/>
      <c r="M27" s="728"/>
      <c r="N27" s="728"/>
      <c r="O27" s="728"/>
      <c r="P27" s="728"/>
      <c r="Q27" s="728"/>
      <c r="R27" s="728"/>
      <c r="S27" s="728"/>
      <c r="T27" s="728"/>
      <c r="U27" s="728"/>
      <c r="V27" s="728"/>
      <c r="W27" s="728"/>
      <c r="X27" s="728"/>
      <c r="Y27" s="728"/>
      <c r="Z27" s="728"/>
      <c r="AA27" s="728"/>
      <c r="AB27" s="728"/>
      <c r="AC27" s="728"/>
      <c r="AD27" s="728"/>
      <c r="AE27" s="728"/>
      <c r="AF27" s="728"/>
      <c r="AG27" s="744">
        <f xml:space="preserve">
IF(AG26=0,0,AG25/AG26)</f>
        <v>0</v>
      </c>
      <c r="AH27" s="746"/>
    </row>
    <row r="28" spans="1:34" ht="15" thickBot="1" x14ac:dyDescent="0.35">
      <c r="A28" s="402" t="s">
        <v>277</v>
      </c>
      <c r="B28" s="422">
        <f xml:space="preserve">
SUM(C28:AG28)</f>
        <v>14389.25</v>
      </c>
      <c r="C28" s="750">
        <f xml:space="preserve">
C26-C25</f>
        <v>13989.25</v>
      </c>
      <c r="D28" s="729"/>
      <c r="E28" s="730"/>
      <c r="F28" s="730">
        <f xml:space="preserve">
F26-F25</f>
        <v>400</v>
      </c>
      <c r="G28" s="730"/>
      <c r="H28" s="730"/>
      <c r="I28" s="730"/>
      <c r="J28" s="730"/>
      <c r="K28" s="730"/>
      <c r="L28" s="730"/>
      <c r="M28" s="730"/>
      <c r="N28" s="730"/>
      <c r="O28" s="730"/>
      <c r="P28" s="730"/>
      <c r="Q28" s="730"/>
      <c r="R28" s="730"/>
      <c r="S28" s="730"/>
      <c r="T28" s="730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45">
        <f xml:space="preserve">
AG26-AG25</f>
        <v>0</v>
      </c>
      <c r="AH28" s="746"/>
    </row>
    <row r="29" spans="1:34" x14ac:dyDescent="0.3">
      <c r="A29" s="403"/>
      <c r="B29" s="403"/>
      <c r="C29" s="404"/>
      <c r="D29" s="403"/>
      <c r="E29" s="403"/>
      <c r="F29" s="404"/>
      <c r="G29" s="404"/>
      <c r="H29" s="404"/>
      <c r="I29" s="404"/>
      <c r="J29" s="404"/>
      <c r="K29" s="404"/>
      <c r="L29" s="404"/>
      <c r="M29" s="404"/>
      <c r="N29" s="404"/>
      <c r="O29" s="404"/>
      <c r="P29" s="404"/>
      <c r="Q29" s="404"/>
      <c r="R29" s="404"/>
      <c r="S29" s="404"/>
      <c r="T29" s="404"/>
      <c r="U29" s="404"/>
      <c r="V29" s="404"/>
      <c r="W29" s="404"/>
      <c r="X29" s="404"/>
      <c r="Y29" s="404"/>
      <c r="Z29" s="404"/>
      <c r="AA29" s="404"/>
      <c r="AB29" s="404"/>
      <c r="AC29" s="404"/>
      <c r="AD29" s="404"/>
      <c r="AE29" s="403"/>
      <c r="AF29" s="403"/>
      <c r="AG29" s="403"/>
    </row>
    <row r="30" spans="1:34" x14ac:dyDescent="0.3">
      <c r="A30" s="229" t="s">
        <v>203</v>
      </c>
      <c r="B30" s="257"/>
      <c r="C30" s="257"/>
      <c r="D30" s="257"/>
      <c r="E30" s="257"/>
      <c r="F30" s="257"/>
      <c r="G30" s="257"/>
      <c r="H30" s="257"/>
      <c r="I30" s="257"/>
      <c r="J30" s="257"/>
      <c r="K30" s="257"/>
      <c r="L30" s="257"/>
      <c r="M30" s="257"/>
      <c r="N30" s="257"/>
      <c r="O30" s="257"/>
      <c r="P30" s="257"/>
      <c r="Q30" s="257"/>
      <c r="R30" s="257"/>
      <c r="S30" s="257"/>
      <c r="T30" s="257"/>
      <c r="U30" s="257"/>
      <c r="V30" s="257"/>
      <c r="W30" s="257"/>
      <c r="X30" s="257"/>
      <c r="Y30" s="257"/>
      <c r="Z30" s="257"/>
      <c r="AA30" s="257"/>
      <c r="AB30" s="257"/>
      <c r="AC30" s="257"/>
      <c r="AD30" s="257"/>
      <c r="AE30" s="257"/>
      <c r="AF30" s="257"/>
      <c r="AG30" s="280"/>
    </row>
    <row r="31" spans="1:34" x14ac:dyDescent="0.3">
      <c r="A31" s="230" t="s">
        <v>275</v>
      </c>
      <c r="B31" s="257"/>
      <c r="C31" s="257"/>
      <c r="D31" s="257"/>
      <c r="E31" s="257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57"/>
      <c r="AC31" s="257"/>
      <c r="AD31" s="257"/>
      <c r="AE31" s="257"/>
      <c r="AF31" s="257"/>
      <c r="AG31" s="280"/>
    </row>
    <row r="32" spans="1:34" ht="14.4" customHeight="1" x14ac:dyDescent="0.3">
      <c r="A32" s="439" t="s">
        <v>272</v>
      </c>
      <c r="B32" s="440"/>
      <c r="C32" s="440"/>
      <c r="D32" s="440"/>
      <c r="E32" s="440"/>
      <c r="F32" s="440"/>
      <c r="G32" s="440"/>
      <c r="H32" s="440"/>
      <c r="I32" s="440"/>
      <c r="J32" s="440"/>
      <c r="K32" s="440"/>
      <c r="L32" s="440"/>
      <c r="M32" s="440"/>
      <c r="N32" s="440"/>
      <c r="O32" s="440"/>
      <c r="P32" s="440"/>
      <c r="Q32" s="440"/>
      <c r="R32" s="440"/>
      <c r="S32" s="440"/>
      <c r="T32" s="440"/>
      <c r="U32" s="440"/>
      <c r="V32" s="440"/>
      <c r="W32" s="440"/>
      <c r="X32" s="440"/>
      <c r="Y32" s="440"/>
      <c r="Z32" s="440"/>
      <c r="AA32" s="440"/>
      <c r="AB32" s="440"/>
      <c r="AC32" s="440"/>
      <c r="AD32" s="440"/>
      <c r="AE32" s="440"/>
      <c r="AF32" s="440"/>
    </row>
    <row r="33" spans="1:1" x14ac:dyDescent="0.3">
      <c r="A33" s="441" t="s">
        <v>282</v>
      </c>
    </row>
    <row r="34" spans="1:1" x14ac:dyDescent="0.3">
      <c r="A34" s="441" t="s">
        <v>283</v>
      </c>
    </row>
    <row r="35" spans="1:1" x14ac:dyDescent="0.3">
      <c r="A35" s="441" t="s">
        <v>284</v>
      </c>
    </row>
    <row r="36" spans="1:1" x14ac:dyDescent="0.3">
      <c r="A36" s="441" t="s">
        <v>285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20" priority="2" operator="greaterThan">
      <formula>1</formula>
    </cfRule>
  </conditionalFormatting>
  <conditionalFormatting sqref="C28 AG28 F28">
    <cfRule type="cellIs" dxfId="19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33"/>
  <sheetViews>
    <sheetView showGridLines="0" showRowColHeaders="0" workbookViewId="0"/>
  </sheetViews>
  <sheetFormatPr defaultRowHeight="14.4" x14ac:dyDescent="0.3"/>
  <cols>
    <col min="1" max="16384" width="8.88671875" style="382"/>
  </cols>
  <sheetData>
    <row r="1" spans="1:40" x14ac:dyDescent="0.3">
      <c r="A1" s="382" t="s">
        <v>3104</v>
      </c>
    </row>
    <row r="2" spans="1:40" x14ac:dyDescent="0.3">
      <c r="A2" s="386" t="s">
        <v>321</v>
      </c>
    </row>
    <row r="3" spans="1:40" x14ac:dyDescent="0.3">
      <c r="A3" s="382" t="s">
        <v>242</v>
      </c>
      <c r="B3" s="407">
        <v>2014</v>
      </c>
      <c r="D3" s="383">
        <f>MAX(D5:D1048576)</f>
        <v>3</v>
      </c>
      <c r="F3" s="383">
        <f>SUMIF($E5:$E1048576,"&lt;10",F5:F1048576)</f>
        <v>7643389.0499999998</v>
      </c>
      <c r="G3" s="383">
        <f t="shared" ref="G3:AN3" si="0">SUMIF($E5:$E1048576,"&lt;10",G5:G1048576)</f>
        <v>46520</v>
      </c>
      <c r="H3" s="383">
        <f t="shared" si="0"/>
        <v>4410796.0500000007</v>
      </c>
      <c r="I3" s="383">
        <f t="shared" si="0"/>
        <v>0</v>
      </c>
      <c r="J3" s="383">
        <f t="shared" si="0"/>
        <v>0</v>
      </c>
      <c r="K3" s="383">
        <f t="shared" si="0"/>
        <v>2457245.5099999998</v>
      </c>
      <c r="L3" s="383">
        <f t="shared" si="0"/>
        <v>0</v>
      </c>
      <c r="M3" s="383">
        <f t="shared" si="0"/>
        <v>0</v>
      </c>
      <c r="N3" s="383">
        <f t="shared" si="0"/>
        <v>0</v>
      </c>
      <c r="O3" s="383">
        <f t="shared" si="0"/>
        <v>0</v>
      </c>
      <c r="P3" s="383">
        <f t="shared" si="0"/>
        <v>0</v>
      </c>
      <c r="Q3" s="383">
        <f t="shared" si="0"/>
        <v>0</v>
      </c>
      <c r="R3" s="383">
        <f t="shared" si="0"/>
        <v>0</v>
      </c>
      <c r="S3" s="383">
        <f t="shared" si="0"/>
        <v>0</v>
      </c>
      <c r="T3" s="383">
        <f t="shared" si="0"/>
        <v>0</v>
      </c>
      <c r="U3" s="383">
        <f t="shared" si="0"/>
        <v>0</v>
      </c>
      <c r="V3" s="383">
        <f t="shared" si="0"/>
        <v>0</v>
      </c>
      <c r="W3" s="383">
        <f t="shared" si="0"/>
        <v>0</v>
      </c>
      <c r="X3" s="383">
        <f t="shared" si="0"/>
        <v>0</v>
      </c>
      <c r="Y3" s="383">
        <f t="shared" si="0"/>
        <v>0</v>
      </c>
      <c r="Z3" s="383">
        <f t="shared" si="0"/>
        <v>0</v>
      </c>
      <c r="AA3" s="383">
        <f t="shared" si="0"/>
        <v>0</v>
      </c>
      <c r="AB3" s="383">
        <f t="shared" si="0"/>
        <v>0</v>
      </c>
      <c r="AC3" s="383">
        <f t="shared" si="0"/>
        <v>60640.5</v>
      </c>
      <c r="AD3" s="383">
        <f t="shared" si="0"/>
        <v>0</v>
      </c>
      <c r="AE3" s="383">
        <f t="shared" si="0"/>
        <v>0</v>
      </c>
      <c r="AF3" s="383">
        <f t="shared" si="0"/>
        <v>0</v>
      </c>
      <c r="AG3" s="383">
        <f t="shared" si="0"/>
        <v>0</v>
      </c>
      <c r="AH3" s="383">
        <f t="shared" si="0"/>
        <v>435639</v>
      </c>
      <c r="AI3" s="383">
        <f t="shared" si="0"/>
        <v>0</v>
      </c>
      <c r="AJ3" s="383">
        <f t="shared" si="0"/>
        <v>0</v>
      </c>
      <c r="AK3" s="383">
        <f t="shared" si="0"/>
        <v>0</v>
      </c>
      <c r="AL3" s="383">
        <f t="shared" si="0"/>
        <v>0</v>
      </c>
      <c r="AM3" s="383">
        <f t="shared" si="0"/>
        <v>232548</v>
      </c>
      <c r="AN3" s="383">
        <f t="shared" si="0"/>
        <v>0</v>
      </c>
    </row>
    <row r="4" spans="1:40" x14ac:dyDescent="0.3">
      <c r="A4" s="382" t="s">
        <v>243</v>
      </c>
      <c r="B4" s="407">
        <v>1</v>
      </c>
      <c r="C4" s="384" t="s">
        <v>5</v>
      </c>
      <c r="D4" s="385" t="s">
        <v>68</v>
      </c>
      <c r="E4" s="385" t="s">
        <v>237</v>
      </c>
      <c r="F4" s="385" t="s">
        <v>3</v>
      </c>
      <c r="G4" s="385" t="s">
        <v>238</v>
      </c>
      <c r="H4" s="385" t="s">
        <v>239</v>
      </c>
      <c r="I4" s="385" t="s">
        <v>240</v>
      </c>
      <c r="J4" s="385" t="s">
        <v>241</v>
      </c>
      <c r="K4" s="385">
        <v>305</v>
      </c>
      <c r="L4" s="385">
        <v>306</v>
      </c>
      <c r="M4" s="385">
        <v>408</v>
      </c>
      <c r="N4" s="385">
        <v>409</v>
      </c>
      <c r="O4" s="385">
        <v>410</v>
      </c>
      <c r="P4" s="385">
        <v>415</v>
      </c>
      <c r="Q4" s="385">
        <v>416</v>
      </c>
      <c r="R4" s="385">
        <v>418</v>
      </c>
      <c r="S4" s="385">
        <v>419</v>
      </c>
      <c r="T4" s="385">
        <v>420</v>
      </c>
      <c r="U4" s="385">
        <v>421</v>
      </c>
      <c r="V4" s="385">
        <v>522</v>
      </c>
      <c r="W4" s="385">
        <v>523</v>
      </c>
      <c r="X4" s="385">
        <v>524</v>
      </c>
      <c r="Y4" s="385">
        <v>525</v>
      </c>
      <c r="Z4" s="385">
        <v>526</v>
      </c>
      <c r="AA4" s="385">
        <v>527</v>
      </c>
      <c r="AB4" s="385">
        <v>528</v>
      </c>
      <c r="AC4" s="385">
        <v>629</v>
      </c>
      <c r="AD4" s="385">
        <v>630</v>
      </c>
      <c r="AE4" s="385">
        <v>636</v>
      </c>
      <c r="AF4" s="385">
        <v>637</v>
      </c>
      <c r="AG4" s="385">
        <v>640</v>
      </c>
      <c r="AH4" s="385">
        <v>642</v>
      </c>
      <c r="AI4" s="385">
        <v>743</v>
      </c>
      <c r="AJ4" s="385">
        <v>745</v>
      </c>
      <c r="AK4" s="385">
        <v>746</v>
      </c>
      <c r="AL4" s="385">
        <v>747</v>
      </c>
      <c r="AM4" s="385">
        <v>930</v>
      </c>
      <c r="AN4" s="385">
        <v>940</v>
      </c>
    </row>
    <row r="5" spans="1:40" x14ac:dyDescent="0.3">
      <c r="A5" s="382" t="s">
        <v>244</v>
      </c>
      <c r="B5" s="407">
        <v>2</v>
      </c>
      <c r="C5" s="382">
        <v>12</v>
      </c>
      <c r="D5" s="382">
        <v>1</v>
      </c>
      <c r="E5" s="382">
        <v>1</v>
      </c>
      <c r="F5" s="382">
        <v>64.45</v>
      </c>
      <c r="G5" s="382">
        <v>0</v>
      </c>
      <c r="H5" s="382">
        <v>17.95</v>
      </c>
      <c r="I5" s="382">
        <v>0</v>
      </c>
      <c r="J5" s="382">
        <v>0</v>
      </c>
      <c r="K5" s="382">
        <v>31.75</v>
      </c>
      <c r="L5" s="382">
        <v>0</v>
      </c>
      <c r="M5" s="382">
        <v>0</v>
      </c>
      <c r="N5" s="382">
        <v>0</v>
      </c>
      <c r="O5" s="382">
        <v>0</v>
      </c>
      <c r="P5" s="382">
        <v>0</v>
      </c>
      <c r="Q5" s="382">
        <v>0</v>
      </c>
      <c r="R5" s="382">
        <v>0</v>
      </c>
      <c r="S5" s="382">
        <v>0</v>
      </c>
      <c r="T5" s="382">
        <v>0</v>
      </c>
      <c r="U5" s="382">
        <v>0</v>
      </c>
      <c r="V5" s="382">
        <v>0</v>
      </c>
      <c r="W5" s="382">
        <v>0</v>
      </c>
      <c r="X5" s="382">
        <v>0</v>
      </c>
      <c r="Y5" s="382">
        <v>0</v>
      </c>
      <c r="Z5" s="382">
        <v>0</v>
      </c>
      <c r="AA5" s="382">
        <v>0</v>
      </c>
      <c r="AB5" s="382">
        <v>0</v>
      </c>
      <c r="AC5" s="382">
        <v>1</v>
      </c>
      <c r="AD5" s="382">
        <v>0</v>
      </c>
      <c r="AE5" s="382">
        <v>0</v>
      </c>
      <c r="AF5" s="382">
        <v>0</v>
      </c>
      <c r="AG5" s="382">
        <v>0</v>
      </c>
      <c r="AH5" s="382">
        <v>9.75</v>
      </c>
      <c r="AI5" s="382">
        <v>0</v>
      </c>
      <c r="AJ5" s="382">
        <v>0</v>
      </c>
      <c r="AK5" s="382">
        <v>0</v>
      </c>
      <c r="AL5" s="382">
        <v>0</v>
      </c>
      <c r="AM5" s="382">
        <v>4</v>
      </c>
      <c r="AN5" s="382">
        <v>0</v>
      </c>
    </row>
    <row r="6" spans="1:40" x14ac:dyDescent="0.3">
      <c r="A6" s="382" t="s">
        <v>245</v>
      </c>
      <c r="B6" s="407">
        <v>3</v>
      </c>
      <c r="C6" s="382">
        <v>12</v>
      </c>
      <c r="D6" s="382">
        <v>1</v>
      </c>
      <c r="E6" s="382">
        <v>2</v>
      </c>
      <c r="F6" s="382">
        <v>9932.94</v>
      </c>
      <c r="G6" s="382">
        <v>0</v>
      </c>
      <c r="H6" s="382">
        <v>2938</v>
      </c>
      <c r="I6" s="382">
        <v>0</v>
      </c>
      <c r="J6" s="382">
        <v>0</v>
      </c>
      <c r="K6" s="382">
        <v>4856.88</v>
      </c>
      <c r="L6" s="382">
        <v>0</v>
      </c>
      <c r="M6" s="382">
        <v>0</v>
      </c>
      <c r="N6" s="382">
        <v>0</v>
      </c>
      <c r="O6" s="382">
        <v>0</v>
      </c>
      <c r="P6" s="382">
        <v>0</v>
      </c>
      <c r="Q6" s="382">
        <v>0</v>
      </c>
      <c r="R6" s="382">
        <v>0</v>
      </c>
      <c r="S6" s="382">
        <v>0</v>
      </c>
      <c r="T6" s="382">
        <v>0</v>
      </c>
      <c r="U6" s="382">
        <v>0</v>
      </c>
      <c r="V6" s="382">
        <v>0</v>
      </c>
      <c r="W6" s="382">
        <v>0</v>
      </c>
      <c r="X6" s="382">
        <v>0</v>
      </c>
      <c r="Y6" s="382">
        <v>0</v>
      </c>
      <c r="Z6" s="382">
        <v>0</v>
      </c>
      <c r="AA6" s="382">
        <v>0</v>
      </c>
      <c r="AB6" s="382">
        <v>0</v>
      </c>
      <c r="AC6" s="382">
        <v>172.5</v>
      </c>
      <c r="AD6" s="382">
        <v>0</v>
      </c>
      <c r="AE6" s="382">
        <v>0</v>
      </c>
      <c r="AF6" s="382">
        <v>0</v>
      </c>
      <c r="AG6" s="382">
        <v>0</v>
      </c>
      <c r="AH6" s="382">
        <v>1253.56</v>
      </c>
      <c r="AI6" s="382">
        <v>0</v>
      </c>
      <c r="AJ6" s="382">
        <v>0</v>
      </c>
      <c r="AK6" s="382">
        <v>0</v>
      </c>
      <c r="AL6" s="382">
        <v>0</v>
      </c>
      <c r="AM6" s="382">
        <v>712</v>
      </c>
      <c r="AN6" s="382">
        <v>0</v>
      </c>
    </row>
    <row r="7" spans="1:40" x14ac:dyDescent="0.3">
      <c r="A7" s="382" t="s">
        <v>246</v>
      </c>
      <c r="B7" s="407">
        <v>4</v>
      </c>
      <c r="C7" s="382">
        <v>12</v>
      </c>
      <c r="D7" s="382">
        <v>1</v>
      </c>
      <c r="E7" s="382">
        <v>3</v>
      </c>
      <c r="F7" s="382">
        <v>80</v>
      </c>
      <c r="G7" s="382">
        <v>0</v>
      </c>
      <c r="H7" s="382">
        <v>80</v>
      </c>
      <c r="I7" s="382">
        <v>0</v>
      </c>
      <c r="J7" s="382">
        <v>0</v>
      </c>
      <c r="K7" s="382">
        <v>0</v>
      </c>
      <c r="L7" s="382">
        <v>0</v>
      </c>
      <c r="M7" s="382">
        <v>0</v>
      </c>
      <c r="N7" s="382">
        <v>0</v>
      </c>
      <c r="O7" s="382">
        <v>0</v>
      </c>
      <c r="P7" s="382">
        <v>0</v>
      </c>
      <c r="Q7" s="382">
        <v>0</v>
      </c>
      <c r="R7" s="382">
        <v>0</v>
      </c>
      <c r="S7" s="382">
        <v>0</v>
      </c>
      <c r="T7" s="382">
        <v>0</v>
      </c>
      <c r="U7" s="382">
        <v>0</v>
      </c>
      <c r="V7" s="382">
        <v>0</v>
      </c>
      <c r="W7" s="382">
        <v>0</v>
      </c>
      <c r="X7" s="382">
        <v>0</v>
      </c>
      <c r="Y7" s="382">
        <v>0</v>
      </c>
      <c r="Z7" s="382">
        <v>0</v>
      </c>
      <c r="AA7" s="382">
        <v>0</v>
      </c>
      <c r="AB7" s="382">
        <v>0</v>
      </c>
      <c r="AC7" s="382">
        <v>0</v>
      </c>
      <c r="AD7" s="382">
        <v>0</v>
      </c>
      <c r="AE7" s="382">
        <v>0</v>
      </c>
      <c r="AF7" s="382">
        <v>0</v>
      </c>
      <c r="AG7" s="382">
        <v>0</v>
      </c>
      <c r="AH7" s="382">
        <v>0</v>
      </c>
      <c r="AI7" s="382">
        <v>0</v>
      </c>
      <c r="AJ7" s="382">
        <v>0</v>
      </c>
      <c r="AK7" s="382">
        <v>0</v>
      </c>
      <c r="AL7" s="382">
        <v>0</v>
      </c>
      <c r="AM7" s="382">
        <v>0</v>
      </c>
      <c r="AN7" s="382">
        <v>0</v>
      </c>
    </row>
    <row r="8" spans="1:40" x14ac:dyDescent="0.3">
      <c r="A8" s="382" t="s">
        <v>247</v>
      </c>
      <c r="B8" s="407">
        <v>5</v>
      </c>
      <c r="C8" s="382">
        <v>12</v>
      </c>
      <c r="D8" s="382">
        <v>1</v>
      </c>
      <c r="E8" s="382">
        <v>4</v>
      </c>
      <c r="F8" s="382">
        <v>327</v>
      </c>
      <c r="G8" s="382">
        <v>0</v>
      </c>
      <c r="H8" s="382">
        <v>327</v>
      </c>
      <c r="I8" s="382">
        <v>0</v>
      </c>
      <c r="J8" s="382">
        <v>0</v>
      </c>
      <c r="K8" s="382">
        <v>0</v>
      </c>
      <c r="L8" s="382">
        <v>0</v>
      </c>
      <c r="M8" s="382">
        <v>0</v>
      </c>
      <c r="N8" s="382">
        <v>0</v>
      </c>
      <c r="O8" s="382">
        <v>0</v>
      </c>
      <c r="P8" s="382">
        <v>0</v>
      </c>
      <c r="Q8" s="382">
        <v>0</v>
      </c>
      <c r="R8" s="382">
        <v>0</v>
      </c>
      <c r="S8" s="382">
        <v>0</v>
      </c>
      <c r="T8" s="382">
        <v>0</v>
      </c>
      <c r="U8" s="382">
        <v>0</v>
      </c>
      <c r="V8" s="382">
        <v>0</v>
      </c>
      <c r="W8" s="382">
        <v>0</v>
      </c>
      <c r="X8" s="382">
        <v>0</v>
      </c>
      <c r="Y8" s="382">
        <v>0</v>
      </c>
      <c r="Z8" s="382">
        <v>0</v>
      </c>
      <c r="AA8" s="382">
        <v>0</v>
      </c>
      <c r="AB8" s="382">
        <v>0</v>
      </c>
      <c r="AC8" s="382">
        <v>0</v>
      </c>
      <c r="AD8" s="382">
        <v>0</v>
      </c>
      <c r="AE8" s="382">
        <v>0</v>
      </c>
      <c r="AF8" s="382">
        <v>0</v>
      </c>
      <c r="AG8" s="382">
        <v>0</v>
      </c>
      <c r="AH8" s="382">
        <v>0</v>
      </c>
      <c r="AI8" s="382">
        <v>0</v>
      </c>
      <c r="AJ8" s="382">
        <v>0</v>
      </c>
      <c r="AK8" s="382">
        <v>0</v>
      </c>
      <c r="AL8" s="382">
        <v>0</v>
      </c>
      <c r="AM8" s="382">
        <v>0</v>
      </c>
      <c r="AN8" s="382">
        <v>0</v>
      </c>
    </row>
    <row r="9" spans="1:40" x14ac:dyDescent="0.3">
      <c r="A9" s="382" t="s">
        <v>248</v>
      </c>
      <c r="B9" s="407">
        <v>6</v>
      </c>
      <c r="C9" s="382">
        <v>12</v>
      </c>
      <c r="D9" s="382">
        <v>1</v>
      </c>
      <c r="E9" s="382">
        <v>5</v>
      </c>
      <c r="F9" s="382">
        <v>56</v>
      </c>
      <c r="G9" s="382">
        <v>56</v>
      </c>
      <c r="H9" s="382">
        <v>0</v>
      </c>
      <c r="I9" s="382">
        <v>0</v>
      </c>
      <c r="J9" s="382">
        <v>0</v>
      </c>
      <c r="K9" s="382">
        <v>0</v>
      </c>
      <c r="L9" s="382">
        <v>0</v>
      </c>
      <c r="M9" s="382">
        <v>0</v>
      </c>
      <c r="N9" s="382">
        <v>0</v>
      </c>
      <c r="O9" s="382">
        <v>0</v>
      </c>
      <c r="P9" s="382">
        <v>0</v>
      </c>
      <c r="Q9" s="382">
        <v>0</v>
      </c>
      <c r="R9" s="382">
        <v>0</v>
      </c>
      <c r="S9" s="382">
        <v>0</v>
      </c>
      <c r="T9" s="382">
        <v>0</v>
      </c>
      <c r="U9" s="382">
        <v>0</v>
      </c>
      <c r="V9" s="382">
        <v>0</v>
      </c>
      <c r="W9" s="382">
        <v>0</v>
      </c>
      <c r="X9" s="382">
        <v>0</v>
      </c>
      <c r="Y9" s="382">
        <v>0</v>
      </c>
      <c r="Z9" s="382">
        <v>0</v>
      </c>
      <c r="AA9" s="382">
        <v>0</v>
      </c>
      <c r="AB9" s="382">
        <v>0</v>
      </c>
      <c r="AC9" s="382">
        <v>0</v>
      </c>
      <c r="AD9" s="382">
        <v>0</v>
      </c>
      <c r="AE9" s="382">
        <v>0</v>
      </c>
      <c r="AF9" s="382">
        <v>0</v>
      </c>
      <c r="AG9" s="382">
        <v>0</v>
      </c>
      <c r="AH9" s="382">
        <v>0</v>
      </c>
      <c r="AI9" s="382">
        <v>0</v>
      </c>
      <c r="AJ9" s="382">
        <v>0</v>
      </c>
      <c r="AK9" s="382">
        <v>0</v>
      </c>
      <c r="AL9" s="382">
        <v>0</v>
      </c>
      <c r="AM9" s="382">
        <v>0</v>
      </c>
      <c r="AN9" s="382">
        <v>0</v>
      </c>
    </row>
    <row r="10" spans="1:40" x14ac:dyDescent="0.3">
      <c r="A10" s="382" t="s">
        <v>249</v>
      </c>
      <c r="B10" s="407">
        <v>7</v>
      </c>
      <c r="C10" s="382">
        <v>12</v>
      </c>
      <c r="D10" s="382">
        <v>1</v>
      </c>
      <c r="E10" s="382">
        <v>6</v>
      </c>
      <c r="F10" s="382">
        <v>2249186</v>
      </c>
      <c r="G10" s="382">
        <v>21200</v>
      </c>
      <c r="H10" s="382">
        <v>1214947</v>
      </c>
      <c r="I10" s="382">
        <v>0</v>
      </c>
      <c r="J10" s="382">
        <v>0</v>
      </c>
      <c r="K10" s="382">
        <v>782476</v>
      </c>
      <c r="L10" s="382">
        <v>0</v>
      </c>
      <c r="M10" s="382">
        <v>0</v>
      </c>
      <c r="N10" s="382">
        <v>0</v>
      </c>
      <c r="O10" s="382">
        <v>0</v>
      </c>
      <c r="P10" s="382">
        <v>0</v>
      </c>
      <c r="Q10" s="382">
        <v>0</v>
      </c>
      <c r="R10" s="382">
        <v>0</v>
      </c>
      <c r="S10" s="382">
        <v>0</v>
      </c>
      <c r="T10" s="382">
        <v>0</v>
      </c>
      <c r="U10" s="382">
        <v>0</v>
      </c>
      <c r="V10" s="382">
        <v>0</v>
      </c>
      <c r="W10" s="382">
        <v>0</v>
      </c>
      <c r="X10" s="382">
        <v>0</v>
      </c>
      <c r="Y10" s="382">
        <v>0</v>
      </c>
      <c r="Z10" s="382">
        <v>0</v>
      </c>
      <c r="AA10" s="382">
        <v>0</v>
      </c>
      <c r="AB10" s="382">
        <v>0</v>
      </c>
      <c r="AC10" s="382">
        <v>18674</v>
      </c>
      <c r="AD10" s="382">
        <v>0</v>
      </c>
      <c r="AE10" s="382">
        <v>0</v>
      </c>
      <c r="AF10" s="382">
        <v>0</v>
      </c>
      <c r="AG10" s="382">
        <v>0</v>
      </c>
      <c r="AH10" s="382">
        <v>135534</v>
      </c>
      <c r="AI10" s="382">
        <v>0</v>
      </c>
      <c r="AJ10" s="382">
        <v>0</v>
      </c>
      <c r="AK10" s="382">
        <v>0</v>
      </c>
      <c r="AL10" s="382">
        <v>0</v>
      </c>
      <c r="AM10" s="382">
        <v>76355</v>
      </c>
      <c r="AN10" s="382">
        <v>0</v>
      </c>
    </row>
    <row r="11" spans="1:40" x14ac:dyDescent="0.3">
      <c r="A11" s="382" t="s">
        <v>250</v>
      </c>
      <c r="B11" s="407">
        <v>8</v>
      </c>
      <c r="C11" s="382">
        <v>12</v>
      </c>
      <c r="D11" s="382">
        <v>1</v>
      </c>
      <c r="E11" s="382">
        <v>7</v>
      </c>
      <c r="F11" s="382">
        <v>100990</v>
      </c>
      <c r="G11" s="382">
        <v>0</v>
      </c>
      <c r="H11" s="382">
        <v>92080</v>
      </c>
      <c r="I11" s="382">
        <v>0</v>
      </c>
      <c r="J11" s="382">
        <v>0</v>
      </c>
      <c r="K11" s="382">
        <v>8910</v>
      </c>
      <c r="L11" s="382">
        <v>0</v>
      </c>
      <c r="M11" s="382">
        <v>0</v>
      </c>
      <c r="N11" s="382">
        <v>0</v>
      </c>
      <c r="O11" s="382">
        <v>0</v>
      </c>
      <c r="P11" s="382">
        <v>0</v>
      </c>
      <c r="Q11" s="382">
        <v>0</v>
      </c>
      <c r="R11" s="382">
        <v>0</v>
      </c>
      <c r="S11" s="382">
        <v>0</v>
      </c>
      <c r="T11" s="382">
        <v>0</v>
      </c>
      <c r="U11" s="382">
        <v>0</v>
      </c>
      <c r="V11" s="382">
        <v>0</v>
      </c>
      <c r="W11" s="382">
        <v>0</v>
      </c>
      <c r="X11" s="382">
        <v>0</v>
      </c>
      <c r="Y11" s="382">
        <v>0</v>
      </c>
      <c r="Z11" s="382">
        <v>0</v>
      </c>
      <c r="AA11" s="382">
        <v>0</v>
      </c>
      <c r="AB11" s="382">
        <v>0</v>
      </c>
      <c r="AC11" s="382">
        <v>0</v>
      </c>
      <c r="AD11" s="382">
        <v>0</v>
      </c>
      <c r="AE11" s="382">
        <v>0</v>
      </c>
      <c r="AF11" s="382">
        <v>0</v>
      </c>
      <c r="AG11" s="382">
        <v>0</v>
      </c>
      <c r="AH11" s="382">
        <v>0</v>
      </c>
      <c r="AI11" s="382">
        <v>0</v>
      </c>
      <c r="AJ11" s="382">
        <v>0</v>
      </c>
      <c r="AK11" s="382">
        <v>0</v>
      </c>
      <c r="AL11" s="382">
        <v>0</v>
      </c>
      <c r="AM11" s="382">
        <v>0</v>
      </c>
      <c r="AN11" s="382">
        <v>0</v>
      </c>
    </row>
    <row r="12" spans="1:40" x14ac:dyDescent="0.3">
      <c r="A12" s="382" t="s">
        <v>251</v>
      </c>
      <c r="B12" s="407">
        <v>9</v>
      </c>
      <c r="C12" s="382">
        <v>12</v>
      </c>
      <c r="D12" s="382">
        <v>1</v>
      </c>
      <c r="E12" s="382">
        <v>9</v>
      </c>
      <c r="F12" s="382">
        <v>111950</v>
      </c>
      <c r="G12" s="382">
        <v>0</v>
      </c>
      <c r="H12" s="382">
        <v>92080</v>
      </c>
      <c r="I12" s="382">
        <v>0</v>
      </c>
      <c r="J12" s="382">
        <v>0</v>
      </c>
      <c r="K12" s="382">
        <v>13170</v>
      </c>
      <c r="L12" s="382">
        <v>0</v>
      </c>
      <c r="M12" s="382">
        <v>0</v>
      </c>
      <c r="N12" s="382">
        <v>0</v>
      </c>
      <c r="O12" s="382">
        <v>0</v>
      </c>
      <c r="P12" s="382">
        <v>0</v>
      </c>
      <c r="Q12" s="382">
        <v>0</v>
      </c>
      <c r="R12" s="382">
        <v>0</v>
      </c>
      <c r="S12" s="382">
        <v>0</v>
      </c>
      <c r="T12" s="382">
        <v>0</v>
      </c>
      <c r="U12" s="382">
        <v>0</v>
      </c>
      <c r="V12" s="382">
        <v>0</v>
      </c>
      <c r="W12" s="382">
        <v>0</v>
      </c>
      <c r="X12" s="382">
        <v>0</v>
      </c>
      <c r="Y12" s="382">
        <v>0</v>
      </c>
      <c r="Z12" s="382">
        <v>0</v>
      </c>
      <c r="AA12" s="382">
        <v>0</v>
      </c>
      <c r="AB12" s="382">
        <v>0</v>
      </c>
      <c r="AC12" s="382">
        <v>0</v>
      </c>
      <c r="AD12" s="382">
        <v>0</v>
      </c>
      <c r="AE12" s="382">
        <v>0</v>
      </c>
      <c r="AF12" s="382">
        <v>0</v>
      </c>
      <c r="AG12" s="382">
        <v>0</v>
      </c>
      <c r="AH12" s="382">
        <v>6700</v>
      </c>
      <c r="AI12" s="382">
        <v>0</v>
      </c>
      <c r="AJ12" s="382">
        <v>0</v>
      </c>
      <c r="AK12" s="382">
        <v>0</v>
      </c>
      <c r="AL12" s="382">
        <v>0</v>
      </c>
      <c r="AM12" s="382">
        <v>0</v>
      </c>
      <c r="AN12" s="382">
        <v>0</v>
      </c>
    </row>
    <row r="13" spans="1:40" x14ac:dyDescent="0.3">
      <c r="A13" s="382" t="s">
        <v>252</v>
      </c>
      <c r="B13" s="407">
        <v>10</v>
      </c>
      <c r="C13" s="382">
        <v>12</v>
      </c>
      <c r="D13" s="382">
        <v>1</v>
      </c>
      <c r="E13" s="382">
        <v>10</v>
      </c>
      <c r="F13" s="382">
        <v>1900</v>
      </c>
      <c r="G13" s="382">
        <v>0</v>
      </c>
      <c r="H13" s="382">
        <v>1900</v>
      </c>
      <c r="I13" s="382">
        <v>0</v>
      </c>
      <c r="J13" s="382">
        <v>0</v>
      </c>
      <c r="K13" s="382">
        <v>0</v>
      </c>
      <c r="L13" s="382">
        <v>0</v>
      </c>
      <c r="M13" s="382">
        <v>0</v>
      </c>
      <c r="N13" s="382">
        <v>0</v>
      </c>
      <c r="O13" s="382">
        <v>0</v>
      </c>
      <c r="P13" s="382">
        <v>0</v>
      </c>
      <c r="Q13" s="382">
        <v>0</v>
      </c>
      <c r="R13" s="382">
        <v>0</v>
      </c>
      <c r="S13" s="382">
        <v>0</v>
      </c>
      <c r="T13" s="382">
        <v>0</v>
      </c>
      <c r="U13" s="382">
        <v>0</v>
      </c>
      <c r="V13" s="382">
        <v>0</v>
      </c>
      <c r="W13" s="382">
        <v>0</v>
      </c>
      <c r="X13" s="382">
        <v>0</v>
      </c>
      <c r="Y13" s="382">
        <v>0</v>
      </c>
      <c r="Z13" s="382">
        <v>0</v>
      </c>
      <c r="AA13" s="382">
        <v>0</v>
      </c>
      <c r="AB13" s="382">
        <v>0</v>
      </c>
      <c r="AC13" s="382">
        <v>0</v>
      </c>
      <c r="AD13" s="382">
        <v>0</v>
      </c>
      <c r="AE13" s="382">
        <v>0</v>
      </c>
      <c r="AF13" s="382">
        <v>0</v>
      </c>
      <c r="AG13" s="382">
        <v>0</v>
      </c>
      <c r="AH13" s="382">
        <v>0</v>
      </c>
      <c r="AI13" s="382">
        <v>0</v>
      </c>
      <c r="AJ13" s="382">
        <v>0</v>
      </c>
      <c r="AK13" s="382">
        <v>0</v>
      </c>
      <c r="AL13" s="382">
        <v>0</v>
      </c>
      <c r="AM13" s="382">
        <v>0</v>
      </c>
      <c r="AN13" s="382">
        <v>0</v>
      </c>
    </row>
    <row r="14" spans="1:40" x14ac:dyDescent="0.3">
      <c r="A14" s="382" t="s">
        <v>253</v>
      </c>
      <c r="B14" s="407">
        <v>11</v>
      </c>
      <c r="C14" s="382">
        <v>12</v>
      </c>
      <c r="D14" s="382">
        <v>1</v>
      </c>
      <c r="E14" s="382">
        <v>11</v>
      </c>
      <c r="F14" s="382">
        <v>7796.416666666667</v>
      </c>
      <c r="G14" s="382">
        <v>0</v>
      </c>
      <c r="H14" s="382">
        <v>5296.416666666667</v>
      </c>
      <c r="I14" s="382">
        <v>0</v>
      </c>
      <c r="J14" s="382">
        <v>0</v>
      </c>
      <c r="K14" s="382">
        <v>2500</v>
      </c>
      <c r="L14" s="382">
        <v>0</v>
      </c>
      <c r="M14" s="382">
        <v>0</v>
      </c>
      <c r="N14" s="382">
        <v>0</v>
      </c>
      <c r="O14" s="382">
        <v>0</v>
      </c>
      <c r="P14" s="382">
        <v>0</v>
      </c>
      <c r="Q14" s="382">
        <v>0</v>
      </c>
      <c r="R14" s="382">
        <v>0</v>
      </c>
      <c r="S14" s="382">
        <v>0</v>
      </c>
      <c r="T14" s="382">
        <v>0</v>
      </c>
      <c r="U14" s="382">
        <v>0</v>
      </c>
      <c r="V14" s="382">
        <v>0</v>
      </c>
      <c r="W14" s="382">
        <v>0</v>
      </c>
      <c r="X14" s="382">
        <v>0</v>
      </c>
      <c r="Y14" s="382">
        <v>0</v>
      </c>
      <c r="Z14" s="382">
        <v>0</v>
      </c>
      <c r="AA14" s="382">
        <v>0</v>
      </c>
      <c r="AB14" s="382">
        <v>0</v>
      </c>
      <c r="AC14" s="382">
        <v>0</v>
      </c>
      <c r="AD14" s="382">
        <v>0</v>
      </c>
      <c r="AE14" s="382">
        <v>0</v>
      </c>
      <c r="AF14" s="382">
        <v>0</v>
      </c>
      <c r="AG14" s="382">
        <v>0</v>
      </c>
      <c r="AH14" s="382">
        <v>0</v>
      </c>
      <c r="AI14" s="382">
        <v>0</v>
      </c>
      <c r="AJ14" s="382">
        <v>0</v>
      </c>
      <c r="AK14" s="382">
        <v>0</v>
      </c>
      <c r="AL14" s="382">
        <v>0</v>
      </c>
      <c r="AM14" s="382">
        <v>0</v>
      </c>
      <c r="AN14" s="382">
        <v>0</v>
      </c>
    </row>
    <row r="15" spans="1:40" x14ac:dyDescent="0.3">
      <c r="A15" s="382" t="s">
        <v>254</v>
      </c>
      <c r="B15" s="407">
        <v>12</v>
      </c>
      <c r="C15" s="382">
        <v>12</v>
      </c>
      <c r="D15" s="382">
        <v>2</v>
      </c>
      <c r="E15" s="382">
        <v>1</v>
      </c>
      <c r="F15" s="382">
        <v>64.45</v>
      </c>
      <c r="G15" s="382">
        <v>0</v>
      </c>
      <c r="H15" s="382">
        <v>17.95</v>
      </c>
      <c r="I15" s="382">
        <v>0</v>
      </c>
      <c r="J15" s="382">
        <v>0</v>
      </c>
      <c r="K15" s="382">
        <v>31.75</v>
      </c>
      <c r="L15" s="382">
        <v>0</v>
      </c>
      <c r="M15" s="382">
        <v>0</v>
      </c>
      <c r="N15" s="382">
        <v>0</v>
      </c>
      <c r="O15" s="382">
        <v>0</v>
      </c>
      <c r="P15" s="382">
        <v>0</v>
      </c>
      <c r="Q15" s="382">
        <v>0</v>
      </c>
      <c r="R15" s="382">
        <v>0</v>
      </c>
      <c r="S15" s="382">
        <v>0</v>
      </c>
      <c r="T15" s="382">
        <v>0</v>
      </c>
      <c r="U15" s="382">
        <v>0</v>
      </c>
      <c r="V15" s="382">
        <v>0</v>
      </c>
      <c r="W15" s="382">
        <v>0</v>
      </c>
      <c r="X15" s="382">
        <v>0</v>
      </c>
      <c r="Y15" s="382">
        <v>0</v>
      </c>
      <c r="Z15" s="382">
        <v>0</v>
      </c>
      <c r="AA15" s="382">
        <v>0</v>
      </c>
      <c r="AB15" s="382">
        <v>0</v>
      </c>
      <c r="AC15" s="382">
        <v>1</v>
      </c>
      <c r="AD15" s="382">
        <v>0</v>
      </c>
      <c r="AE15" s="382">
        <v>0</v>
      </c>
      <c r="AF15" s="382">
        <v>0</v>
      </c>
      <c r="AG15" s="382">
        <v>0</v>
      </c>
      <c r="AH15" s="382">
        <v>9.75</v>
      </c>
      <c r="AI15" s="382">
        <v>0</v>
      </c>
      <c r="AJ15" s="382">
        <v>0</v>
      </c>
      <c r="AK15" s="382">
        <v>0</v>
      </c>
      <c r="AL15" s="382">
        <v>0</v>
      </c>
      <c r="AM15" s="382">
        <v>4</v>
      </c>
      <c r="AN15" s="382">
        <v>0</v>
      </c>
    </row>
    <row r="16" spans="1:40" x14ac:dyDescent="0.3">
      <c r="A16" s="382" t="s">
        <v>242</v>
      </c>
      <c r="B16" s="407">
        <v>2014</v>
      </c>
      <c r="C16" s="382">
        <v>12</v>
      </c>
      <c r="D16" s="382">
        <v>2</v>
      </c>
      <c r="E16" s="382">
        <v>2</v>
      </c>
      <c r="F16" s="382">
        <v>8395.49</v>
      </c>
      <c r="G16" s="382">
        <v>0</v>
      </c>
      <c r="H16" s="382">
        <v>2496.8000000000002</v>
      </c>
      <c r="I16" s="382">
        <v>0</v>
      </c>
      <c r="J16" s="382">
        <v>0</v>
      </c>
      <c r="K16" s="382">
        <v>4034</v>
      </c>
      <c r="L16" s="382">
        <v>0</v>
      </c>
      <c r="M16" s="382">
        <v>0</v>
      </c>
      <c r="N16" s="382">
        <v>0</v>
      </c>
      <c r="O16" s="382">
        <v>0</v>
      </c>
      <c r="P16" s="382">
        <v>0</v>
      </c>
      <c r="Q16" s="382">
        <v>0</v>
      </c>
      <c r="R16" s="382">
        <v>0</v>
      </c>
      <c r="S16" s="382">
        <v>0</v>
      </c>
      <c r="T16" s="382">
        <v>0</v>
      </c>
      <c r="U16" s="382">
        <v>0</v>
      </c>
      <c r="V16" s="382">
        <v>0</v>
      </c>
      <c r="W16" s="382">
        <v>0</v>
      </c>
      <c r="X16" s="382">
        <v>0</v>
      </c>
      <c r="Y16" s="382">
        <v>0</v>
      </c>
      <c r="Z16" s="382">
        <v>0</v>
      </c>
      <c r="AA16" s="382">
        <v>0</v>
      </c>
      <c r="AB16" s="382">
        <v>0</v>
      </c>
      <c r="AC16" s="382">
        <v>150</v>
      </c>
      <c r="AD16" s="382">
        <v>0</v>
      </c>
      <c r="AE16" s="382">
        <v>0</v>
      </c>
      <c r="AF16" s="382">
        <v>0</v>
      </c>
      <c r="AG16" s="382">
        <v>0</v>
      </c>
      <c r="AH16" s="382">
        <v>1146.69</v>
      </c>
      <c r="AI16" s="382">
        <v>0</v>
      </c>
      <c r="AJ16" s="382">
        <v>0</v>
      </c>
      <c r="AK16" s="382">
        <v>0</v>
      </c>
      <c r="AL16" s="382">
        <v>0</v>
      </c>
      <c r="AM16" s="382">
        <v>568</v>
      </c>
      <c r="AN16" s="382">
        <v>0</v>
      </c>
    </row>
    <row r="17" spans="3:40" x14ac:dyDescent="0.3">
      <c r="C17" s="382">
        <v>12</v>
      </c>
      <c r="D17" s="382">
        <v>2</v>
      </c>
      <c r="E17" s="382">
        <v>3</v>
      </c>
      <c r="F17" s="382">
        <v>80</v>
      </c>
      <c r="G17" s="382">
        <v>0</v>
      </c>
      <c r="H17" s="382">
        <v>80</v>
      </c>
      <c r="I17" s="382">
        <v>0</v>
      </c>
      <c r="J17" s="382">
        <v>0</v>
      </c>
      <c r="K17" s="382">
        <v>0</v>
      </c>
      <c r="L17" s="382">
        <v>0</v>
      </c>
      <c r="M17" s="382">
        <v>0</v>
      </c>
      <c r="N17" s="382">
        <v>0</v>
      </c>
      <c r="O17" s="382">
        <v>0</v>
      </c>
      <c r="P17" s="382">
        <v>0</v>
      </c>
      <c r="Q17" s="382">
        <v>0</v>
      </c>
      <c r="R17" s="382">
        <v>0</v>
      </c>
      <c r="S17" s="382">
        <v>0</v>
      </c>
      <c r="T17" s="382">
        <v>0</v>
      </c>
      <c r="U17" s="382">
        <v>0</v>
      </c>
      <c r="V17" s="382">
        <v>0</v>
      </c>
      <c r="W17" s="382">
        <v>0</v>
      </c>
      <c r="X17" s="382">
        <v>0</v>
      </c>
      <c r="Y17" s="382">
        <v>0</v>
      </c>
      <c r="Z17" s="382">
        <v>0</v>
      </c>
      <c r="AA17" s="382">
        <v>0</v>
      </c>
      <c r="AB17" s="382">
        <v>0</v>
      </c>
      <c r="AC17" s="382">
        <v>0</v>
      </c>
      <c r="AD17" s="382">
        <v>0</v>
      </c>
      <c r="AE17" s="382">
        <v>0</v>
      </c>
      <c r="AF17" s="382">
        <v>0</v>
      </c>
      <c r="AG17" s="382">
        <v>0</v>
      </c>
      <c r="AH17" s="382">
        <v>0</v>
      </c>
      <c r="AI17" s="382">
        <v>0</v>
      </c>
      <c r="AJ17" s="382">
        <v>0</v>
      </c>
      <c r="AK17" s="382">
        <v>0</v>
      </c>
      <c r="AL17" s="382">
        <v>0</v>
      </c>
      <c r="AM17" s="382">
        <v>0</v>
      </c>
      <c r="AN17" s="382">
        <v>0</v>
      </c>
    </row>
    <row r="18" spans="3:40" x14ac:dyDescent="0.3">
      <c r="C18" s="382">
        <v>12</v>
      </c>
      <c r="D18" s="382">
        <v>2</v>
      </c>
      <c r="E18" s="382">
        <v>4</v>
      </c>
      <c r="F18" s="382">
        <v>387</v>
      </c>
      <c r="G18" s="382">
        <v>0</v>
      </c>
      <c r="H18" s="382">
        <v>387</v>
      </c>
      <c r="I18" s="382">
        <v>0</v>
      </c>
      <c r="J18" s="382">
        <v>0</v>
      </c>
      <c r="K18" s="382">
        <v>0</v>
      </c>
      <c r="L18" s="382">
        <v>0</v>
      </c>
      <c r="M18" s="382">
        <v>0</v>
      </c>
      <c r="N18" s="382">
        <v>0</v>
      </c>
      <c r="O18" s="382">
        <v>0</v>
      </c>
      <c r="P18" s="382">
        <v>0</v>
      </c>
      <c r="Q18" s="382">
        <v>0</v>
      </c>
      <c r="R18" s="382">
        <v>0</v>
      </c>
      <c r="S18" s="382">
        <v>0</v>
      </c>
      <c r="T18" s="382">
        <v>0</v>
      </c>
      <c r="U18" s="382">
        <v>0</v>
      </c>
      <c r="V18" s="382">
        <v>0</v>
      </c>
      <c r="W18" s="382">
        <v>0</v>
      </c>
      <c r="X18" s="382">
        <v>0</v>
      </c>
      <c r="Y18" s="382">
        <v>0</v>
      </c>
      <c r="Z18" s="382">
        <v>0</v>
      </c>
      <c r="AA18" s="382">
        <v>0</v>
      </c>
      <c r="AB18" s="382">
        <v>0</v>
      </c>
      <c r="AC18" s="382">
        <v>0</v>
      </c>
      <c r="AD18" s="382">
        <v>0</v>
      </c>
      <c r="AE18" s="382">
        <v>0</v>
      </c>
      <c r="AF18" s="382">
        <v>0</v>
      </c>
      <c r="AG18" s="382">
        <v>0</v>
      </c>
      <c r="AH18" s="382">
        <v>0</v>
      </c>
      <c r="AI18" s="382">
        <v>0</v>
      </c>
      <c r="AJ18" s="382">
        <v>0</v>
      </c>
      <c r="AK18" s="382">
        <v>0</v>
      </c>
      <c r="AL18" s="382">
        <v>0</v>
      </c>
      <c r="AM18" s="382">
        <v>0</v>
      </c>
      <c r="AN18" s="382">
        <v>0</v>
      </c>
    </row>
    <row r="19" spans="3:40" x14ac:dyDescent="0.3">
      <c r="C19" s="382">
        <v>12</v>
      </c>
      <c r="D19" s="382">
        <v>2</v>
      </c>
      <c r="E19" s="382">
        <v>5</v>
      </c>
      <c r="F19" s="382">
        <v>24</v>
      </c>
      <c r="G19" s="382">
        <v>24</v>
      </c>
      <c r="H19" s="382">
        <v>0</v>
      </c>
      <c r="I19" s="382">
        <v>0</v>
      </c>
      <c r="J19" s="382">
        <v>0</v>
      </c>
      <c r="K19" s="382">
        <v>0</v>
      </c>
      <c r="L19" s="382">
        <v>0</v>
      </c>
      <c r="M19" s="382">
        <v>0</v>
      </c>
      <c r="N19" s="382">
        <v>0</v>
      </c>
      <c r="O19" s="382">
        <v>0</v>
      </c>
      <c r="P19" s="382">
        <v>0</v>
      </c>
      <c r="Q19" s="382">
        <v>0</v>
      </c>
      <c r="R19" s="382">
        <v>0</v>
      </c>
      <c r="S19" s="382">
        <v>0</v>
      </c>
      <c r="T19" s="382">
        <v>0</v>
      </c>
      <c r="U19" s="382">
        <v>0</v>
      </c>
      <c r="V19" s="382">
        <v>0</v>
      </c>
      <c r="W19" s="382">
        <v>0</v>
      </c>
      <c r="X19" s="382">
        <v>0</v>
      </c>
      <c r="Y19" s="382">
        <v>0</v>
      </c>
      <c r="Z19" s="382">
        <v>0</v>
      </c>
      <c r="AA19" s="382">
        <v>0</v>
      </c>
      <c r="AB19" s="382">
        <v>0</v>
      </c>
      <c r="AC19" s="382">
        <v>0</v>
      </c>
      <c r="AD19" s="382">
        <v>0</v>
      </c>
      <c r="AE19" s="382">
        <v>0</v>
      </c>
      <c r="AF19" s="382">
        <v>0</v>
      </c>
      <c r="AG19" s="382">
        <v>0</v>
      </c>
      <c r="AH19" s="382">
        <v>0</v>
      </c>
      <c r="AI19" s="382">
        <v>0</v>
      </c>
      <c r="AJ19" s="382">
        <v>0</v>
      </c>
      <c r="AK19" s="382">
        <v>0</v>
      </c>
      <c r="AL19" s="382">
        <v>0</v>
      </c>
      <c r="AM19" s="382">
        <v>0</v>
      </c>
      <c r="AN19" s="382">
        <v>0</v>
      </c>
    </row>
    <row r="20" spans="3:40" x14ac:dyDescent="0.3">
      <c r="C20" s="382">
        <v>12</v>
      </c>
      <c r="D20" s="382">
        <v>2</v>
      </c>
      <c r="E20" s="382">
        <v>6</v>
      </c>
      <c r="F20" s="382">
        <v>2263680</v>
      </c>
      <c r="G20" s="382">
        <v>9200</v>
      </c>
      <c r="H20" s="382">
        <v>1265325</v>
      </c>
      <c r="I20" s="382">
        <v>0</v>
      </c>
      <c r="J20" s="382">
        <v>0</v>
      </c>
      <c r="K20" s="382">
        <v>756624</v>
      </c>
      <c r="L20" s="382">
        <v>0</v>
      </c>
      <c r="M20" s="382">
        <v>0</v>
      </c>
      <c r="N20" s="382">
        <v>0</v>
      </c>
      <c r="O20" s="382">
        <v>0</v>
      </c>
      <c r="P20" s="382">
        <v>0</v>
      </c>
      <c r="Q20" s="382">
        <v>0</v>
      </c>
      <c r="R20" s="382">
        <v>0</v>
      </c>
      <c r="S20" s="382">
        <v>0</v>
      </c>
      <c r="T20" s="382">
        <v>0</v>
      </c>
      <c r="U20" s="382">
        <v>0</v>
      </c>
      <c r="V20" s="382">
        <v>0</v>
      </c>
      <c r="W20" s="382">
        <v>0</v>
      </c>
      <c r="X20" s="382">
        <v>0</v>
      </c>
      <c r="Y20" s="382">
        <v>0</v>
      </c>
      <c r="Z20" s="382">
        <v>0</v>
      </c>
      <c r="AA20" s="382">
        <v>0</v>
      </c>
      <c r="AB20" s="382">
        <v>0</v>
      </c>
      <c r="AC20" s="382">
        <v>19817</v>
      </c>
      <c r="AD20" s="382">
        <v>0</v>
      </c>
      <c r="AE20" s="382">
        <v>0</v>
      </c>
      <c r="AF20" s="382">
        <v>0</v>
      </c>
      <c r="AG20" s="382">
        <v>0</v>
      </c>
      <c r="AH20" s="382">
        <v>136112</v>
      </c>
      <c r="AI20" s="382">
        <v>0</v>
      </c>
      <c r="AJ20" s="382">
        <v>0</v>
      </c>
      <c r="AK20" s="382">
        <v>0</v>
      </c>
      <c r="AL20" s="382">
        <v>0</v>
      </c>
      <c r="AM20" s="382">
        <v>76602</v>
      </c>
      <c r="AN20" s="382">
        <v>0</v>
      </c>
    </row>
    <row r="21" spans="3:40" x14ac:dyDescent="0.3">
      <c r="C21" s="382">
        <v>12</v>
      </c>
      <c r="D21" s="382">
        <v>2</v>
      </c>
      <c r="E21" s="382">
        <v>7</v>
      </c>
      <c r="F21" s="382">
        <v>246346</v>
      </c>
      <c r="G21" s="382">
        <v>0</v>
      </c>
      <c r="H21" s="382">
        <v>220000</v>
      </c>
      <c r="I21" s="382">
        <v>0</v>
      </c>
      <c r="J21" s="382">
        <v>0</v>
      </c>
      <c r="K21" s="382">
        <v>26346</v>
      </c>
      <c r="L21" s="382">
        <v>0</v>
      </c>
      <c r="M21" s="382">
        <v>0</v>
      </c>
      <c r="N21" s="382">
        <v>0</v>
      </c>
      <c r="O21" s="382">
        <v>0</v>
      </c>
      <c r="P21" s="382">
        <v>0</v>
      </c>
      <c r="Q21" s="382">
        <v>0</v>
      </c>
      <c r="R21" s="382">
        <v>0</v>
      </c>
      <c r="S21" s="382">
        <v>0</v>
      </c>
      <c r="T21" s="382">
        <v>0</v>
      </c>
      <c r="U21" s="382">
        <v>0</v>
      </c>
      <c r="V21" s="382">
        <v>0</v>
      </c>
      <c r="W21" s="382">
        <v>0</v>
      </c>
      <c r="X21" s="382">
        <v>0</v>
      </c>
      <c r="Y21" s="382">
        <v>0</v>
      </c>
      <c r="Z21" s="382">
        <v>0</v>
      </c>
      <c r="AA21" s="382">
        <v>0</v>
      </c>
      <c r="AB21" s="382">
        <v>0</v>
      </c>
      <c r="AC21" s="382">
        <v>0</v>
      </c>
      <c r="AD21" s="382">
        <v>0</v>
      </c>
      <c r="AE21" s="382">
        <v>0</v>
      </c>
      <c r="AF21" s="382">
        <v>0</v>
      </c>
      <c r="AG21" s="382">
        <v>0</v>
      </c>
      <c r="AH21" s="382">
        <v>0</v>
      </c>
      <c r="AI21" s="382">
        <v>0</v>
      </c>
      <c r="AJ21" s="382">
        <v>0</v>
      </c>
      <c r="AK21" s="382">
        <v>0</v>
      </c>
      <c r="AL21" s="382">
        <v>0</v>
      </c>
      <c r="AM21" s="382">
        <v>0</v>
      </c>
      <c r="AN21" s="382">
        <v>0</v>
      </c>
    </row>
    <row r="22" spans="3:40" x14ac:dyDescent="0.3">
      <c r="C22" s="382">
        <v>12</v>
      </c>
      <c r="D22" s="382">
        <v>2</v>
      </c>
      <c r="E22" s="382">
        <v>9</v>
      </c>
      <c r="F22" s="382">
        <v>266296</v>
      </c>
      <c r="G22" s="382">
        <v>0</v>
      </c>
      <c r="H22" s="382">
        <v>220000</v>
      </c>
      <c r="I22" s="382">
        <v>0</v>
      </c>
      <c r="J22" s="382">
        <v>0</v>
      </c>
      <c r="K22" s="382">
        <v>39096</v>
      </c>
      <c r="L22" s="382">
        <v>0</v>
      </c>
      <c r="M22" s="382">
        <v>0</v>
      </c>
      <c r="N22" s="382">
        <v>0</v>
      </c>
      <c r="O22" s="382">
        <v>0</v>
      </c>
      <c r="P22" s="382">
        <v>0</v>
      </c>
      <c r="Q22" s="382">
        <v>0</v>
      </c>
      <c r="R22" s="382">
        <v>0</v>
      </c>
      <c r="S22" s="382">
        <v>0</v>
      </c>
      <c r="T22" s="382">
        <v>0</v>
      </c>
      <c r="U22" s="382">
        <v>0</v>
      </c>
      <c r="V22" s="382">
        <v>0</v>
      </c>
      <c r="W22" s="382">
        <v>0</v>
      </c>
      <c r="X22" s="382">
        <v>0</v>
      </c>
      <c r="Y22" s="382">
        <v>0</v>
      </c>
      <c r="Z22" s="382">
        <v>0</v>
      </c>
      <c r="AA22" s="382">
        <v>0</v>
      </c>
      <c r="AB22" s="382">
        <v>0</v>
      </c>
      <c r="AC22" s="382">
        <v>500</v>
      </c>
      <c r="AD22" s="382">
        <v>0</v>
      </c>
      <c r="AE22" s="382">
        <v>0</v>
      </c>
      <c r="AF22" s="382">
        <v>0</v>
      </c>
      <c r="AG22" s="382">
        <v>0</v>
      </c>
      <c r="AH22" s="382">
        <v>6700</v>
      </c>
      <c r="AI22" s="382">
        <v>0</v>
      </c>
      <c r="AJ22" s="382">
        <v>0</v>
      </c>
      <c r="AK22" s="382">
        <v>0</v>
      </c>
      <c r="AL22" s="382">
        <v>0</v>
      </c>
      <c r="AM22" s="382">
        <v>0</v>
      </c>
      <c r="AN22" s="382">
        <v>0</v>
      </c>
    </row>
    <row r="23" spans="3:40" x14ac:dyDescent="0.3">
      <c r="C23" s="382">
        <v>12</v>
      </c>
      <c r="D23" s="382">
        <v>2</v>
      </c>
      <c r="E23" s="382">
        <v>10</v>
      </c>
      <c r="F23" s="382">
        <v>3400</v>
      </c>
      <c r="G23" s="382">
        <v>0</v>
      </c>
      <c r="H23" s="382">
        <v>0</v>
      </c>
      <c r="I23" s="382">
        <v>0</v>
      </c>
      <c r="J23" s="382">
        <v>0</v>
      </c>
      <c r="K23" s="382">
        <v>3400</v>
      </c>
      <c r="L23" s="382">
        <v>0</v>
      </c>
      <c r="M23" s="382">
        <v>0</v>
      </c>
      <c r="N23" s="382">
        <v>0</v>
      </c>
      <c r="O23" s="382">
        <v>0</v>
      </c>
      <c r="P23" s="382">
        <v>0</v>
      </c>
      <c r="Q23" s="382">
        <v>0</v>
      </c>
      <c r="R23" s="382">
        <v>0</v>
      </c>
      <c r="S23" s="382">
        <v>0</v>
      </c>
      <c r="T23" s="382">
        <v>0</v>
      </c>
      <c r="U23" s="382">
        <v>0</v>
      </c>
      <c r="V23" s="382">
        <v>0</v>
      </c>
      <c r="W23" s="382">
        <v>0</v>
      </c>
      <c r="X23" s="382">
        <v>0</v>
      </c>
      <c r="Y23" s="382">
        <v>0</v>
      </c>
      <c r="Z23" s="382">
        <v>0</v>
      </c>
      <c r="AA23" s="382">
        <v>0</v>
      </c>
      <c r="AB23" s="382">
        <v>0</v>
      </c>
      <c r="AC23" s="382">
        <v>0</v>
      </c>
      <c r="AD23" s="382">
        <v>0</v>
      </c>
      <c r="AE23" s="382">
        <v>0</v>
      </c>
      <c r="AF23" s="382">
        <v>0</v>
      </c>
      <c r="AG23" s="382">
        <v>0</v>
      </c>
      <c r="AH23" s="382">
        <v>0</v>
      </c>
      <c r="AI23" s="382">
        <v>0</v>
      </c>
      <c r="AJ23" s="382">
        <v>0</v>
      </c>
      <c r="AK23" s="382">
        <v>0</v>
      </c>
      <c r="AL23" s="382">
        <v>0</v>
      </c>
      <c r="AM23" s="382">
        <v>0</v>
      </c>
      <c r="AN23" s="382">
        <v>0</v>
      </c>
    </row>
    <row r="24" spans="3:40" x14ac:dyDescent="0.3">
      <c r="C24" s="382">
        <v>12</v>
      </c>
      <c r="D24" s="382">
        <v>2</v>
      </c>
      <c r="E24" s="382">
        <v>11</v>
      </c>
      <c r="F24" s="382">
        <v>7796.416666666667</v>
      </c>
      <c r="G24" s="382">
        <v>0</v>
      </c>
      <c r="H24" s="382">
        <v>5296.416666666667</v>
      </c>
      <c r="I24" s="382">
        <v>0</v>
      </c>
      <c r="J24" s="382">
        <v>0</v>
      </c>
      <c r="K24" s="382">
        <v>2500</v>
      </c>
      <c r="L24" s="382">
        <v>0</v>
      </c>
      <c r="M24" s="382">
        <v>0</v>
      </c>
      <c r="N24" s="382">
        <v>0</v>
      </c>
      <c r="O24" s="382">
        <v>0</v>
      </c>
      <c r="P24" s="382">
        <v>0</v>
      </c>
      <c r="Q24" s="382">
        <v>0</v>
      </c>
      <c r="R24" s="382">
        <v>0</v>
      </c>
      <c r="S24" s="382">
        <v>0</v>
      </c>
      <c r="T24" s="382">
        <v>0</v>
      </c>
      <c r="U24" s="382">
        <v>0</v>
      </c>
      <c r="V24" s="382">
        <v>0</v>
      </c>
      <c r="W24" s="382">
        <v>0</v>
      </c>
      <c r="X24" s="382">
        <v>0</v>
      </c>
      <c r="Y24" s="382">
        <v>0</v>
      </c>
      <c r="Z24" s="382">
        <v>0</v>
      </c>
      <c r="AA24" s="382">
        <v>0</v>
      </c>
      <c r="AB24" s="382">
        <v>0</v>
      </c>
      <c r="AC24" s="382">
        <v>0</v>
      </c>
      <c r="AD24" s="382">
        <v>0</v>
      </c>
      <c r="AE24" s="382">
        <v>0</v>
      </c>
      <c r="AF24" s="382">
        <v>0</v>
      </c>
      <c r="AG24" s="382">
        <v>0</v>
      </c>
      <c r="AH24" s="382">
        <v>0</v>
      </c>
      <c r="AI24" s="382">
        <v>0</v>
      </c>
      <c r="AJ24" s="382">
        <v>0</v>
      </c>
      <c r="AK24" s="382">
        <v>0</v>
      </c>
      <c r="AL24" s="382">
        <v>0</v>
      </c>
      <c r="AM24" s="382">
        <v>0</v>
      </c>
      <c r="AN24" s="382">
        <v>0</v>
      </c>
    </row>
    <row r="25" spans="3:40" x14ac:dyDescent="0.3">
      <c r="C25" s="382">
        <v>12</v>
      </c>
      <c r="D25" s="382">
        <v>3</v>
      </c>
      <c r="E25" s="382">
        <v>1</v>
      </c>
      <c r="F25" s="382">
        <v>63.45</v>
      </c>
      <c r="G25" s="382">
        <v>0</v>
      </c>
      <c r="H25" s="382">
        <v>17.95</v>
      </c>
      <c r="I25" s="382">
        <v>0</v>
      </c>
      <c r="J25" s="382">
        <v>0</v>
      </c>
      <c r="K25" s="382">
        <v>30.75</v>
      </c>
      <c r="L25" s="382">
        <v>0</v>
      </c>
      <c r="M25" s="382">
        <v>0</v>
      </c>
      <c r="N25" s="382">
        <v>0</v>
      </c>
      <c r="O25" s="382">
        <v>0</v>
      </c>
      <c r="P25" s="382">
        <v>0</v>
      </c>
      <c r="Q25" s="382">
        <v>0</v>
      </c>
      <c r="R25" s="382">
        <v>0</v>
      </c>
      <c r="S25" s="382">
        <v>0</v>
      </c>
      <c r="T25" s="382">
        <v>0</v>
      </c>
      <c r="U25" s="382">
        <v>0</v>
      </c>
      <c r="V25" s="382">
        <v>0</v>
      </c>
      <c r="W25" s="382">
        <v>0</v>
      </c>
      <c r="X25" s="382">
        <v>0</v>
      </c>
      <c r="Y25" s="382">
        <v>0</v>
      </c>
      <c r="Z25" s="382">
        <v>0</v>
      </c>
      <c r="AA25" s="382">
        <v>0</v>
      </c>
      <c r="AB25" s="382">
        <v>0</v>
      </c>
      <c r="AC25" s="382">
        <v>1</v>
      </c>
      <c r="AD25" s="382">
        <v>0</v>
      </c>
      <c r="AE25" s="382">
        <v>0</v>
      </c>
      <c r="AF25" s="382">
        <v>0</v>
      </c>
      <c r="AG25" s="382">
        <v>0</v>
      </c>
      <c r="AH25" s="382">
        <v>9.75</v>
      </c>
      <c r="AI25" s="382">
        <v>0</v>
      </c>
      <c r="AJ25" s="382">
        <v>0</v>
      </c>
      <c r="AK25" s="382">
        <v>0</v>
      </c>
      <c r="AL25" s="382">
        <v>0</v>
      </c>
      <c r="AM25" s="382">
        <v>4</v>
      </c>
      <c r="AN25" s="382">
        <v>0</v>
      </c>
    </row>
    <row r="26" spans="3:40" x14ac:dyDescent="0.3">
      <c r="C26" s="382">
        <v>12</v>
      </c>
      <c r="D26" s="382">
        <v>3</v>
      </c>
      <c r="E26" s="382">
        <v>2</v>
      </c>
      <c r="F26" s="382">
        <v>9319.27</v>
      </c>
      <c r="G26" s="382">
        <v>0</v>
      </c>
      <c r="H26" s="382">
        <v>2866.4</v>
      </c>
      <c r="I26" s="382">
        <v>0</v>
      </c>
      <c r="J26" s="382">
        <v>0</v>
      </c>
      <c r="K26" s="382">
        <v>4436.38</v>
      </c>
      <c r="L26" s="382">
        <v>0</v>
      </c>
      <c r="M26" s="382">
        <v>0</v>
      </c>
      <c r="N26" s="382">
        <v>0</v>
      </c>
      <c r="O26" s="382">
        <v>0</v>
      </c>
      <c r="P26" s="382">
        <v>0</v>
      </c>
      <c r="Q26" s="382">
        <v>0</v>
      </c>
      <c r="R26" s="382">
        <v>0</v>
      </c>
      <c r="S26" s="382">
        <v>0</v>
      </c>
      <c r="T26" s="382">
        <v>0</v>
      </c>
      <c r="U26" s="382">
        <v>0</v>
      </c>
      <c r="V26" s="382">
        <v>0</v>
      </c>
      <c r="W26" s="382">
        <v>0</v>
      </c>
      <c r="X26" s="382">
        <v>0</v>
      </c>
      <c r="Y26" s="382">
        <v>0</v>
      </c>
      <c r="Z26" s="382">
        <v>0</v>
      </c>
      <c r="AA26" s="382">
        <v>0</v>
      </c>
      <c r="AB26" s="382">
        <v>0</v>
      </c>
      <c r="AC26" s="382">
        <v>150</v>
      </c>
      <c r="AD26" s="382">
        <v>0</v>
      </c>
      <c r="AE26" s="382">
        <v>0</v>
      </c>
      <c r="AF26" s="382">
        <v>0</v>
      </c>
      <c r="AG26" s="382">
        <v>0</v>
      </c>
      <c r="AH26" s="382">
        <v>1322.5</v>
      </c>
      <c r="AI26" s="382">
        <v>0</v>
      </c>
      <c r="AJ26" s="382">
        <v>0</v>
      </c>
      <c r="AK26" s="382">
        <v>0</v>
      </c>
      <c r="AL26" s="382">
        <v>0</v>
      </c>
      <c r="AM26" s="382">
        <v>544</v>
      </c>
      <c r="AN26" s="382">
        <v>0</v>
      </c>
    </row>
    <row r="27" spans="3:40" x14ac:dyDescent="0.3">
      <c r="C27" s="382">
        <v>12</v>
      </c>
      <c r="D27" s="382">
        <v>3</v>
      </c>
      <c r="E27" s="382">
        <v>3</v>
      </c>
      <c r="F27" s="382">
        <v>83</v>
      </c>
      <c r="G27" s="382">
        <v>0</v>
      </c>
      <c r="H27" s="382">
        <v>83</v>
      </c>
      <c r="I27" s="382">
        <v>0</v>
      </c>
      <c r="J27" s="382">
        <v>0</v>
      </c>
      <c r="K27" s="382">
        <v>0</v>
      </c>
      <c r="L27" s="382">
        <v>0</v>
      </c>
      <c r="M27" s="382">
        <v>0</v>
      </c>
      <c r="N27" s="382">
        <v>0</v>
      </c>
      <c r="O27" s="382">
        <v>0</v>
      </c>
      <c r="P27" s="382">
        <v>0</v>
      </c>
      <c r="Q27" s="382">
        <v>0</v>
      </c>
      <c r="R27" s="382">
        <v>0</v>
      </c>
      <c r="S27" s="382">
        <v>0</v>
      </c>
      <c r="T27" s="382">
        <v>0</v>
      </c>
      <c r="U27" s="382">
        <v>0</v>
      </c>
      <c r="V27" s="382">
        <v>0</v>
      </c>
      <c r="W27" s="382">
        <v>0</v>
      </c>
      <c r="X27" s="382">
        <v>0</v>
      </c>
      <c r="Y27" s="382">
        <v>0</v>
      </c>
      <c r="Z27" s="382">
        <v>0</v>
      </c>
      <c r="AA27" s="382">
        <v>0</v>
      </c>
      <c r="AB27" s="382">
        <v>0</v>
      </c>
      <c r="AC27" s="382">
        <v>0</v>
      </c>
      <c r="AD27" s="382">
        <v>0</v>
      </c>
      <c r="AE27" s="382">
        <v>0</v>
      </c>
      <c r="AF27" s="382">
        <v>0</v>
      </c>
      <c r="AG27" s="382">
        <v>0</v>
      </c>
      <c r="AH27" s="382">
        <v>0</v>
      </c>
      <c r="AI27" s="382">
        <v>0</v>
      </c>
      <c r="AJ27" s="382">
        <v>0</v>
      </c>
      <c r="AK27" s="382">
        <v>0</v>
      </c>
      <c r="AL27" s="382">
        <v>0</v>
      </c>
      <c r="AM27" s="382">
        <v>0</v>
      </c>
      <c r="AN27" s="382">
        <v>0</v>
      </c>
    </row>
    <row r="28" spans="3:40" x14ac:dyDescent="0.3">
      <c r="C28" s="382">
        <v>12</v>
      </c>
      <c r="D28" s="382">
        <v>3</v>
      </c>
      <c r="E28" s="382">
        <v>4</v>
      </c>
      <c r="F28" s="382">
        <v>400</v>
      </c>
      <c r="G28" s="382">
        <v>0</v>
      </c>
      <c r="H28" s="382">
        <v>400</v>
      </c>
      <c r="I28" s="382">
        <v>0</v>
      </c>
      <c r="J28" s="382">
        <v>0</v>
      </c>
      <c r="K28" s="382">
        <v>0</v>
      </c>
      <c r="L28" s="382">
        <v>0</v>
      </c>
      <c r="M28" s="382">
        <v>0</v>
      </c>
      <c r="N28" s="382">
        <v>0</v>
      </c>
      <c r="O28" s="382">
        <v>0</v>
      </c>
      <c r="P28" s="382">
        <v>0</v>
      </c>
      <c r="Q28" s="382">
        <v>0</v>
      </c>
      <c r="R28" s="382">
        <v>0</v>
      </c>
      <c r="S28" s="382">
        <v>0</v>
      </c>
      <c r="T28" s="382">
        <v>0</v>
      </c>
      <c r="U28" s="382">
        <v>0</v>
      </c>
      <c r="V28" s="382">
        <v>0</v>
      </c>
      <c r="W28" s="382">
        <v>0</v>
      </c>
      <c r="X28" s="382">
        <v>0</v>
      </c>
      <c r="Y28" s="382">
        <v>0</v>
      </c>
      <c r="Z28" s="382">
        <v>0</v>
      </c>
      <c r="AA28" s="382">
        <v>0</v>
      </c>
      <c r="AB28" s="382">
        <v>0</v>
      </c>
      <c r="AC28" s="382">
        <v>0</v>
      </c>
      <c r="AD28" s="382">
        <v>0</v>
      </c>
      <c r="AE28" s="382">
        <v>0</v>
      </c>
      <c r="AF28" s="382">
        <v>0</v>
      </c>
      <c r="AG28" s="382">
        <v>0</v>
      </c>
      <c r="AH28" s="382">
        <v>0</v>
      </c>
      <c r="AI28" s="382">
        <v>0</v>
      </c>
      <c r="AJ28" s="382">
        <v>0</v>
      </c>
      <c r="AK28" s="382">
        <v>0</v>
      </c>
      <c r="AL28" s="382">
        <v>0</v>
      </c>
      <c r="AM28" s="382">
        <v>0</v>
      </c>
      <c r="AN28" s="382">
        <v>0</v>
      </c>
    </row>
    <row r="29" spans="3:40" x14ac:dyDescent="0.3">
      <c r="C29" s="382">
        <v>12</v>
      </c>
      <c r="D29" s="382">
        <v>3</v>
      </c>
      <c r="E29" s="382">
        <v>5</v>
      </c>
      <c r="F29" s="382">
        <v>40</v>
      </c>
      <c r="G29" s="382">
        <v>40</v>
      </c>
      <c r="H29" s="382">
        <v>0</v>
      </c>
      <c r="I29" s="382">
        <v>0</v>
      </c>
      <c r="J29" s="382">
        <v>0</v>
      </c>
      <c r="K29" s="382">
        <v>0</v>
      </c>
      <c r="L29" s="382">
        <v>0</v>
      </c>
      <c r="M29" s="382">
        <v>0</v>
      </c>
      <c r="N29" s="382">
        <v>0</v>
      </c>
      <c r="O29" s="382">
        <v>0</v>
      </c>
      <c r="P29" s="382">
        <v>0</v>
      </c>
      <c r="Q29" s="382">
        <v>0</v>
      </c>
      <c r="R29" s="382">
        <v>0</v>
      </c>
      <c r="S29" s="382">
        <v>0</v>
      </c>
      <c r="T29" s="382">
        <v>0</v>
      </c>
      <c r="U29" s="382">
        <v>0</v>
      </c>
      <c r="V29" s="382">
        <v>0</v>
      </c>
      <c r="W29" s="382">
        <v>0</v>
      </c>
      <c r="X29" s="382">
        <v>0</v>
      </c>
      <c r="Y29" s="382">
        <v>0</v>
      </c>
      <c r="Z29" s="382">
        <v>0</v>
      </c>
      <c r="AA29" s="382">
        <v>0</v>
      </c>
      <c r="AB29" s="382">
        <v>0</v>
      </c>
      <c r="AC29" s="382">
        <v>0</v>
      </c>
      <c r="AD29" s="382">
        <v>0</v>
      </c>
      <c r="AE29" s="382">
        <v>0</v>
      </c>
      <c r="AF29" s="382">
        <v>0</v>
      </c>
      <c r="AG29" s="382">
        <v>0</v>
      </c>
      <c r="AH29" s="382">
        <v>0</v>
      </c>
      <c r="AI29" s="382">
        <v>0</v>
      </c>
      <c r="AJ29" s="382">
        <v>0</v>
      </c>
      <c r="AK29" s="382">
        <v>0</v>
      </c>
      <c r="AL29" s="382">
        <v>0</v>
      </c>
      <c r="AM29" s="382">
        <v>0</v>
      </c>
      <c r="AN29" s="382">
        <v>0</v>
      </c>
    </row>
    <row r="30" spans="3:40" x14ac:dyDescent="0.3">
      <c r="C30" s="382">
        <v>12</v>
      </c>
      <c r="D30" s="382">
        <v>3</v>
      </c>
      <c r="E30" s="382">
        <v>6</v>
      </c>
      <c r="F30" s="382">
        <v>2341761</v>
      </c>
      <c r="G30" s="382">
        <v>16000</v>
      </c>
      <c r="H30" s="382">
        <v>1293549</v>
      </c>
      <c r="I30" s="382">
        <v>0</v>
      </c>
      <c r="J30" s="382">
        <v>0</v>
      </c>
      <c r="K30" s="382">
        <v>787042</v>
      </c>
      <c r="L30" s="382">
        <v>0</v>
      </c>
      <c r="M30" s="382">
        <v>0</v>
      </c>
      <c r="N30" s="382">
        <v>0</v>
      </c>
      <c r="O30" s="382">
        <v>0</v>
      </c>
      <c r="P30" s="382">
        <v>0</v>
      </c>
      <c r="Q30" s="382">
        <v>0</v>
      </c>
      <c r="R30" s="382">
        <v>0</v>
      </c>
      <c r="S30" s="382">
        <v>0</v>
      </c>
      <c r="T30" s="382">
        <v>0</v>
      </c>
      <c r="U30" s="382">
        <v>0</v>
      </c>
      <c r="V30" s="382">
        <v>0</v>
      </c>
      <c r="W30" s="382">
        <v>0</v>
      </c>
      <c r="X30" s="382">
        <v>0</v>
      </c>
      <c r="Y30" s="382">
        <v>0</v>
      </c>
      <c r="Z30" s="382">
        <v>0</v>
      </c>
      <c r="AA30" s="382">
        <v>0</v>
      </c>
      <c r="AB30" s="382">
        <v>0</v>
      </c>
      <c r="AC30" s="382">
        <v>20574</v>
      </c>
      <c r="AD30" s="382">
        <v>0</v>
      </c>
      <c r="AE30" s="382">
        <v>0</v>
      </c>
      <c r="AF30" s="382">
        <v>0</v>
      </c>
      <c r="AG30" s="382">
        <v>0</v>
      </c>
      <c r="AH30" s="382">
        <v>146841</v>
      </c>
      <c r="AI30" s="382">
        <v>0</v>
      </c>
      <c r="AJ30" s="382">
        <v>0</v>
      </c>
      <c r="AK30" s="382">
        <v>0</v>
      </c>
      <c r="AL30" s="382">
        <v>0</v>
      </c>
      <c r="AM30" s="382">
        <v>77755</v>
      </c>
      <c r="AN30" s="382">
        <v>0</v>
      </c>
    </row>
    <row r="31" spans="3:40" x14ac:dyDescent="0.3">
      <c r="C31" s="382">
        <v>12</v>
      </c>
      <c r="D31" s="382">
        <v>3</v>
      </c>
      <c r="E31" s="382">
        <v>9</v>
      </c>
      <c r="F31" s="382">
        <v>33863</v>
      </c>
      <c r="G31" s="382">
        <v>0</v>
      </c>
      <c r="H31" s="382">
        <v>3103</v>
      </c>
      <c r="I31" s="382">
        <v>0</v>
      </c>
      <c r="J31" s="382">
        <v>0</v>
      </c>
      <c r="K31" s="382">
        <v>30160</v>
      </c>
      <c r="L31" s="382">
        <v>0</v>
      </c>
      <c r="M31" s="382">
        <v>0</v>
      </c>
      <c r="N31" s="382">
        <v>0</v>
      </c>
      <c r="O31" s="382">
        <v>0</v>
      </c>
      <c r="P31" s="382">
        <v>0</v>
      </c>
      <c r="Q31" s="382">
        <v>0</v>
      </c>
      <c r="R31" s="382">
        <v>0</v>
      </c>
      <c r="S31" s="382">
        <v>0</v>
      </c>
      <c r="T31" s="382">
        <v>0</v>
      </c>
      <c r="U31" s="382">
        <v>0</v>
      </c>
      <c r="V31" s="382">
        <v>0</v>
      </c>
      <c r="W31" s="382">
        <v>0</v>
      </c>
      <c r="X31" s="382">
        <v>0</v>
      </c>
      <c r="Y31" s="382">
        <v>0</v>
      </c>
      <c r="Z31" s="382">
        <v>0</v>
      </c>
      <c r="AA31" s="382">
        <v>0</v>
      </c>
      <c r="AB31" s="382">
        <v>0</v>
      </c>
      <c r="AC31" s="382">
        <v>600</v>
      </c>
      <c r="AD31" s="382">
        <v>0</v>
      </c>
      <c r="AE31" s="382">
        <v>0</v>
      </c>
      <c r="AF31" s="382">
        <v>0</v>
      </c>
      <c r="AG31" s="382">
        <v>0</v>
      </c>
      <c r="AH31" s="382">
        <v>0</v>
      </c>
      <c r="AI31" s="382">
        <v>0</v>
      </c>
      <c r="AJ31" s="382">
        <v>0</v>
      </c>
      <c r="AK31" s="382">
        <v>0</v>
      </c>
      <c r="AL31" s="382">
        <v>0</v>
      </c>
      <c r="AM31" s="382">
        <v>0</v>
      </c>
      <c r="AN31" s="382">
        <v>0</v>
      </c>
    </row>
    <row r="32" spans="3:40" x14ac:dyDescent="0.3">
      <c r="C32" s="382">
        <v>12</v>
      </c>
      <c r="D32" s="382">
        <v>3</v>
      </c>
      <c r="E32" s="382">
        <v>10</v>
      </c>
      <c r="F32" s="382">
        <v>3700</v>
      </c>
      <c r="G32" s="382">
        <v>0</v>
      </c>
      <c r="H32" s="382">
        <v>0</v>
      </c>
      <c r="I32" s="382">
        <v>0</v>
      </c>
      <c r="J32" s="382">
        <v>0</v>
      </c>
      <c r="K32" s="382">
        <v>3700</v>
      </c>
      <c r="L32" s="382">
        <v>0</v>
      </c>
      <c r="M32" s="382">
        <v>0</v>
      </c>
      <c r="N32" s="382">
        <v>0</v>
      </c>
      <c r="O32" s="382">
        <v>0</v>
      </c>
      <c r="P32" s="382">
        <v>0</v>
      </c>
      <c r="Q32" s="382">
        <v>0</v>
      </c>
      <c r="R32" s="382">
        <v>0</v>
      </c>
      <c r="S32" s="382">
        <v>0</v>
      </c>
      <c r="T32" s="382">
        <v>0</v>
      </c>
      <c r="U32" s="382">
        <v>0</v>
      </c>
      <c r="V32" s="382">
        <v>0</v>
      </c>
      <c r="W32" s="382">
        <v>0</v>
      </c>
      <c r="X32" s="382">
        <v>0</v>
      </c>
      <c r="Y32" s="382">
        <v>0</v>
      </c>
      <c r="Z32" s="382">
        <v>0</v>
      </c>
      <c r="AA32" s="382">
        <v>0</v>
      </c>
      <c r="AB32" s="382">
        <v>0</v>
      </c>
      <c r="AC32" s="382">
        <v>0</v>
      </c>
      <c r="AD32" s="382">
        <v>0</v>
      </c>
      <c r="AE32" s="382">
        <v>0</v>
      </c>
      <c r="AF32" s="382">
        <v>0</v>
      </c>
      <c r="AG32" s="382">
        <v>0</v>
      </c>
      <c r="AH32" s="382">
        <v>0</v>
      </c>
      <c r="AI32" s="382">
        <v>0</v>
      </c>
      <c r="AJ32" s="382">
        <v>0</v>
      </c>
      <c r="AK32" s="382">
        <v>0</v>
      </c>
      <c r="AL32" s="382">
        <v>0</v>
      </c>
      <c r="AM32" s="382">
        <v>0</v>
      </c>
      <c r="AN32" s="382">
        <v>0</v>
      </c>
    </row>
    <row r="33" spans="3:40" x14ac:dyDescent="0.3">
      <c r="C33" s="382">
        <v>12</v>
      </c>
      <c r="D33" s="382">
        <v>3</v>
      </c>
      <c r="E33" s="382">
        <v>11</v>
      </c>
      <c r="F33" s="382">
        <v>7796.416666666667</v>
      </c>
      <c r="G33" s="382">
        <v>0</v>
      </c>
      <c r="H33" s="382">
        <v>5296.416666666667</v>
      </c>
      <c r="I33" s="382">
        <v>0</v>
      </c>
      <c r="J33" s="382">
        <v>0</v>
      </c>
      <c r="K33" s="382">
        <v>2500</v>
      </c>
      <c r="L33" s="382">
        <v>0</v>
      </c>
      <c r="M33" s="382">
        <v>0</v>
      </c>
      <c r="N33" s="382">
        <v>0</v>
      </c>
      <c r="O33" s="382">
        <v>0</v>
      </c>
      <c r="P33" s="382">
        <v>0</v>
      </c>
      <c r="Q33" s="382">
        <v>0</v>
      </c>
      <c r="R33" s="382">
        <v>0</v>
      </c>
      <c r="S33" s="382">
        <v>0</v>
      </c>
      <c r="T33" s="382">
        <v>0</v>
      </c>
      <c r="U33" s="382">
        <v>0</v>
      </c>
      <c r="V33" s="382">
        <v>0</v>
      </c>
      <c r="W33" s="382">
        <v>0</v>
      </c>
      <c r="X33" s="382">
        <v>0</v>
      </c>
      <c r="Y33" s="382">
        <v>0</v>
      </c>
      <c r="Z33" s="382">
        <v>0</v>
      </c>
      <c r="AA33" s="382">
        <v>0</v>
      </c>
      <c r="AB33" s="382">
        <v>0</v>
      </c>
      <c r="AC33" s="382">
        <v>0</v>
      </c>
      <c r="AD33" s="382">
        <v>0</v>
      </c>
      <c r="AE33" s="382">
        <v>0</v>
      </c>
      <c r="AF33" s="382">
        <v>0</v>
      </c>
      <c r="AG33" s="382">
        <v>0</v>
      </c>
      <c r="AH33" s="382">
        <v>0</v>
      </c>
      <c r="AI33" s="382">
        <v>0</v>
      </c>
      <c r="AJ33" s="382">
        <v>0</v>
      </c>
      <c r="AK33" s="382">
        <v>0</v>
      </c>
      <c r="AL33" s="382">
        <v>0</v>
      </c>
      <c r="AM33" s="382">
        <v>0</v>
      </c>
      <c r="AN33" s="382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0" bestFit="1" customWidth="1"/>
    <col min="2" max="2" width="11.6640625" style="280" hidden="1" customWidth="1"/>
    <col min="3" max="4" width="11" style="282" customWidth="1"/>
    <col min="5" max="5" width="11" style="283" customWidth="1"/>
    <col min="6" max="16384" width="8.88671875" style="280"/>
  </cols>
  <sheetData>
    <row r="1" spans="1:5" ht="18.600000000000001" thickBot="1" x14ac:dyDescent="0.4">
      <c r="A1" s="458" t="s">
        <v>152</v>
      </c>
      <c r="B1" s="458"/>
      <c r="C1" s="459"/>
      <c r="D1" s="459"/>
      <c r="E1" s="459"/>
    </row>
    <row r="2" spans="1:5" ht="14.4" customHeight="1" thickBot="1" x14ac:dyDescent="0.35">
      <c r="A2" s="386" t="s">
        <v>321</v>
      </c>
      <c r="B2" s="281"/>
    </row>
    <row r="3" spans="1:5" ht="14.4" customHeight="1" thickBot="1" x14ac:dyDescent="0.35">
      <c r="A3" s="284"/>
      <c r="C3" s="285" t="s">
        <v>132</v>
      </c>
      <c r="D3" s="286" t="s">
        <v>94</v>
      </c>
      <c r="E3" s="287" t="s">
        <v>96</v>
      </c>
    </row>
    <row r="4" spans="1:5" ht="14.4" customHeight="1" thickBot="1" x14ac:dyDescent="0.35">
      <c r="A4" s="288" t="str">
        <f>HYPERLINK("#HI!A1","NÁKLADY CELKEM (v tisících Kč)")</f>
        <v>NÁKLADY CELKEM (v tisících Kč)</v>
      </c>
      <c r="B4" s="289"/>
      <c r="C4" s="290">
        <f ca="1">IF(ISERROR(VLOOKUP("Náklady celkem",INDIRECT("HI!$A:$G"),6,0)),0,VLOOKUP("Náklady celkem",INDIRECT("HI!$A:$G"),6,0))</f>
        <v>16436.5</v>
      </c>
      <c r="D4" s="290">
        <f ca="1">IF(ISERROR(VLOOKUP("Náklady celkem",INDIRECT("HI!$A:$G"),5,0)),0,VLOOKUP("Náklady celkem",INDIRECT("HI!$A:$G"),5,0))</f>
        <v>15217.373250000022</v>
      </c>
      <c r="E4" s="291">
        <f ca="1">IF(C4=0,0,D4/C4)</f>
        <v>0.92582808079579126</v>
      </c>
    </row>
    <row r="5" spans="1:5" ht="14.4" customHeight="1" x14ac:dyDescent="0.3">
      <c r="A5" s="292" t="s">
        <v>195</v>
      </c>
      <c r="B5" s="293"/>
      <c r="C5" s="294"/>
      <c r="D5" s="294"/>
      <c r="E5" s="295"/>
    </row>
    <row r="6" spans="1:5" ht="14.4" customHeight="1" x14ac:dyDescent="0.3">
      <c r="A6" s="296" t="s">
        <v>200</v>
      </c>
      <c r="B6" s="297"/>
      <c r="C6" s="298"/>
      <c r="D6" s="298"/>
      <c r="E6" s="295"/>
    </row>
    <row r="7" spans="1:5" ht="14.4" customHeight="1" x14ac:dyDescent="0.3">
      <c r="A7" s="299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7" t="s">
        <v>137</v>
      </c>
      <c r="C7" s="298">
        <f>IF(ISERROR(HI!F5),"",HI!F5)</f>
        <v>953.25</v>
      </c>
      <c r="D7" s="298">
        <f>IF(ISERROR(HI!E5),"",HI!E5)</f>
        <v>706.55794000000196</v>
      </c>
      <c r="E7" s="295">
        <f t="shared" ref="E7:E14" si="0">IF(C7=0,0,D7/C7)</f>
        <v>0.74120948334644843</v>
      </c>
    </row>
    <row r="8" spans="1:5" ht="14.4" customHeight="1" x14ac:dyDescent="0.3">
      <c r="A8" s="299" t="str">
        <f>HYPERLINK("#'LŽ PL'!A1","% plnění pozitivního listu")</f>
        <v>% plnění pozitivního listu</v>
      </c>
      <c r="B8" s="297" t="s">
        <v>187</v>
      </c>
      <c r="C8" s="300">
        <v>0.9</v>
      </c>
      <c r="D8" s="300">
        <f>IF(ISERROR(VLOOKUP("celkem",'LŽ PL'!$A:$F,5,0)),0,VLOOKUP("celkem",'LŽ PL'!$A:$F,5,0))</f>
        <v>0.99925715368020662</v>
      </c>
      <c r="E8" s="295">
        <f t="shared" si="0"/>
        <v>1.1102857263113406</v>
      </c>
    </row>
    <row r="9" spans="1:5" ht="14.4" customHeight="1" x14ac:dyDescent="0.3">
      <c r="A9" s="301" t="s">
        <v>196</v>
      </c>
      <c r="B9" s="297"/>
      <c r="C9" s="298"/>
      <c r="D9" s="298"/>
      <c r="E9" s="295"/>
    </row>
    <row r="10" spans="1:5" ht="14.4" customHeight="1" x14ac:dyDescent="0.3">
      <c r="A10" s="299" t="str">
        <f>HYPERLINK("#'Léky Recepty'!A1","% záchytu v lékárně (Úhrada Kč)")</f>
        <v>% záchytu v lékárně (Úhrada Kč)</v>
      </c>
      <c r="B10" s="297" t="s">
        <v>142</v>
      </c>
      <c r="C10" s="300">
        <v>0.6</v>
      </c>
      <c r="D10" s="300">
        <f>IF(ISERROR(VLOOKUP("Celkem",'Léky Recepty'!B:H,5,0)),0,VLOOKUP("Celkem",'Léky Recepty'!B:H,5,0))</f>
        <v>0.84249192351370694</v>
      </c>
      <c r="E10" s="295">
        <f t="shared" si="0"/>
        <v>1.4041532058561783</v>
      </c>
    </row>
    <row r="11" spans="1:5" ht="14.4" customHeight="1" x14ac:dyDescent="0.3">
      <c r="A11" s="299" t="str">
        <f>HYPERLINK("#'LRp PL'!A1","% plnění pozitivního listu")</f>
        <v>% plnění pozitivního listu</v>
      </c>
      <c r="B11" s="297" t="s">
        <v>188</v>
      </c>
      <c r="C11" s="300">
        <v>0.8</v>
      </c>
      <c r="D11" s="300">
        <f>IF(ISERROR(VLOOKUP("Celkem",'LRp PL'!A:F,5,0)),0,VLOOKUP("Celkem",'LRp PL'!A:F,5,0))</f>
        <v>0.9174306302639601</v>
      </c>
      <c r="E11" s="295">
        <f t="shared" si="0"/>
        <v>1.14678828782995</v>
      </c>
    </row>
    <row r="12" spans="1:5" ht="14.4" customHeight="1" x14ac:dyDescent="0.3">
      <c r="A12" s="301" t="s">
        <v>197</v>
      </c>
      <c r="B12" s="297"/>
      <c r="C12" s="298"/>
      <c r="D12" s="298"/>
      <c r="E12" s="295"/>
    </row>
    <row r="13" spans="1:5" ht="14.4" customHeight="1" x14ac:dyDescent="0.3">
      <c r="A13" s="302" t="s">
        <v>201</v>
      </c>
      <c r="B13" s="297"/>
      <c r="C13" s="294"/>
      <c r="D13" s="294"/>
      <c r="E13" s="295"/>
    </row>
    <row r="14" spans="1:5" ht="14.4" customHeight="1" x14ac:dyDescent="0.3">
      <c r="A14" s="30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297" t="s">
        <v>137</v>
      </c>
      <c r="C14" s="298">
        <f>IF(ISERROR(HI!F6),"",HI!F6)</f>
        <v>3295.5</v>
      </c>
      <c r="D14" s="298">
        <f>IF(ISERROR(HI!E6),"",HI!E6)</f>
        <v>3044.9363200000012</v>
      </c>
      <c r="E14" s="295">
        <f t="shared" si="0"/>
        <v>0.92396793202852412</v>
      </c>
    </row>
    <row r="15" spans="1:5" ht="14.4" customHeight="1" thickBot="1" x14ac:dyDescent="0.35">
      <c r="A15" s="304" t="str">
        <f>HYPERLINK("#HI!A1","Osobní náklady")</f>
        <v>Osobní náklady</v>
      </c>
      <c r="B15" s="297"/>
      <c r="C15" s="294">
        <f ca="1">IF(ISERROR(VLOOKUP("Osobní náklady (Kč) *",INDIRECT("HI!$A:$G"),6,0)),0,VLOOKUP("Osobní náklady (Kč) *",INDIRECT("HI!$A:$G"),6,0))</f>
        <v>9835</v>
      </c>
      <c r="D15" s="294">
        <f ca="1">IF(ISERROR(VLOOKUP("Osobní náklady (Kč) *",INDIRECT("HI!$A:$G"),5,0)),0,VLOOKUP("Osobní náklady (Kč) *",INDIRECT("HI!$A:$G"),5,0))</f>
        <v>9248.2740000000158</v>
      </c>
      <c r="E15" s="295">
        <f ca="1">IF(C15=0,0,D15/C15)</f>
        <v>0.94034306049822225</v>
      </c>
    </row>
    <row r="16" spans="1:5" ht="14.4" customHeight="1" thickBot="1" x14ac:dyDescent="0.35">
      <c r="A16" s="308"/>
      <c r="B16" s="309"/>
      <c r="C16" s="310"/>
      <c r="D16" s="310"/>
      <c r="E16" s="311"/>
    </row>
    <row r="17" spans="1:5" ht="14.4" customHeight="1" thickBot="1" x14ac:dyDescent="0.35">
      <c r="A17" s="312" t="str">
        <f>HYPERLINK("#HI!A1","VÝNOSY CELKEM (v tisících)")</f>
        <v>VÝNOSY CELKEM (v tisících)</v>
      </c>
      <c r="B17" s="313"/>
      <c r="C17" s="314">
        <f ca="1">IF(ISERROR(VLOOKUP("Výnosy celkem",INDIRECT("HI!$A:$G"),6,0)),0,VLOOKUP("Výnosy celkem",INDIRECT("HI!$A:$G"),6,0))</f>
        <v>18399.968000000001</v>
      </c>
      <c r="D17" s="314">
        <f ca="1">IF(ISERROR(VLOOKUP("Výnosy celkem",INDIRECT("HI!$A:$G"),5,0)),0,VLOOKUP("Výnosy celkem",INDIRECT("HI!$A:$G"),5,0))</f>
        <v>14206.551000000001</v>
      </c>
      <c r="E17" s="315">
        <f t="shared" ref="E17:E27" ca="1" si="1">IF(C17=0,0,D17/C17)</f>
        <v>0.77209650582001021</v>
      </c>
    </row>
    <row r="18" spans="1:5" ht="14.4" customHeight="1" x14ac:dyDescent="0.3">
      <c r="A18" s="316" t="str">
        <f>HYPERLINK("#HI!A1","Ambulance (body za výkony + Kč za ZUM a ZULP)")</f>
        <v>Ambulance (body za výkony + Kč za ZUM a ZULP)</v>
      </c>
      <c r="B18" s="293"/>
      <c r="C18" s="294">
        <f ca="1">IF(ISERROR(VLOOKUP("Ambulance *",INDIRECT("HI!$A:$G"),6,0)),0,VLOOKUP("Ambulance *",INDIRECT("HI!$A:$G"),6,0))</f>
        <v>2584.058</v>
      </c>
      <c r="D18" s="294">
        <f ca="1">IF(ISERROR(VLOOKUP("Ambulance *",INDIRECT("HI!$A:$G"),5,0)),0,VLOOKUP("Ambulance *",INDIRECT("HI!$A:$G"),5,0))</f>
        <v>2460.3510000000001</v>
      </c>
      <c r="E18" s="295">
        <f t="shared" ca="1" si="1"/>
        <v>0.95212684854596918</v>
      </c>
    </row>
    <row r="19" spans="1:5" ht="14.4" customHeight="1" x14ac:dyDescent="0.3">
      <c r="A19" s="317" t="str">
        <f>HYPERLINK("#'ZV Vykáz.-A'!A1","Zdravotní výkony vykázané u ambulantních pacientů (min. 100 %)")</f>
        <v>Zdravotní výkony vykázané u ambulantních pacientů (min. 100 %)</v>
      </c>
      <c r="B19" s="280" t="s">
        <v>154</v>
      </c>
      <c r="C19" s="300">
        <v>1</v>
      </c>
      <c r="D19" s="300">
        <f>IF(ISERROR(VLOOKUP("Celkem:",'ZV Vykáz.-A'!$A:$S,7,0)),"",VLOOKUP("Celkem:",'ZV Vykáz.-A'!$A:$S,7,0))</f>
        <v>0.95212684854596918</v>
      </c>
      <c r="E19" s="295">
        <f t="shared" si="1"/>
        <v>0.95212684854596918</v>
      </c>
    </row>
    <row r="20" spans="1:5" ht="14.4" customHeight="1" x14ac:dyDescent="0.3">
      <c r="A20" s="317" t="str">
        <f>HYPERLINK("#'ZV Vykáz.-H'!A1","Zdravotní výkony vykázané u hospitalizovaných pacientů (max. 85 %)")</f>
        <v>Zdravotní výkony vykázané u hospitalizovaných pacientů (max. 85 %)</v>
      </c>
      <c r="B20" s="280" t="s">
        <v>156</v>
      </c>
      <c r="C20" s="300">
        <v>0.85</v>
      </c>
      <c r="D20" s="300">
        <f>IF(ISERROR(VLOOKUP("Celkem:",'ZV Vykáz.-H'!$A:$S,7,0)),"",VLOOKUP("Celkem:",'ZV Vykáz.-H'!$A:$S,7,0))</f>
        <v>1.0041971495039335</v>
      </c>
      <c r="E20" s="295">
        <f t="shared" si="1"/>
        <v>1.1814084111810983</v>
      </c>
    </row>
    <row r="21" spans="1:5" ht="14.4" customHeight="1" x14ac:dyDescent="0.3">
      <c r="A21" s="318" t="str">
        <f>HYPERLINK("#HI!A1","Hospitalizace (casemix * 30000)")</f>
        <v>Hospitalizace (casemix * 30000)</v>
      </c>
      <c r="B21" s="297"/>
      <c r="C21" s="294">
        <f ca="1">IF(ISERROR(VLOOKUP("Hospitalizace *",INDIRECT("HI!$A:$G"),6,0)),0,VLOOKUP("Hospitalizace *",INDIRECT("HI!$A:$G"),6,0))</f>
        <v>15815.91</v>
      </c>
      <c r="D21" s="294">
        <f ca="1">IF(ISERROR(VLOOKUP("Hospitalizace *",INDIRECT("HI!$A:$G"),5,0)),0,VLOOKUP("Hospitalizace *",INDIRECT("HI!$A:$G"),5,0))</f>
        <v>11746.2</v>
      </c>
      <c r="E21" s="295">
        <f ca="1">IF(C21=0,0,D21/C21)</f>
        <v>0.74268252664563728</v>
      </c>
    </row>
    <row r="22" spans="1:5" ht="14.4" customHeight="1" x14ac:dyDescent="0.3">
      <c r="A22" s="317" t="str">
        <f>HYPERLINK("#'CaseMix'!A1","Casemix (min. 100 %)")</f>
        <v>Casemix (min. 100 %)</v>
      </c>
      <c r="B22" s="297" t="s">
        <v>71</v>
      </c>
      <c r="C22" s="300">
        <v>1</v>
      </c>
      <c r="D22" s="300">
        <f>IF(ISERROR(VLOOKUP("Celkem",CaseMix!A:M,5,0)),0,VLOOKUP("Celkem",CaseMix!A:M,5,0))</f>
        <v>0.74268252664563728</v>
      </c>
      <c r="E22" s="295">
        <f t="shared" si="1"/>
        <v>0.74268252664563728</v>
      </c>
    </row>
    <row r="23" spans="1:5" ht="14.4" customHeight="1" x14ac:dyDescent="0.3">
      <c r="A23" s="319" t="str">
        <f>HYPERLINK("#'CaseMix'!A1","DRG mimo vyjmenované baze")</f>
        <v>DRG mimo vyjmenované baze</v>
      </c>
      <c r="B23" s="297" t="s">
        <v>71</v>
      </c>
      <c r="C23" s="300">
        <v>1</v>
      </c>
      <c r="D23" s="300">
        <f>IF(ISERROR(CaseMix!E26),"",CaseMix!E26)</f>
        <v>0.74268252664563728</v>
      </c>
      <c r="E23" s="295">
        <f t="shared" si="1"/>
        <v>0.74268252664563728</v>
      </c>
    </row>
    <row r="24" spans="1:5" ht="14.4" customHeight="1" x14ac:dyDescent="0.3">
      <c r="A24" s="319" t="str">
        <f>HYPERLINK("#'CaseMix'!A1","Vyjmenované baze DRG")</f>
        <v>Vyjmenované baze DRG</v>
      </c>
      <c r="B24" s="297" t="s">
        <v>71</v>
      </c>
      <c r="C24" s="300">
        <v>1</v>
      </c>
      <c r="D24" s="300">
        <f>IF(ISERROR(CaseMix!E39),"",CaseMix!E39)</f>
        <v>0</v>
      </c>
      <c r="E24" s="295">
        <f t="shared" si="1"/>
        <v>0</v>
      </c>
    </row>
    <row r="25" spans="1:5" ht="14.4" customHeight="1" x14ac:dyDescent="0.3">
      <c r="A25" s="317" t="str">
        <f>HYPERLINK("#'CaseMix'!A1","Počet hospitalizací ukončených na pracovišti (min. 95 %)")</f>
        <v>Počet hospitalizací ukončených na pracovišti (min. 95 %)</v>
      </c>
      <c r="B25" s="297" t="s">
        <v>71</v>
      </c>
      <c r="C25" s="300">
        <v>0.95</v>
      </c>
      <c r="D25" s="300">
        <f>IF(ISERROR(CaseMix!I13),"",CaseMix!I13)</f>
        <v>0.87667560321715821</v>
      </c>
      <c r="E25" s="295">
        <f t="shared" si="1"/>
        <v>0.92281642443911394</v>
      </c>
    </row>
    <row r="26" spans="1:5" ht="14.4" customHeight="1" x14ac:dyDescent="0.3">
      <c r="A26" s="317" t="str">
        <f>HYPERLINK("#'ALOS'!A1","Průměrná délka hospitalizace (max. 100 % republikového průměru)")</f>
        <v>Průměrná délka hospitalizace (max. 100 % republikového průměru)</v>
      </c>
      <c r="B26" s="297" t="s">
        <v>86</v>
      </c>
      <c r="C26" s="300">
        <v>1</v>
      </c>
      <c r="D26" s="320">
        <f>IF(ISERROR(INDEX(ALOS!$E:$E,COUNT(ALOS!$E:$E)+32)),0,INDEX(ALOS!$E:$E,COUNT(ALOS!$E:$E)+32))</f>
        <v>0.95856197305539326</v>
      </c>
      <c r="E26" s="295">
        <f t="shared" si="1"/>
        <v>0.95856197305539326</v>
      </c>
    </row>
    <row r="27" spans="1:5" ht="27.6" x14ac:dyDescent="0.3">
      <c r="A27" s="321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297" t="s">
        <v>151</v>
      </c>
      <c r="C27" s="300">
        <f>IF(E22&gt;1,95%,95%-2*ABS(C22-D22))</f>
        <v>0.43536505329127451</v>
      </c>
      <c r="D27" s="300">
        <f>IF(ISERROR(VLOOKUP("Celkem:",'ZV Vyžád.'!$A:$M,7,0)),"",VLOOKUP("Celkem:",'ZV Vyžád.'!$A:$M,7,0))</f>
        <v>1.0083690012676338</v>
      </c>
      <c r="E27" s="295">
        <f t="shared" si="1"/>
        <v>2.31614594153702</v>
      </c>
    </row>
    <row r="28" spans="1:5" ht="14.4" customHeight="1" thickBot="1" x14ac:dyDescent="0.35">
      <c r="A28" s="322" t="s">
        <v>198</v>
      </c>
      <c r="B28" s="305"/>
      <c r="C28" s="306"/>
      <c r="D28" s="306"/>
      <c r="E28" s="307"/>
    </row>
    <row r="29" spans="1:5" ht="14.4" customHeight="1" thickBot="1" x14ac:dyDescent="0.35">
      <c r="A29" s="323"/>
      <c r="B29" s="324"/>
      <c r="C29" s="325"/>
      <c r="D29" s="325"/>
      <c r="E29" s="326"/>
    </row>
    <row r="30" spans="1:5" ht="14.4" customHeight="1" thickBot="1" x14ac:dyDescent="0.35">
      <c r="A30" s="327" t="s">
        <v>199</v>
      </c>
      <c r="B30" s="328"/>
      <c r="C30" s="329"/>
      <c r="D30" s="329"/>
      <c r="E30" s="330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81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8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9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8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7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6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5" priority="16" operator="lessThan">
      <formula>1</formula>
    </cfRule>
  </conditionalFormatting>
  <conditionalFormatting sqref="E26:E27 E4 E7 E14 E20">
    <cfRule type="cellIs" dxfId="74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3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5.4414062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525" t="s">
        <v>3113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227"/>
      <c r="C2" s="227"/>
      <c r="D2" s="227"/>
      <c r="E2" s="227"/>
      <c r="F2" s="227"/>
      <c r="G2" s="227"/>
      <c r="H2" s="227"/>
      <c r="I2" s="227"/>
      <c r="J2" s="227"/>
      <c r="K2" s="227"/>
      <c r="L2" s="227"/>
      <c r="M2" s="227"/>
      <c r="N2" s="227"/>
      <c r="O2" s="227"/>
      <c r="P2" s="227"/>
      <c r="Q2" s="227"/>
      <c r="R2" s="227"/>
      <c r="S2" s="227"/>
    </row>
    <row r="3" spans="1:19" ht="14.4" customHeight="1" thickBot="1" x14ac:dyDescent="0.35">
      <c r="A3" s="353" t="s">
        <v>160</v>
      </c>
      <c r="B3" s="354">
        <f>SUBTOTAL(9,B6:B1048576)</f>
        <v>2584058</v>
      </c>
      <c r="C3" s="355">
        <f t="shared" ref="C3:R3" si="0">SUBTOTAL(9,C6:C1048576)</f>
        <v>4</v>
      </c>
      <c r="D3" s="355">
        <f t="shared" si="0"/>
        <v>2458623</v>
      </c>
      <c r="E3" s="355">
        <f t="shared" si="0"/>
        <v>5.0338454060056161</v>
      </c>
      <c r="F3" s="355">
        <f t="shared" si="0"/>
        <v>2460351</v>
      </c>
      <c r="G3" s="356">
        <f>IF(B3&lt;&gt;0,F3/B3,"")</f>
        <v>0.95212684854596918</v>
      </c>
      <c r="H3" s="357">
        <f t="shared" si="0"/>
        <v>216810.95999999996</v>
      </c>
      <c r="I3" s="355">
        <f t="shared" si="0"/>
        <v>1</v>
      </c>
      <c r="J3" s="355">
        <f t="shared" si="0"/>
        <v>229872.29</v>
      </c>
      <c r="K3" s="355">
        <f t="shared" si="0"/>
        <v>1.0149064881221874</v>
      </c>
      <c r="L3" s="355">
        <f t="shared" si="0"/>
        <v>441040.67</v>
      </c>
      <c r="M3" s="358">
        <f>IF(H3&lt;&gt;0,L3/H3,"")</f>
        <v>2.0342175967487992</v>
      </c>
      <c r="N3" s="354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123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3105</v>
      </c>
      <c r="B6" s="755">
        <v>2147564</v>
      </c>
      <c r="C6" s="625">
        <v>1</v>
      </c>
      <c r="D6" s="755">
        <v>2018153</v>
      </c>
      <c r="E6" s="625">
        <v>0.93974056186451249</v>
      </c>
      <c r="F6" s="755">
        <v>2019722</v>
      </c>
      <c r="G6" s="646">
        <v>0.94047115708775153</v>
      </c>
      <c r="H6" s="755">
        <v>216810.95999999996</v>
      </c>
      <c r="I6" s="625">
        <v>1</v>
      </c>
      <c r="J6" s="755">
        <v>220042.85</v>
      </c>
      <c r="K6" s="625">
        <v>1.0149064881221874</v>
      </c>
      <c r="L6" s="755">
        <v>437218.11</v>
      </c>
      <c r="M6" s="646">
        <v>2.0165867537323763</v>
      </c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3106</v>
      </c>
      <c r="B7" s="756">
        <v>399421</v>
      </c>
      <c r="C7" s="696">
        <v>1</v>
      </c>
      <c r="D7" s="756">
        <v>337007</v>
      </c>
      <c r="E7" s="696">
        <v>0.84373881193026912</v>
      </c>
      <c r="F7" s="756">
        <v>360460</v>
      </c>
      <c r="G7" s="701">
        <v>0.90245630550221445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3107</v>
      </c>
      <c r="B8" s="756">
        <v>6830</v>
      </c>
      <c r="C8" s="696">
        <v>1</v>
      </c>
      <c r="D8" s="756">
        <v>22200</v>
      </c>
      <c r="E8" s="696">
        <v>3.2503660322108345</v>
      </c>
      <c r="F8" s="756">
        <v>45600</v>
      </c>
      <c r="G8" s="701">
        <v>6.6764275256222545</v>
      </c>
      <c r="H8" s="756"/>
      <c r="I8" s="696"/>
      <c r="J8" s="756"/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3108</v>
      </c>
      <c r="B9" s="756">
        <v>30243</v>
      </c>
      <c r="C9" s="696">
        <v>1</v>
      </c>
      <c r="D9" s="756"/>
      <c r="E9" s="696"/>
      <c r="F9" s="756"/>
      <c r="G9" s="701"/>
      <c r="H9" s="756"/>
      <c r="I9" s="696"/>
      <c r="J9" s="756"/>
      <c r="K9" s="696"/>
      <c r="L9" s="756"/>
      <c r="M9" s="701"/>
      <c r="N9" s="756"/>
      <c r="O9" s="696"/>
      <c r="P9" s="756"/>
      <c r="Q9" s="696"/>
      <c r="R9" s="756"/>
      <c r="S9" s="702"/>
    </row>
    <row r="10" spans="1:19" ht="14.4" customHeight="1" thickBot="1" x14ac:dyDescent="0.35">
      <c r="A10" s="758" t="s">
        <v>3109</v>
      </c>
      <c r="B10" s="757"/>
      <c r="C10" s="704"/>
      <c r="D10" s="757">
        <v>81263</v>
      </c>
      <c r="E10" s="704"/>
      <c r="F10" s="757">
        <v>34569</v>
      </c>
      <c r="G10" s="709"/>
      <c r="H10" s="757"/>
      <c r="I10" s="704"/>
      <c r="J10" s="757">
        <v>9829.44</v>
      </c>
      <c r="K10" s="704"/>
      <c r="L10" s="757">
        <v>3822.5600000000004</v>
      </c>
      <c r="M10" s="709"/>
      <c r="N10" s="757"/>
      <c r="O10" s="704"/>
      <c r="P10" s="757"/>
      <c r="Q10" s="704"/>
      <c r="R10" s="757"/>
      <c r="S10" s="710"/>
    </row>
    <row r="11" spans="1:19" ht="14.4" customHeight="1" x14ac:dyDescent="0.3">
      <c r="A11" s="759" t="s">
        <v>3110</v>
      </c>
    </row>
    <row r="12" spans="1:19" ht="14.4" customHeight="1" x14ac:dyDescent="0.3">
      <c r="A12" s="760" t="s">
        <v>3111</v>
      </c>
    </row>
    <row r="13" spans="1:19" ht="14.4" customHeight="1" x14ac:dyDescent="0.3">
      <c r="A13" s="759" t="s">
        <v>3112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22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7" bestFit="1" customWidth="1"/>
    <col min="2" max="2" width="2.109375" style="257" bestFit="1" customWidth="1"/>
    <col min="3" max="3" width="8" style="257" bestFit="1" customWidth="1"/>
    <col min="4" max="4" width="50.88671875" style="257" bestFit="1" customWidth="1"/>
    <col min="5" max="6" width="11.109375" style="340" customWidth="1"/>
    <col min="7" max="8" width="9.33203125" style="257" hidden="1" customWidth="1"/>
    <col min="9" max="10" width="11.109375" style="340" customWidth="1"/>
    <col min="11" max="12" width="9.33203125" style="257" hidden="1" customWidth="1"/>
    <col min="13" max="14" width="11.109375" style="340" customWidth="1"/>
    <col min="15" max="15" width="11.109375" style="343" customWidth="1"/>
    <col min="16" max="16" width="11.109375" style="340" customWidth="1"/>
    <col min="17" max="16384" width="8.88671875" style="257"/>
  </cols>
  <sheetData>
    <row r="1" spans="1:16" ht="18.600000000000001" customHeight="1" thickBot="1" x14ac:dyDescent="0.4">
      <c r="A1" s="458" t="s">
        <v>3286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</row>
    <row r="2" spans="1:16" ht="14.4" customHeight="1" thickBot="1" x14ac:dyDescent="0.35">
      <c r="A2" s="386" t="s">
        <v>321</v>
      </c>
      <c r="B2" s="258"/>
      <c r="C2" s="258"/>
      <c r="D2" s="258"/>
      <c r="E2" s="361"/>
      <c r="F2" s="361"/>
      <c r="G2" s="258"/>
      <c r="H2" s="258"/>
      <c r="I2" s="361"/>
      <c r="J2" s="361"/>
      <c r="K2" s="258"/>
      <c r="L2" s="258"/>
      <c r="M2" s="361"/>
      <c r="N2" s="361"/>
      <c r="O2" s="362"/>
      <c r="P2" s="361"/>
    </row>
    <row r="3" spans="1:16" ht="14.4" customHeight="1" thickBot="1" x14ac:dyDescent="0.35">
      <c r="D3" s="112" t="s">
        <v>160</v>
      </c>
      <c r="E3" s="214">
        <f t="shared" ref="E3:N3" si="0">SUBTOTAL(9,E6:E1048576)</f>
        <v>12871.1</v>
      </c>
      <c r="F3" s="215">
        <f t="shared" si="0"/>
        <v>2800868.96</v>
      </c>
      <c r="G3" s="78"/>
      <c r="H3" s="78"/>
      <c r="I3" s="215">
        <f t="shared" si="0"/>
        <v>13162.5</v>
      </c>
      <c r="J3" s="215">
        <f t="shared" si="0"/>
        <v>2688495.29</v>
      </c>
      <c r="K3" s="78"/>
      <c r="L3" s="78"/>
      <c r="M3" s="215">
        <f t="shared" si="0"/>
        <v>13331</v>
      </c>
      <c r="N3" s="215">
        <f t="shared" si="0"/>
        <v>2901391.6700000004</v>
      </c>
      <c r="O3" s="79">
        <f>IF(F3=0,0,N3/F3)</f>
        <v>1.03588982970485</v>
      </c>
      <c r="P3" s="216">
        <f>IF(M3=0,0,N3/M3)</f>
        <v>217.6424626809692</v>
      </c>
    </row>
    <row r="4" spans="1:16" ht="14.4" customHeight="1" x14ac:dyDescent="0.3">
      <c r="A4" s="531" t="s">
        <v>119</v>
      </c>
      <c r="B4" s="532" t="s">
        <v>120</v>
      </c>
      <c r="C4" s="533" t="s">
        <v>121</v>
      </c>
      <c r="D4" s="534" t="s">
        <v>81</v>
      </c>
      <c r="E4" s="535">
        <v>2012</v>
      </c>
      <c r="F4" s="536"/>
      <c r="G4" s="213"/>
      <c r="H4" s="213"/>
      <c r="I4" s="535">
        <v>2013</v>
      </c>
      <c r="J4" s="536"/>
      <c r="K4" s="213"/>
      <c r="L4" s="213"/>
      <c r="M4" s="535">
        <v>2014</v>
      </c>
      <c r="N4" s="536"/>
      <c r="O4" s="537" t="s">
        <v>2</v>
      </c>
      <c r="P4" s="530" t="s">
        <v>122</v>
      </c>
    </row>
    <row r="5" spans="1:16" ht="14.4" customHeight="1" thickBot="1" x14ac:dyDescent="0.35">
      <c r="A5" s="761"/>
      <c r="B5" s="762"/>
      <c r="C5" s="763"/>
      <c r="D5" s="764"/>
      <c r="E5" s="765" t="s">
        <v>91</v>
      </c>
      <c r="F5" s="766" t="s">
        <v>14</v>
      </c>
      <c r="G5" s="767"/>
      <c r="H5" s="767"/>
      <c r="I5" s="765" t="s">
        <v>91</v>
      </c>
      <c r="J5" s="766" t="s">
        <v>14</v>
      </c>
      <c r="K5" s="767"/>
      <c r="L5" s="767"/>
      <c r="M5" s="765" t="s">
        <v>91</v>
      </c>
      <c r="N5" s="766" t="s">
        <v>14</v>
      </c>
      <c r="O5" s="768"/>
      <c r="P5" s="769"/>
    </row>
    <row r="6" spans="1:16" ht="14.4" customHeight="1" x14ac:dyDescent="0.3">
      <c r="A6" s="624" t="s">
        <v>3114</v>
      </c>
      <c r="B6" s="625" t="s">
        <v>892</v>
      </c>
      <c r="C6" s="625" t="s">
        <v>3115</v>
      </c>
      <c r="D6" s="625" t="s">
        <v>3116</v>
      </c>
      <c r="E6" s="628">
        <v>0.2</v>
      </c>
      <c r="F6" s="628">
        <v>29.12</v>
      </c>
      <c r="G6" s="625">
        <v>1</v>
      </c>
      <c r="H6" s="625">
        <v>145.6</v>
      </c>
      <c r="I6" s="628">
        <v>1</v>
      </c>
      <c r="J6" s="628">
        <v>157.94</v>
      </c>
      <c r="K6" s="625">
        <v>5.4237637362637363</v>
      </c>
      <c r="L6" s="625">
        <v>157.94</v>
      </c>
      <c r="M6" s="628">
        <v>0.2</v>
      </c>
      <c r="N6" s="628">
        <v>31.58</v>
      </c>
      <c r="O6" s="646">
        <v>1.0844780219780219</v>
      </c>
      <c r="P6" s="629">
        <v>157.89999999999998</v>
      </c>
    </row>
    <row r="7" spans="1:16" ht="14.4" customHeight="1" x14ac:dyDescent="0.3">
      <c r="A7" s="695" t="s">
        <v>3114</v>
      </c>
      <c r="B7" s="696" t="s">
        <v>892</v>
      </c>
      <c r="C7" s="696" t="s">
        <v>3117</v>
      </c>
      <c r="D7" s="696" t="s">
        <v>3118</v>
      </c>
      <c r="E7" s="711">
        <v>1</v>
      </c>
      <c r="F7" s="711">
        <v>9760.49</v>
      </c>
      <c r="G7" s="696">
        <v>1</v>
      </c>
      <c r="H7" s="696">
        <v>9760.49</v>
      </c>
      <c r="I7" s="711">
        <v>3</v>
      </c>
      <c r="J7" s="711">
        <v>25026.720000000001</v>
      </c>
      <c r="K7" s="696">
        <v>2.5640843851077149</v>
      </c>
      <c r="L7" s="696">
        <v>8342.24</v>
      </c>
      <c r="M7" s="711">
        <v>6</v>
      </c>
      <c r="N7" s="711">
        <v>50053.440000000002</v>
      </c>
      <c r="O7" s="701">
        <v>5.1281687702154297</v>
      </c>
      <c r="P7" s="712">
        <v>8342.24</v>
      </c>
    </row>
    <row r="8" spans="1:16" ht="14.4" customHeight="1" x14ac:dyDescent="0.3">
      <c r="A8" s="695" t="s">
        <v>3114</v>
      </c>
      <c r="B8" s="696" t="s">
        <v>892</v>
      </c>
      <c r="C8" s="696" t="s">
        <v>3119</v>
      </c>
      <c r="D8" s="696" t="s">
        <v>1233</v>
      </c>
      <c r="E8" s="711">
        <v>0.2</v>
      </c>
      <c r="F8" s="711">
        <v>11.39</v>
      </c>
      <c r="G8" s="696">
        <v>1</v>
      </c>
      <c r="H8" s="696">
        <v>56.95</v>
      </c>
      <c r="I8" s="711">
        <v>0.60000000000000009</v>
      </c>
      <c r="J8" s="711">
        <v>34.47</v>
      </c>
      <c r="K8" s="696">
        <v>3.0263388937664617</v>
      </c>
      <c r="L8" s="696">
        <v>57.449999999999989</v>
      </c>
      <c r="M8" s="711">
        <v>7.4</v>
      </c>
      <c r="N8" s="711">
        <v>416.28</v>
      </c>
      <c r="O8" s="701">
        <v>36.547848990342402</v>
      </c>
      <c r="P8" s="712">
        <v>56.254054054054045</v>
      </c>
    </row>
    <row r="9" spans="1:16" ht="14.4" customHeight="1" x14ac:dyDescent="0.3">
      <c r="A9" s="695" t="s">
        <v>3114</v>
      </c>
      <c r="B9" s="696" t="s">
        <v>892</v>
      </c>
      <c r="C9" s="696" t="s">
        <v>3120</v>
      </c>
      <c r="D9" s="696" t="s">
        <v>1262</v>
      </c>
      <c r="E9" s="711">
        <v>4</v>
      </c>
      <c r="F9" s="711">
        <v>41581.47</v>
      </c>
      <c r="G9" s="696">
        <v>1</v>
      </c>
      <c r="H9" s="696">
        <v>10395.3675</v>
      </c>
      <c r="I9" s="711">
        <v>8</v>
      </c>
      <c r="J9" s="711">
        <v>70977.960000000006</v>
      </c>
      <c r="K9" s="696">
        <v>1.7069612979050526</v>
      </c>
      <c r="L9" s="696">
        <v>8872.2450000000008</v>
      </c>
      <c r="M9" s="711">
        <v>12</v>
      </c>
      <c r="N9" s="711">
        <v>94532.4</v>
      </c>
      <c r="O9" s="701">
        <v>2.2734261198557912</v>
      </c>
      <c r="P9" s="712">
        <v>7877.7</v>
      </c>
    </row>
    <row r="10" spans="1:16" ht="14.4" customHeight="1" x14ac:dyDescent="0.3">
      <c r="A10" s="695" t="s">
        <v>3114</v>
      </c>
      <c r="B10" s="696" t="s">
        <v>892</v>
      </c>
      <c r="C10" s="696" t="s">
        <v>3121</v>
      </c>
      <c r="D10" s="696" t="s">
        <v>1417</v>
      </c>
      <c r="E10" s="711">
        <v>2</v>
      </c>
      <c r="F10" s="711">
        <v>12933.62</v>
      </c>
      <c r="G10" s="696">
        <v>1</v>
      </c>
      <c r="H10" s="696">
        <v>6466.81</v>
      </c>
      <c r="I10" s="711">
        <v>3</v>
      </c>
      <c r="J10" s="711">
        <v>20902.560000000001</v>
      </c>
      <c r="K10" s="696">
        <v>1.6161414978946342</v>
      </c>
      <c r="L10" s="696">
        <v>6967.52</v>
      </c>
      <c r="M10" s="711">
        <v>3</v>
      </c>
      <c r="N10" s="711">
        <v>20902.560000000001</v>
      </c>
      <c r="O10" s="701">
        <v>1.6161414978946342</v>
      </c>
      <c r="P10" s="712">
        <v>6967.52</v>
      </c>
    </row>
    <row r="11" spans="1:16" ht="14.4" customHeight="1" x14ac:dyDescent="0.3">
      <c r="A11" s="695" t="s">
        <v>3114</v>
      </c>
      <c r="B11" s="696" t="s">
        <v>892</v>
      </c>
      <c r="C11" s="696" t="s">
        <v>3122</v>
      </c>
      <c r="D11" s="696" t="s">
        <v>1422</v>
      </c>
      <c r="E11" s="711">
        <v>10.7</v>
      </c>
      <c r="F11" s="711">
        <v>57750.630000000005</v>
      </c>
      <c r="G11" s="696">
        <v>1</v>
      </c>
      <c r="H11" s="696">
        <v>5397.2551401869168</v>
      </c>
      <c r="I11" s="711">
        <v>3.1</v>
      </c>
      <c r="J11" s="711">
        <v>16928.48</v>
      </c>
      <c r="K11" s="696">
        <v>0.29313065502488889</v>
      </c>
      <c r="L11" s="696">
        <v>5460.7999999999993</v>
      </c>
      <c r="M11" s="711">
        <v>7.7</v>
      </c>
      <c r="N11" s="711">
        <v>42048.160000000003</v>
      </c>
      <c r="O11" s="701">
        <v>0.7280987237714982</v>
      </c>
      <c r="P11" s="712">
        <v>5460.8</v>
      </c>
    </row>
    <row r="12" spans="1:16" ht="14.4" customHeight="1" x14ac:dyDescent="0.3">
      <c r="A12" s="695" t="s">
        <v>3114</v>
      </c>
      <c r="B12" s="696" t="s">
        <v>892</v>
      </c>
      <c r="C12" s="696" t="s">
        <v>3123</v>
      </c>
      <c r="D12" s="696" t="s">
        <v>3124</v>
      </c>
      <c r="E12" s="711">
        <v>12</v>
      </c>
      <c r="F12" s="711">
        <v>30053.9</v>
      </c>
      <c r="G12" s="696">
        <v>1</v>
      </c>
      <c r="H12" s="696">
        <v>2504.4916666666668</v>
      </c>
      <c r="I12" s="711">
        <v>2</v>
      </c>
      <c r="J12" s="711">
        <v>4669.24</v>
      </c>
      <c r="K12" s="696">
        <v>0.15536219924868319</v>
      </c>
      <c r="L12" s="696">
        <v>2334.62</v>
      </c>
      <c r="M12" s="711"/>
      <c r="N12" s="711"/>
      <c r="O12" s="701"/>
      <c r="P12" s="712"/>
    </row>
    <row r="13" spans="1:16" ht="14.4" customHeight="1" x14ac:dyDescent="0.3">
      <c r="A13" s="695" t="s">
        <v>3114</v>
      </c>
      <c r="B13" s="696" t="s">
        <v>892</v>
      </c>
      <c r="C13" s="696" t="s">
        <v>3125</v>
      </c>
      <c r="D13" s="696" t="s">
        <v>1265</v>
      </c>
      <c r="E13" s="711"/>
      <c r="F13" s="711"/>
      <c r="G13" s="696"/>
      <c r="H13" s="696"/>
      <c r="I13" s="711">
        <v>3</v>
      </c>
      <c r="J13" s="711">
        <v>21050.07</v>
      </c>
      <c r="K13" s="696"/>
      <c r="L13" s="696">
        <v>7016.69</v>
      </c>
      <c r="M13" s="711">
        <v>17</v>
      </c>
      <c r="N13" s="711">
        <v>119283.73</v>
      </c>
      <c r="O13" s="701"/>
      <c r="P13" s="712">
        <v>7016.69</v>
      </c>
    </row>
    <row r="14" spans="1:16" ht="14.4" customHeight="1" x14ac:dyDescent="0.3">
      <c r="A14" s="695" t="s">
        <v>3114</v>
      </c>
      <c r="B14" s="696" t="s">
        <v>892</v>
      </c>
      <c r="C14" s="696" t="s">
        <v>3126</v>
      </c>
      <c r="D14" s="696" t="s">
        <v>1274</v>
      </c>
      <c r="E14" s="711"/>
      <c r="F14" s="711"/>
      <c r="G14" s="696"/>
      <c r="H14" s="696"/>
      <c r="I14" s="711"/>
      <c r="J14" s="711"/>
      <c r="K14" s="696"/>
      <c r="L14" s="696"/>
      <c r="M14" s="711">
        <v>8</v>
      </c>
      <c r="N14" s="711">
        <v>31780.799999999999</v>
      </c>
      <c r="O14" s="701"/>
      <c r="P14" s="712">
        <v>3972.6</v>
      </c>
    </row>
    <row r="15" spans="1:16" ht="14.4" customHeight="1" x14ac:dyDescent="0.3">
      <c r="A15" s="695" t="s">
        <v>3114</v>
      </c>
      <c r="B15" s="696" t="s">
        <v>3127</v>
      </c>
      <c r="C15" s="696" t="s">
        <v>3128</v>
      </c>
      <c r="D15" s="696" t="s">
        <v>3129</v>
      </c>
      <c r="E15" s="711"/>
      <c r="F15" s="711"/>
      <c r="G15" s="696"/>
      <c r="H15" s="696"/>
      <c r="I15" s="711"/>
      <c r="J15" s="711"/>
      <c r="K15" s="696"/>
      <c r="L15" s="696"/>
      <c r="M15" s="711">
        <v>1</v>
      </c>
      <c r="N15" s="711">
        <v>2625.11</v>
      </c>
      <c r="O15" s="701"/>
      <c r="P15" s="712">
        <v>2625.11</v>
      </c>
    </row>
    <row r="16" spans="1:16" ht="14.4" customHeight="1" x14ac:dyDescent="0.3">
      <c r="A16" s="695" t="s">
        <v>3114</v>
      </c>
      <c r="B16" s="696" t="s">
        <v>3127</v>
      </c>
      <c r="C16" s="696" t="s">
        <v>3130</v>
      </c>
      <c r="D16" s="696" t="s">
        <v>3131</v>
      </c>
      <c r="E16" s="711"/>
      <c r="F16" s="711"/>
      <c r="G16" s="696"/>
      <c r="H16" s="696"/>
      <c r="I16" s="711"/>
      <c r="J16" s="711"/>
      <c r="K16" s="696"/>
      <c r="L16" s="696"/>
      <c r="M16" s="711">
        <v>3</v>
      </c>
      <c r="N16" s="711">
        <v>3140.19</v>
      </c>
      <c r="O16" s="701"/>
      <c r="P16" s="712">
        <v>1046.73</v>
      </c>
    </row>
    <row r="17" spans="1:16" ht="14.4" customHeight="1" x14ac:dyDescent="0.3">
      <c r="A17" s="695" t="s">
        <v>3114</v>
      </c>
      <c r="B17" s="696" t="s">
        <v>3127</v>
      </c>
      <c r="C17" s="696" t="s">
        <v>3132</v>
      </c>
      <c r="D17" s="696" t="s">
        <v>3133</v>
      </c>
      <c r="E17" s="711"/>
      <c r="F17" s="711"/>
      <c r="G17" s="696"/>
      <c r="H17" s="696"/>
      <c r="I17" s="711">
        <v>1</v>
      </c>
      <c r="J17" s="711">
        <v>1001.13</v>
      </c>
      <c r="K17" s="696"/>
      <c r="L17" s="696">
        <v>1001.13</v>
      </c>
      <c r="M17" s="711">
        <v>3</v>
      </c>
      <c r="N17" s="711">
        <v>3003.39</v>
      </c>
      <c r="O17" s="701"/>
      <c r="P17" s="712">
        <v>1001.13</v>
      </c>
    </row>
    <row r="18" spans="1:16" ht="14.4" customHeight="1" x14ac:dyDescent="0.3">
      <c r="A18" s="695" t="s">
        <v>3114</v>
      </c>
      <c r="B18" s="696" t="s">
        <v>3127</v>
      </c>
      <c r="C18" s="696" t="s">
        <v>3134</v>
      </c>
      <c r="D18" s="696" t="s">
        <v>3135</v>
      </c>
      <c r="E18" s="711"/>
      <c r="F18" s="711"/>
      <c r="G18" s="696"/>
      <c r="H18" s="696"/>
      <c r="I18" s="711"/>
      <c r="J18" s="711"/>
      <c r="K18" s="696"/>
      <c r="L18" s="696"/>
      <c r="M18" s="711">
        <v>1</v>
      </c>
      <c r="N18" s="711">
        <v>239.4</v>
      </c>
      <c r="O18" s="701"/>
      <c r="P18" s="712">
        <v>239.4</v>
      </c>
    </row>
    <row r="19" spans="1:16" ht="14.4" customHeight="1" x14ac:dyDescent="0.3">
      <c r="A19" s="695" t="s">
        <v>3114</v>
      </c>
      <c r="B19" s="696" t="s">
        <v>3127</v>
      </c>
      <c r="C19" s="696" t="s">
        <v>3136</v>
      </c>
      <c r="D19" s="696" t="s">
        <v>3137</v>
      </c>
      <c r="E19" s="711"/>
      <c r="F19" s="711"/>
      <c r="G19" s="696"/>
      <c r="H19" s="696"/>
      <c r="I19" s="711"/>
      <c r="J19" s="711"/>
      <c r="K19" s="696"/>
      <c r="L19" s="696"/>
      <c r="M19" s="711">
        <v>3</v>
      </c>
      <c r="N19" s="711">
        <v>2704.92</v>
      </c>
      <c r="O19" s="701"/>
      <c r="P19" s="712">
        <v>901.64</v>
      </c>
    </row>
    <row r="20" spans="1:16" ht="14.4" customHeight="1" x14ac:dyDescent="0.3">
      <c r="A20" s="695" t="s">
        <v>3114</v>
      </c>
      <c r="B20" s="696" t="s">
        <v>3127</v>
      </c>
      <c r="C20" s="696" t="s">
        <v>3138</v>
      </c>
      <c r="D20" s="696" t="s">
        <v>3139</v>
      </c>
      <c r="E20" s="711">
        <v>1</v>
      </c>
      <c r="F20" s="711">
        <v>408.74</v>
      </c>
      <c r="G20" s="696">
        <v>1</v>
      </c>
      <c r="H20" s="696">
        <v>408.74</v>
      </c>
      <c r="I20" s="711">
        <v>6</v>
      </c>
      <c r="J20" s="711">
        <v>2452.44</v>
      </c>
      <c r="K20" s="696">
        <v>6</v>
      </c>
      <c r="L20" s="696">
        <v>408.74</v>
      </c>
      <c r="M20" s="711">
        <v>6</v>
      </c>
      <c r="N20" s="711">
        <v>2452.44</v>
      </c>
      <c r="O20" s="701">
        <v>6</v>
      </c>
      <c r="P20" s="712">
        <v>408.74</v>
      </c>
    </row>
    <row r="21" spans="1:16" ht="14.4" customHeight="1" x14ac:dyDescent="0.3">
      <c r="A21" s="695" t="s">
        <v>3114</v>
      </c>
      <c r="B21" s="696" t="s">
        <v>3127</v>
      </c>
      <c r="C21" s="696" t="s">
        <v>3140</v>
      </c>
      <c r="D21" s="696" t="s">
        <v>3141</v>
      </c>
      <c r="E21" s="711">
        <v>19</v>
      </c>
      <c r="F21" s="711">
        <v>3845.6000000000004</v>
      </c>
      <c r="G21" s="696">
        <v>1</v>
      </c>
      <c r="H21" s="696">
        <v>202.4</v>
      </c>
      <c r="I21" s="711">
        <v>14</v>
      </c>
      <c r="J21" s="711">
        <v>2833.6000000000004</v>
      </c>
      <c r="K21" s="696">
        <v>0.73684210526315796</v>
      </c>
      <c r="L21" s="696">
        <v>202.40000000000003</v>
      </c>
      <c r="M21" s="711">
        <v>8</v>
      </c>
      <c r="N21" s="711">
        <v>1619.2</v>
      </c>
      <c r="O21" s="701">
        <v>0.42105263157894735</v>
      </c>
      <c r="P21" s="712">
        <v>202.4</v>
      </c>
    </row>
    <row r="22" spans="1:16" ht="14.4" customHeight="1" x14ac:dyDescent="0.3">
      <c r="A22" s="695" t="s">
        <v>3114</v>
      </c>
      <c r="B22" s="696" t="s">
        <v>3127</v>
      </c>
      <c r="C22" s="696" t="s">
        <v>3142</v>
      </c>
      <c r="D22" s="696" t="s">
        <v>3143</v>
      </c>
      <c r="E22" s="711">
        <v>18</v>
      </c>
      <c r="F22" s="711">
        <v>18774</v>
      </c>
      <c r="G22" s="696">
        <v>1</v>
      </c>
      <c r="H22" s="696">
        <v>1043</v>
      </c>
      <c r="I22" s="711">
        <v>13</v>
      </c>
      <c r="J22" s="711">
        <v>13559</v>
      </c>
      <c r="K22" s="696">
        <v>0.72222222222222221</v>
      </c>
      <c r="L22" s="696">
        <v>1043</v>
      </c>
      <c r="M22" s="711">
        <v>8</v>
      </c>
      <c r="N22" s="711">
        <v>8344</v>
      </c>
      <c r="O22" s="701">
        <v>0.44444444444444442</v>
      </c>
      <c r="P22" s="712">
        <v>1043</v>
      </c>
    </row>
    <row r="23" spans="1:16" ht="14.4" customHeight="1" x14ac:dyDescent="0.3">
      <c r="A23" s="695" t="s">
        <v>3114</v>
      </c>
      <c r="B23" s="696" t="s">
        <v>3127</v>
      </c>
      <c r="C23" s="696" t="s">
        <v>3144</v>
      </c>
      <c r="D23" s="696" t="s">
        <v>3145</v>
      </c>
      <c r="E23" s="711"/>
      <c r="F23" s="711"/>
      <c r="G23" s="696"/>
      <c r="H23" s="696"/>
      <c r="I23" s="711">
        <v>2</v>
      </c>
      <c r="J23" s="711">
        <v>3330</v>
      </c>
      <c r="K23" s="696"/>
      <c r="L23" s="696">
        <v>1665</v>
      </c>
      <c r="M23" s="711">
        <v>2</v>
      </c>
      <c r="N23" s="711">
        <v>3330</v>
      </c>
      <c r="O23" s="701"/>
      <c r="P23" s="712">
        <v>1665</v>
      </c>
    </row>
    <row r="24" spans="1:16" ht="14.4" customHeight="1" x14ac:dyDescent="0.3">
      <c r="A24" s="695" t="s">
        <v>3114</v>
      </c>
      <c r="B24" s="696" t="s">
        <v>3127</v>
      </c>
      <c r="C24" s="696" t="s">
        <v>3146</v>
      </c>
      <c r="D24" s="696" t="s">
        <v>3147</v>
      </c>
      <c r="E24" s="711">
        <v>2</v>
      </c>
      <c r="F24" s="711">
        <v>4872</v>
      </c>
      <c r="G24" s="696">
        <v>1</v>
      </c>
      <c r="H24" s="696">
        <v>2436</v>
      </c>
      <c r="I24" s="711">
        <v>5</v>
      </c>
      <c r="J24" s="711">
        <v>12180</v>
      </c>
      <c r="K24" s="696">
        <v>2.5</v>
      </c>
      <c r="L24" s="696">
        <v>2436</v>
      </c>
      <c r="M24" s="711">
        <v>7</v>
      </c>
      <c r="N24" s="711">
        <v>17052</v>
      </c>
      <c r="O24" s="701">
        <v>3.5</v>
      </c>
      <c r="P24" s="712">
        <v>2436</v>
      </c>
    </row>
    <row r="25" spans="1:16" ht="14.4" customHeight="1" x14ac:dyDescent="0.3">
      <c r="A25" s="695" t="s">
        <v>3114</v>
      </c>
      <c r="B25" s="696" t="s">
        <v>3127</v>
      </c>
      <c r="C25" s="696" t="s">
        <v>3148</v>
      </c>
      <c r="D25" s="696" t="s">
        <v>3149</v>
      </c>
      <c r="E25" s="711"/>
      <c r="F25" s="711"/>
      <c r="G25" s="696"/>
      <c r="H25" s="696"/>
      <c r="I25" s="711">
        <v>5</v>
      </c>
      <c r="J25" s="711">
        <v>3700</v>
      </c>
      <c r="K25" s="696"/>
      <c r="L25" s="696">
        <v>740</v>
      </c>
      <c r="M25" s="711"/>
      <c r="N25" s="711"/>
      <c r="O25" s="701"/>
      <c r="P25" s="712"/>
    </row>
    <row r="26" spans="1:16" ht="14.4" customHeight="1" x14ac:dyDescent="0.3">
      <c r="A26" s="695" t="s">
        <v>3114</v>
      </c>
      <c r="B26" s="696" t="s">
        <v>3127</v>
      </c>
      <c r="C26" s="696" t="s">
        <v>3150</v>
      </c>
      <c r="D26" s="696" t="s">
        <v>3151</v>
      </c>
      <c r="E26" s="711">
        <v>13</v>
      </c>
      <c r="F26" s="711">
        <v>36790</v>
      </c>
      <c r="G26" s="696">
        <v>1</v>
      </c>
      <c r="H26" s="696">
        <v>2830</v>
      </c>
      <c r="I26" s="711">
        <v>6</v>
      </c>
      <c r="J26" s="711">
        <v>17597.46</v>
      </c>
      <c r="K26" s="696">
        <v>0.47832182658331068</v>
      </c>
      <c r="L26" s="696">
        <v>2932.91</v>
      </c>
      <c r="M26" s="711">
        <v>11</v>
      </c>
      <c r="N26" s="711">
        <v>32262.01</v>
      </c>
      <c r="O26" s="701">
        <v>0.87692334873606959</v>
      </c>
      <c r="P26" s="712">
        <v>2932.91</v>
      </c>
    </row>
    <row r="27" spans="1:16" ht="14.4" customHeight="1" x14ac:dyDescent="0.3">
      <c r="A27" s="695" t="s">
        <v>3114</v>
      </c>
      <c r="B27" s="696" t="s">
        <v>3127</v>
      </c>
      <c r="C27" s="696" t="s">
        <v>3152</v>
      </c>
      <c r="D27" s="696" t="s">
        <v>3153</v>
      </c>
      <c r="E27" s="711"/>
      <c r="F27" s="711"/>
      <c r="G27" s="696"/>
      <c r="H27" s="696"/>
      <c r="I27" s="711">
        <v>2</v>
      </c>
      <c r="J27" s="711">
        <v>2793</v>
      </c>
      <c r="K27" s="696"/>
      <c r="L27" s="696">
        <v>1396.5</v>
      </c>
      <c r="M27" s="711">
        <v>1</v>
      </c>
      <c r="N27" s="711">
        <v>1396.5</v>
      </c>
      <c r="O27" s="701"/>
      <c r="P27" s="712">
        <v>1396.5</v>
      </c>
    </row>
    <row r="28" spans="1:16" ht="14.4" customHeight="1" x14ac:dyDescent="0.3">
      <c r="A28" s="695" t="s">
        <v>3114</v>
      </c>
      <c r="B28" s="696" t="s">
        <v>3127</v>
      </c>
      <c r="C28" s="696" t="s">
        <v>3154</v>
      </c>
      <c r="D28" s="696" t="s">
        <v>3155</v>
      </c>
      <c r="E28" s="711"/>
      <c r="F28" s="711"/>
      <c r="G28" s="696"/>
      <c r="H28" s="696"/>
      <c r="I28" s="711">
        <v>1</v>
      </c>
      <c r="J28" s="711">
        <v>848.78</v>
      </c>
      <c r="K28" s="696"/>
      <c r="L28" s="696">
        <v>848.78</v>
      </c>
      <c r="M28" s="711"/>
      <c r="N28" s="711"/>
      <c r="O28" s="701"/>
      <c r="P28" s="712"/>
    </row>
    <row r="29" spans="1:16" ht="14.4" customHeight="1" x14ac:dyDescent="0.3">
      <c r="A29" s="695" t="s">
        <v>3114</v>
      </c>
      <c r="B29" s="696" t="s">
        <v>3156</v>
      </c>
      <c r="C29" s="696" t="s">
        <v>3157</v>
      </c>
      <c r="D29" s="696" t="s">
        <v>3158</v>
      </c>
      <c r="E29" s="711">
        <v>119</v>
      </c>
      <c r="F29" s="711">
        <v>25585</v>
      </c>
      <c r="G29" s="696">
        <v>1</v>
      </c>
      <c r="H29" s="696">
        <v>215</v>
      </c>
      <c r="I29" s="711">
        <v>116</v>
      </c>
      <c r="J29" s="711">
        <v>22504</v>
      </c>
      <c r="K29" s="696">
        <v>0.87957787766269302</v>
      </c>
      <c r="L29" s="696">
        <v>194</v>
      </c>
      <c r="M29" s="711">
        <v>125</v>
      </c>
      <c r="N29" s="711">
        <v>24250</v>
      </c>
      <c r="O29" s="701">
        <v>0.94782098886066057</v>
      </c>
      <c r="P29" s="712">
        <v>194</v>
      </c>
    </row>
    <row r="30" spans="1:16" ht="14.4" customHeight="1" x14ac:dyDescent="0.3">
      <c r="A30" s="695" t="s">
        <v>3114</v>
      </c>
      <c r="B30" s="696" t="s">
        <v>3156</v>
      </c>
      <c r="C30" s="696" t="s">
        <v>3159</v>
      </c>
      <c r="D30" s="696" t="s">
        <v>3160</v>
      </c>
      <c r="E30" s="711">
        <v>3</v>
      </c>
      <c r="F30" s="711">
        <v>216</v>
      </c>
      <c r="G30" s="696">
        <v>1</v>
      </c>
      <c r="H30" s="696">
        <v>72</v>
      </c>
      <c r="I30" s="711">
        <v>12</v>
      </c>
      <c r="J30" s="711">
        <v>876</v>
      </c>
      <c r="K30" s="696">
        <v>4.0555555555555554</v>
      </c>
      <c r="L30" s="696">
        <v>73</v>
      </c>
      <c r="M30" s="711">
        <v>39</v>
      </c>
      <c r="N30" s="711">
        <v>2847</v>
      </c>
      <c r="O30" s="701">
        <v>13.180555555555555</v>
      </c>
      <c r="P30" s="712">
        <v>73</v>
      </c>
    </row>
    <row r="31" spans="1:16" ht="14.4" customHeight="1" x14ac:dyDescent="0.3">
      <c r="A31" s="695" t="s">
        <v>3114</v>
      </c>
      <c r="B31" s="696" t="s">
        <v>3156</v>
      </c>
      <c r="C31" s="696" t="s">
        <v>3161</v>
      </c>
      <c r="D31" s="696" t="s">
        <v>3162</v>
      </c>
      <c r="E31" s="711"/>
      <c r="F31" s="711"/>
      <c r="G31" s="696"/>
      <c r="H31" s="696"/>
      <c r="I31" s="711"/>
      <c r="J31" s="711"/>
      <c r="K31" s="696"/>
      <c r="L31" s="696"/>
      <c r="M31" s="711">
        <v>8</v>
      </c>
      <c r="N31" s="711">
        <v>640</v>
      </c>
      <c r="O31" s="701"/>
      <c r="P31" s="712">
        <v>80</v>
      </c>
    </row>
    <row r="32" spans="1:16" ht="14.4" customHeight="1" x14ac:dyDescent="0.3">
      <c r="A32" s="695" t="s">
        <v>3114</v>
      </c>
      <c r="B32" s="696" t="s">
        <v>3156</v>
      </c>
      <c r="C32" s="696" t="s">
        <v>3163</v>
      </c>
      <c r="D32" s="696" t="s">
        <v>3164</v>
      </c>
      <c r="E32" s="711">
        <v>14</v>
      </c>
      <c r="F32" s="711">
        <v>1834</v>
      </c>
      <c r="G32" s="696">
        <v>1</v>
      </c>
      <c r="H32" s="696">
        <v>131</v>
      </c>
      <c r="I32" s="711">
        <v>14</v>
      </c>
      <c r="J32" s="711">
        <v>1442</v>
      </c>
      <c r="K32" s="696">
        <v>0.7862595419847328</v>
      </c>
      <c r="L32" s="696">
        <v>103</v>
      </c>
      <c r="M32" s="711">
        <v>8</v>
      </c>
      <c r="N32" s="711">
        <v>824</v>
      </c>
      <c r="O32" s="701">
        <v>0.44929116684841874</v>
      </c>
      <c r="P32" s="712">
        <v>103</v>
      </c>
    </row>
    <row r="33" spans="1:16" ht="14.4" customHeight="1" x14ac:dyDescent="0.3">
      <c r="A33" s="695" t="s">
        <v>3114</v>
      </c>
      <c r="B33" s="696" t="s">
        <v>3156</v>
      </c>
      <c r="C33" s="696" t="s">
        <v>3165</v>
      </c>
      <c r="D33" s="696" t="s">
        <v>3166</v>
      </c>
      <c r="E33" s="711">
        <v>2238</v>
      </c>
      <c r="F33" s="711">
        <v>76092</v>
      </c>
      <c r="G33" s="696">
        <v>1</v>
      </c>
      <c r="H33" s="696">
        <v>34</v>
      </c>
      <c r="I33" s="711">
        <v>2460</v>
      </c>
      <c r="J33" s="711">
        <v>83640</v>
      </c>
      <c r="K33" s="696">
        <v>1.0991957104557641</v>
      </c>
      <c r="L33" s="696">
        <v>34</v>
      </c>
      <c r="M33" s="711">
        <v>2585</v>
      </c>
      <c r="N33" s="711">
        <v>87890</v>
      </c>
      <c r="O33" s="701">
        <v>1.1550491510277032</v>
      </c>
      <c r="P33" s="712">
        <v>34</v>
      </c>
    </row>
    <row r="34" spans="1:16" ht="14.4" customHeight="1" x14ac:dyDescent="0.3">
      <c r="A34" s="695" t="s">
        <v>3114</v>
      </c>
      <c r="B34" s="696" t="s">
        <v>3156</v>
      </c>
      <c r="C34" s="696" t="s">
        <v>3167</v>
      </c>
      <c r="D34" s="696" t="s">
        <v>3168</v>
      </c>
      <c r="E34" s="711">
        <v>106</v>
      </c>
      <c r="F34" s="711">
        <v>1060</v>
      </c>
      <c r="G34" s="696">
        <v>1</v>
      </c>
      <c r="H34" s="696">
        <v>10</v>
      </c>
      <c r="I34" s="711">
        <v>122</v>
      </c>
      <c r="J34" s="711">
        <v>1220</v>
      </c>
      <c r="K34" s="696">
        <v>1.1509433962264151</v>
      </c>
      <c r="L34" s="696">
        <v>10</v>
      </c>
      <c r="M34" s="711">
        <v>165</v>
      </c>
      <c r="N34" s="711">
        <v>1650</v>
      </c>
      <c r="O34" s="701">
        <v>1.5566037735849056</v>
      </c>
      <c r="P34" s="712">
        <v>10</v>
      </c>
    </row>
    <row r="35" spans="1:16" ht="14.4" customHeight="1" x14ac:dyDescent="0.3">
      <c r="A35" s="695" t="s">
        <v>3114</v>
      </c>
      <c r="B35" s="696" t="s">
        <v>3156</v>
      </c>
      <c r="C35" s="696" t="s">
        <v>3169</v>
      </c>
      <c r="D35" s="696" t="s">
        <v>3110</v>
      </c>
      <c r="E35" s="711">
        <v>1</v>
      </c>
      <c r="F35" s="711">
        <v>159</v>
      </c>
      <c r="G35" s="696">
        <v>1</v>
      </c>
      <c r="H35" s="696">
        <v>159</v>
      </c>
      <c r="I35" s="711"/>
      <c r="J35" s="711"/>
      <c r="K35" s="696"/>
      <c r="L35" s="696"/>
      <c r="M35" s="711"/>
      <c r="N35" s="711"/>
      <c r="O35" s="701"/>
      <c r="P35" s="712"/>
    </row>
    <row r="36" spans="1:16" ht="14.4" customHeight="1" x14ac:dyDescent="0.3">
      <c r="A36" s="695" t="s">
        <v>3114</v>
      </c>
      <c r="B36" s="696" t="s">
        <v>3156</v>
      </c>
      <c r="C36" s="696" t="s">
        <v>3170</v>
      </c>
      <c r="D36" s="696" t="s">
        <v>3171</v>
      </c>
      <c r="E36" s="711">
        <v>1462</v>
      </c>
      <c r="F36" s="711">
        <v>342108</v>
      </c>
      <c r="G36" s="696">
        <v>1</v>
      </c>
      <c r="H36" s="696">
        <v>234</v>
      </c>
      <c r="I36" s="711">
        <v>1613</v>
      </c>
      <c r="J36" s="711">
        <v>374216</v>
      </c>
      <c r="K36" s="696">
        <v>1.0938534030189297</v>
      </c>
      <c r="L36" s="696">
        <v>232</v>
      </c>
      <c r="M36" s="711">
        <v>1691</v>
      </c>
      <c r="N36" s="711">
        <v>392312</v>
      </c>
      <c r="O36" s="701">
        <v>1.1467489798543151</v>
      </c>
      <c r="P36" s="712">
        <v>232</v>
      </c>
    </row>
    <row r="37" spans="1:16" ht="14.4" customHeight="1" x14ac:dyDescent="0.3">
      <c r="A37" s="695" t="s">
        <v>3114</v>
      </c>
      <c r="B37" s="696" t="s">
        <v>3156</v>
      </c>
      <c r="C37" s="696" t="s">
        <v>3172</v>
      </c>
      <c r="D37" s="696" t="s">
        <v>3173</v>
      </c>
      <c r="E37" s="711">
        <v>981</v>
      </c>
      <c r="F37" s="711">
        <v>115758</v>
      </c>
      <c r="G37" s="696">
        <v>1</v>
      </c>
      <c r="H37" s="696">
        <v>118</v>
      </c>
      <c r="I37" s="711">
        <v>896</v>
      </c>
      <c r="J37" s="711">
        <v>103936</v>
      </c>
      <c r="K37" s="696">
        <v>0.89787314915599781</v>
      </c>
      <c r="L37" s="696">
        <v>116</v>
      </c>
      <c r="M37" s="711">
        <v>864</v>
      </c>
      <c r="N37" s="711">
        <v>100224</v>
      </c>
      <c r="O37" s="701">
        <v>0.86580625097185504</v>
      </c>
      <c r="P37" s="712">
        <v>116</v>
      </c>
    </row>
    <row r="38" spans="1:16" ht="14.4" customHeight="1" x14ac:dyDescent="0.3">
      <c r="A38" s="695" t="s">
        <v>3114</v>
      </c>
      <c r="B38" s="696" t="s">
        <v>3156</v>
      </c>
      <c r="C38" s="696" t="s">
        <v>3174</v>
      </c>
      <c r="D38" s="696" t="s">
        <v>3175</v>
      </c>
      <c r="E38" s="711">
        <v>14</v>
      </c>
      <c r="F38" s="711">
        <v>4074</v>
      </c>
      <c r="G38" s="696">
        <v>1</v>
      </c>
      <c r="H38" s="696">
        <v>291</v>
      </c>
      <c r="I38" s="711">
        <v>13</v>
      </c>
      <c r="J38" s="711">
        <v>3809</v>
      </c>
      <c r="K38" s="696">
        <v>0.93495336278841434</v>
      </c>
      <c r="L38" s="696">
        <v>293</v>
      </c>
      <c r="M38" s="711">
        <v>19</v>
      </c>
      <c r="N38" s="711">
        <v>5567</v>
      </c>
      <c r="O38" s="701">
        <v>1.3664702994599902</v>
      </c>
      <c r="P38" s="712">
        <v>293</v>
      </c>
    </row>
    <row r="39" spans="1:16" ht="14.4" customHeight="1" x14ac:dyDescent="0.3">
      <c r="A39" s="695" t="s">
        <v>3114</v>
      </c>
      <c r="B39" s="696" t="s">
        <v>3156</v>
      </c>
      <c r="C39" s="696" t="s">
        <v>3176</v>
      </c>
      <c r="D39" s="696" t="s">
        <v>3177</v>
      </c>
      <c r="E39" s="711">
        <v>3</v>
      </c>
      <c r="F39" s="711">
        <v>2388</v>
      </c>
      <c r="G39" s="696">
        <v>1</v>
      </c>
      <c r="H39" s="696">
        <v>796</v>
      </c>
      <c r="I39" s="711"/>
      <c r="J39" s="711"/>
      <c r="K39" s="696"/>
      <c r="L39" s="696"/>
      <c r="M39" s="711"/>
      <c r="N39" s="711"/>
      <c r="O39" s="701"/>
      <c r="P39" s="712"/>
    </row>
    <row r="40" spans="1:16" ht="14.4" customHeight="1" x14ac:dyDescent="0.3">
      <c r="A40" s="695" t="s">
        <v>3114</v>
      </c>
      <c r="B40" s="696" t="s">
        <v>3156</v>
      </c>
      <c r="C40" s="696" t="s">
        <v>3178</v>
      </c>
      <c r="D40" s="696" t="s">
        <v>3179</v>
      </c>
      <c r="E40" s="711">
        <v>19</v>
      </c>
      <c r="F40" s="711">
        <v>29108</v>
      </c>
      <c r="G40" s="696">
        <v>1</v>
      </c>
      <c r="H40" s="696">
        <v>1532</v>
      </c>
      <c r="I40" s="711">
        <v>13</v>
      </c>
      <c r="J40" s="711">
        <v>19955</v>
      </c>
      <c r="K40" s="696">
        <v>0.68555036416105541</v>
      </c>
      <c r="L40" s="696">
        <v>1535</v>
      </c>
      <c r="M40" s="711">
        <v>8</v>
      </c>
      <c r="N40" s="711">
        <v>12280</v>
      </c>
      <c r="O40" s="701">
        <v>0.42187714717603408</v>
      </c>
      <c r="P40" s="712">
        <v>1535</v>
      </c>
    </row>
    <row r="41" spans="1:16" ht="14.4" customHeight="1" x14ac:dyDescent="0.3">
      <c r="A41" s="695" t="s">
        <v>3114</v>
      </c>
      <c r="B41" s="696" t="s">
        <v>3156</v>
      </c>
      <c r="C41" s="696" t="s">
        <v>3180</v>
      </c>
      <c r="D41" s="696" t="s">
        <v>3181</v>
      </c>
      <c r="E41" s="711">
        <v>7</v>
      </c>
      <c r="F41" s="711">
        <v>1323</v>
      </c>
      <c r="G41" s="696">
        <v>1</v>
      </c>
      <c r="H41" s="696">
        <v>189</v>
      </c>
      <c r="I41" s="711">
        <v>6</v>
      </c>
      <c r="J41" s="711">
        <v>1140</v>
      </c>
      <c r="K41" s="696">
        <v>0.86167800453514742</v>
      </c>
      <c r="L41" s="696">
        <v>190</v>
      </c>
      <c r="M41" s="711">
        <v>9</v>
      </c>
      <c r="N41" s="711">
        <v>1710</v>
      </c>
      <c r="O41" s="701">
        <v>1.2925170068027212</v>
      </c>
      <c r="P41" s="712">
        <v>190</v>
      </c>
    </row>
    <row r="42" spans="1:16" ht="14.4" customHeight="1" x14ac:dyDescent="0.3">
      <c r="A42" s="695" t="s">
        <v>3114</v>
      </c>
      <c r="B42" s="696" t="s">
        <v>3156</v>
      </c>
      <c r="C42" s="696" t="s">
        <v>3182</v>
      </c>
      <c r="D42" s="696" t="s">
        <v>3183</v>
      </c>
      <c r="E42" s="711">
        <v>128</v>
      </c>
      <c r="F42" s="711">
        <v>41472</v>
      </c>
      <c r="G42" s="696">
        <v>1</v>
      </c>
      <c r="H42" s="696">
        <v>324</v>
      </c>
      <c r="I42" s="711">
        <v>111</v>
      </c>
      <c r="J42" s="711">
        <v>36075</v>
      </c>
      <c r="K42" s="696">
        <v>0.86986400462962965</v>
      </c>
      <c r="L42" s="696">
        <v>325</v>
      </c>
      <c r="M42" s="711">
        <v>113</v>
      </c>
      <c r="N42" s="711">
        <v>36725</v>
      </c>
      <c r="O42" s="701">
        <v>0.88553722993827155</v>
      </c>
      <c r="P42" s="712">
        <v>325</v>
      </c>
    </row>
    <row r="43" spans="1:16" ht="14.4" customHeight="1" x14ac:dyDescent="0.3">
      <c r="A43" s="695" t="s">
        <v>3114</v>
      </c>
      <c r="B43" s="696" t="s">
        <v>3156</v>
      </c>
      <c r="C43" s="696" t="s">
        <v>3184</v>
      </c>
      <c r="D43" s="696" t="s">
        <v>3185</v>
      </c>
      <c r="E43" s="711">
        <v>14</v>
      </c>
      <c r="F43" s="711">
        <v>2282</v>
      </c>
      <c r="G43" s="696">
        <v>1</v>
      </c>
      <c r="H43" s="696">
        <v>163</v>
      </c>
      <c r="I43" s="711">
        <v>2</v>
      </c>
      <c r="J43" s="711">
        <v>326</v>
      </c>
      <c r="K43" s="696">
        <v>0.14285714285714285</v>
      </c>
      <c r="L43" s="696">
        <v>163</v>
      </c>
      <c r="M43" s="711">
        <v>2</v>
      </c>
      <c r="N43" s="711">
        <v>326</v>
      </c>
      <c r="O43" s="701">
        <v>0.14285714285714285</v>
      </c>
      <c r="P43" s="712">
        <v>163</v>
      </c>
    </row>
    <row r="44" spans="1:16" ht="14.4" customHeight="1" x14ac:dyDescent="0.3">
      <c r="A44" s="695" t="s">
        <v>3114</v>
      </c>
      <c r="B44" s="696" t="s">
        <v>3156</v>
      </c>
      <c r="C44" s="696" t="s">
        <v>3186</v>
      </c>
      <c r="D44" s="696" t="s">
        <v>3187</v>
      </c>
      <c r="E44" s="711">
        <v>49</v>
      </c>
      <c r="F44" s="711">
        <v>16072</v>
      </c>
      <c r="G44" s="696">
        <v>1</v>
      </c>
      <c r="H44" s="696">
        <v>328</v>
      </c>
      <c r="I44" s="711">
        <v>46</v>
      </c>
      <c r="J44" s="711">
        <v>15226</v>
      </c>
      <c r="K44" s="696">
        <v>0.94736187157789942</v>
      </c>
      <c r="L44" s="696">
        <v>331</v>
      </c>
      <c r="M44" s="711">
        <v>31</v>
      </c>
      <c r="N44" s="711">
        <v>10261</v>
      </c>
      <c r="O44" s="701">
        <v>0.63843952215032351</v>
      </c>
      <c r="P44" s="712">
        <v>331</v>
      </c>
    </row>
    <row r="45" spans="1:16" ht="14.4" customHeight="1" x14ac:dyDescent="0.3">
      <c r="A45" s="695" t="s">
        <v>3114</v>
      </c>
      <c r="B45" s="696" t="s">
        <v>3156</v>
      </c>
      <c r="C45" s="696" t="s">
        <v>3188</v>
      </c>
      <c r="D45" s="696" t="s">
        <v>3189</v>
      </c>
      <c r="E45" s="711">
        <v>3</v>
      </c>
      <c r="F45" s="711">
        <v>735</v>
      </c>
      <c r="G45" s="696">
        <v>1</v>
      </c>
      <c r="H45" s="696">
        <v>245</v>
      </c>
      <c r="I45" s="711">
        <v>3</v>
      </c>
      <c r="J45" s="711">
        <v>738</v>
      </c>
      <c r="K45" s="696">
        <v>1.0040816326530613</v>
      </c>
      <c r="L45" s="696">
        <v>246</v>
      </c>
      <c r="M45" s="711">
        <v>2</v>
      </c>
      <c r="N45" s="711">
        <v>492</v>
      </c>
      <c r="O45" s="701">
        <v>0.66938775510204085</v>
      </c>
      <c r="P45" s="712">
        <v>246</v>
      </c>
    </row>
    <row r="46" spans="1:16" ht="14.4" customHeight="1" x14ac:dyDescent="0.3">
      <c r="A46" s="695" t="s">
        <v>3114</v>
      </c>
      <c r="B46" s="696" t="s">
        <v>3156</v>
      </c>
      <c r="C46" s="696" t="s">
        <v>3190</v>
      </c>
      <c r="D46" s="696" t="s">
        <v>3191</v>
      </c>
      <c r="E46" s="711">
        <v>4</v>
      </c>
      <c r="F46" s="711">
        <v>1256</v>
      </c>
      <c r="G46" s="696">
        <v>1</v>
      </c>
      <c r="H46" s="696">
        <v>314</v>
      </c>
      <c r="I46" s="711">
        <v>5</v>
      </c>
      <c r="J46" s="711">
        <v>1575</v>
      </c>
      <c r="K46" s="696">
        <v>1.2539808917197452</v>
      </c>
      <c r="L46" s="696">
        <v>315</v>
      </c>
      <c r="M46" s="711">
        <v>2</v>
      </c>
      <c r="N46" s="711">
        <v>630</v>
      </c>
      <c r="O46" s="701">
        <v>0.50159235668789814</v>
      </c>
      <c r="P46" s="712">
        <v>315</v>
      </c>
    </row>
    <row r="47" spans="1:16" ht="14.4" customHeight="1" x14ac:dyDescent="0.3">
      <c r="A47" s="695" t="s">
        <v>3114</v>
      </c>
      <c r="B47" s="696" t="s">
        <v>3156</v>
      </c>
      <c r="C47" s="696" t="s">
        <v>3192</v>
      </c>
      <c r="D47" s="696" t="s">
        <v>3193</v>
      </c>
      <c r="E47" s="711">
        <v>3</v>
      </c>
      <c r="F47" s="711">
        <v>852</v>
      </c>
      <c r="G47" s="696">
        <v>1</v>
      </c>
      <c r="H47" s="696">
        <v>284</v>
      </c>
      <c r="I47" s="711">
        <v>1</v>
      </c>
      <c r="J47" s="711">
        <v>285</v>
      </c>
      <c r="K47" s="696">
        <v>0.33450704225352113</v>
      </c>
      <c r="L47" s="696">
        <v>285</v>
      </c>
      <c r="M47" s="711">
        <v>4</v>
      </c>
      <c r="N47" s="711">
        <v>1140</v>
      </c>
      <c r="O47" s="701">
        <v>1.3380281690140845</v>
      </c>
      <c r="P47" s="712">
        <v>285</v>
      </c>
    </row>
    <row r="48" spans="1:16" ht="14.4" customHeight="1" x14ac:dyDescent="0.3">
      <c r="A48" s="695" t="s">
        <v>3114</v>
      </c>
      <c r="B48" s="696" t="s">
        <v>3156</v>
      </c>
      <c r="C48" s="696" t="s">
        <v>3194</v>
      </c>
      <c r="D48" s="696" t="s">
        <v>3195</v>
      </c>
      <c r="E48" s="711">
        <v>14</v>
      </c>
      <c r="F48" s="711">
        <v>16212</v>
      </c>
      <c r="G48" s="696">
        <v>1</v>
      </c>
      <c r="H48" s="696">
        <v>1158</v>
      </c>
      <c r="I48" s="711">
        <v>13</v>
      </c>
      <c r="J48" s="711">
        <v>15093</v>
      </c>
      <c r="K48" s="696">
        <v>0.93097705403404885</v>
      </c>
      <c r="L48" s="696">
        <v>1161</v>
      </c>
      <c r="M48" s="711">
        <v>20</v>
      </c>
      <c r="N48" s="711">
        <v>23220</v>
      </c>
      <c r="O48" s="701">
        <v>1.4322723908216137</v>
      </c>
      <c r="P48" s="712">
        <v>1161</v>
      </c>
    </row>
    <row r="49" spans="1:16" ht="14.4" customHeight="1" x14ac:dyDescent="0.3">
      <c r="A49" s="695" t="s">
        <v>3114</v>
      </c>
      <c r="B49" s="696" t="s">
        <v>3156</v>
      </c>
      <c r="C49" s="696" t="s">
        <v>3196</v>
      </c>
      <c r="D49" s="696" t="s">
        <v>3197</v>
      </c>
      <c r="E49" s="711">
        <v>3</v>
      </c>
      <c r="F49" s="711">
        <v>864</v>
      </c>
      <c r="G49" s="696">
        <v>1</v>
      </c>
      <c r="H49" s="696">
        <v>288</v>
      </c>
      <c r="I49" s="711">
        <v>2</v>
      </c>
      <c r="J49" s="711">
        <v>464</v>
      </c>
      <c r="K49" s="696">
        <v>0.53703703703703709</v>
      </c>
      <c r="L49" s="696">
        <v>232</v>
      </c>
      <c r="M49" s="711">
        <v>1</v>
      </c>
      <c r="N49" s="711">
        <v>232</v>
      </c>
      <c r="O49" s="701">
        <v>0.26851851851851855</v>
      </c>
      <c r="P49" s="712">
        <v>232</v>
      </c>
    </row>
    <row r="50" spans="1:16" ht="14.4" customHeight="1" x14ac:dyDescent="0.3">
      <c r="A50" s="695" t="s">
        <v>3114</v>
      </c>
      <c r="B50" s="696" t="s">
        <v>3156</v>
      </c>
      <c r="C50" s="696" t="s">
        <v>3198</v>
      </c>
      <c r="D50" s="696" t="s">
        <v>3199</v>
      </c>
      <c r="E50" s="711">
        <v>7</v>
      </c>
      <c r="F50" s="711">
        <v>1204</v>
      </c>
      <c r="G50" s="696">
        <v>1</v>
      </c>
      <c r="H50" s="696">
        <v>172</v>
      </c>
      <c r="I50" s="711">
        <v>7</v>
      </c>
      <c r="J50" s="711">
        <v>812</v>
      </c>
      <c r="K50" s="696">
        <v>0.67441860465116277</v>
      </c>
      <c r="L50" s="696">
        <v>116</v>
      </c>
      <c r="M50" s="711"/>
      <c r="N50" s="711"/>
      <c r="O50" s="701"/>
      <c r="P50" s="712"/>
    </row>
    <row r="51" spans="1:16" ht="14.4" customHeight="1" x14ac:dyDescent="0.3">
      <c r="A51" s="695" t="s">
        <v>3114</v>
      </c>
      <c r="B51" s="696" t="s">
        <v>3156</v>
      </c>
      <c r="C51" s="696" t="s">
        <v>3200</v>
      </c>
      <c r="D51" s="696" t="s">
        <v>3201</v>
      </c>
      <c r="E51" s="711">
        <v>528</v>
      </c>
      <c r="F51" s="711">
        <v>115104</v>
      </c>
      <c r="G51" s="696">
        <v>1</v>
      </c>
      <c r="H51" s="696">
        <v>218</v>
      </c>
      <c r="I51" s="711">
        <v>347</v>
      </c>
      <c r="J51" s="711">
        <v>75993</v>
      </c>
      <c r="K51" s="696">
        <v>0.66021163469557964</v>
      </c>
      <c r="L51" s="696">
        <v>219</v>
      </c>
      <c r="M51" s="711">
        <v>7</v>
      </c>
      <c r="N51" s="711">
        <v>1533</v>
      </c>
      <c r="O51" s="701">
        <v>1.3318390325271059E-2</v>
      </c>
      <c r="P51" s="712">
        <v>219</v>
      </c>
    </row>
    <row r="52" spans="1:16" ht="14.4" customHeight="1" x14ac:dyDescent="0.3">
      <c r="A52" s="695" t="s">
        <v>3114</v>
      </c>
      <c r="B52" s="696" t="s">
        <v>3156</v>
      </c>
      <c r="C52" s="696" t="s">
        <v>3202</v>
      </c>
      <c r="D52" s="696" t="s">
        <v>3203</v>
      </c>
      <c r="E52" s="711">
        <v>51</v>
      </c>
      <c r="F52" s="711">
        <v>51510</v>
      </c>
      <c r="G52" s="696">
        <v>1</v>
      </c>
      <c r="H52" s="696">
        <v>1010</v>
      </c>
      <c r="I52" s="711">
        <v>18</v>
      </c>
      <c r="J52" s="711">
        <v>18252</v>
      </c>
      <c r="K52" s="696">
        <v>0.3543389633080955</v>
      </c>
      <c r="L52" s="696">
        <v>1014</v>
      </c>
      <c r="M52" s="711"/>
      <c r="N52" s="711"/>
      <c r="O52" s="701"/>
      <c r="P52" s="712"/>
    </row>
    <row r="53" spans="1:16" ht="14.4" customHeight="1" x14ac:dyDescent="0.3">
      <c r="A53" s="695" t="s">
        <v>3114</v>
      </c>
      <c r="B53" s="696" t="s">
        <v>3156</v>
      </c>
      <c r="C53" s="696" t="s">
        <v>3204</v>
      </c>
      <c r="D53" s="696" t="s">
        <v>3205</v>
      </c>
      <c r="E53" s="711"/>
      <c r="F53" s="711"/>
      <c r="G53" s="696"/>
      <c r="H53" s="696"/>
      <c r="I53" s="711">
        <v>1</v>
      </c>
      <c r="J53" s="711">
        <v>449</v>
      </c>
      <c r="K53" s="696"/>
      <c r="L53" s="696">
        <v>449</v>
      </c>
      <c r="M53" s="711"/>
      <c r="N53" s="711"/>
      <c r="O53" s="701"/>
      <c r="P53" s="712"/>
    </row>
    <row r="54" spans="1:16" ht="14.4" customHeight="1" x14ac:dyDescent="0.3">
      <c r="A54" s="695" t="s">
        <v>3114</v>
      </c>
      <c r="B54" s="696" t="s">
        <v>3156</v>
      </c>
      <c r="C54" s="696" t="s">
        <v>3206</v>
      </c>
      <c r="D54" s="696" t="s">
        <v>3207</v>
      </c>
      <c r="E54" s="711">
        <v>15</v>
      </c>
      <c r="F54" s="711">
        <v>16665</v>
      </c>
      <c r="G54" s="696">
        <v>1</v>
      </c>
      <c r="H54" s="696">
        <v>1111</v>
      </c>
      <c r="I54" s="711">
        <v>5</v>
      </c>
      <c r="J54" s="711">
        <v>5570</v>
      </c>
      <c r="K54" s="696">
        <v>0.33423342334233425</v>
      </c>
      <c r="L54" s="696">
        <v>1114</v>
      </c>
      <c r="M54" s="711">
        <v>1</v>
      </c>
      <c r="N54" s="711">
        <v>1114</v>
      </c>
      <c r="O54" s="701">
        <v>6.6846684668466841E-2</v>
      </c>
      <c r="P54" s="712">
        <v>1114</v>
      </c>
    </row>
    <row r="55" spans="1:16" ht="14.4" customHeight="1" x14ac:dyDescent="0.3">
      <c r="A55" s="695" t="s">
        <v>3114</v>
      </c>
      <c r="B55" s="696" t="s">
        <v>3156</v>
      </c>
      <c r="C55" s="696" t="s">
        <v>3208</v>
      </c>
      <c r="D55" s="696" t="s">
        <v>3209</v>
      </c>
      <c r="E55" s="711">
        <v>17</v>
      </c>
      <c r="F55" s="711">
        <v>4352</v>
      </c>
      <c r="G55" s="696">
        <v>1</v>
      </c>
      <c r="H55" s="696">
        <v>256</v>
      </c>
      <c r="I55" s="711">
        <v>10</v>
      </c>
      <c r="J55" s="711">
        <v>2570</v>
      </c>
      <c r="K55" s="696">
        <v>0.59053308823529416</v>
      </c>
      <c r="L55" s="696">
        <v>257</v>
      </c>
      <c r="M55" s="711">
        <v>1</v>
      </c>
      <c r="N55" s="711">
        <v>257</v>
      </c>
      <c r="O55" s="701">
        <v>5.905330882352941E-2</v>
      </c>
      <c r="P55" s="712">
        <v>257</v>
      </c>
    </row>
    <row r="56" spans="1:16" ht="14.4" customHeight="1" x14ac:dyDescent="0.3">
      <c r="A56" s="695" t="s">
        <v>3114</v>
      </c>
      <c r="B56" s="696" t="s">
        <v>3156</v>
      </c>
      <c r="C56" s="696" t="s">
        <v>3210</v>
      </c>
      <c r="D56" s="696" t="s">
        <v>3211</v>
      </c>
      <c r="E56" s="711">
        <v>21</v>
      </c>
      <c r="F56" s="711">
        <v>17409</v>
      </c>
      <c r="G56" s="696">
        <v>1</v>
      </c>
      <c r="H56" s="696">
        <v>829</v>
      </c>
      <c r="I56" s="711">
        <v>27</v>
      </c>
      <c r="J56" s="711">
        <v>22437</v>
      </c>
      <c r="K56" s="696">
        <v>1.288816129588144</v>
      </c>
      <c r="L56" s="696">
        <v>831</v>
      </c>
      <c r="M56" s="711">
        <v>12</v>
      </c>
      <c r="N56" s="711">
        <v>9972</v>
      </c>
      <c r="O56" s="701">
        <v>0.57280716870584181</v>
      </c>
      <c r="P56" s="712">
        <v>831</v>
      </c>
    </row>
    <row r="57" spans="1:16" ht="14.4" customHeight="1" x14ac:dyDescent="0.3">
      <c r="A57" s="695" t="s">
        <v>3114</v>
      </c>
      <c r="B57" s="696" t="s">
        <v>3156</v>
      </c>
      <c r="C57" s="696" t="s">
        <v>3212</v>
      </c>
      <c r="D57" s="696" t="s">
        <v>3213</v>
      </c>
      <c r="E57" s="711">
        <v>5</v>
      </c>
      <c r="F57" s="711">
        <v>0</v>
      </c>
      <c r="G57" s="696"/>
      <c r="H57" s="696">
        <v>0</v>
      </c>
      <c r="I57" s="711"/>
      <c r="J57" s="711"/>
      <c r="K57" s="696"/>
      <c r="L57" s="696"/>
      <c r="M57" s="711">
        <v>3</v>
      </c>
      <c r="N57" s="711">
        <v>0</v>
      </c>
      <c r="O57" s="701"/>
      <c r="P57" s="712">
        <v>0</v>
      </c>
    </row>
    <row r="58" spans="1:16" ht="14.4" customHeight="1" x14ac:dyDescent="0.3">
      <c r="A58" s="695" t="s">
        <v>3114</v>
      </c>
      <c r="B58" s="696" t="s">
        <v>3156</v>
      </c>
      <c r="C58" s="696" t="s">
        <v>3214</v>
      </c>
      <c r="D58" s="696" t="s">
        <v>3215</v>
      </c>
      <c r="E58" s="711">
        <v>2653</v>
      </c>
      <c r="F58" s="711">
        <v>0</v>
      </c>
      <c r="G58" s="696"/>
      <c r="H58" s="696">
        <v>0</v>
      </c>
      <c r="I58" s="711">
        <v>2668</v>
      </c>
      <c r="J58" s="711">
        <v>0</v>
      </c>
      <c r="K58" s="696"/>
      <c r="L58" s="696">
        <v>0</v>
      </c>
      <c r="M58" s="711">
        <v>2759</v>
      </c>
      <c r="N58" s="711">
        <v>0</v>
      </c>
      <c r="O58" s="701"/>
      <c r="P58" s="712">
        <v>0</v>
      </c>
    </row>
    <row r="59" spans="1:16" ht="14.4" customHeight="1" x14ac:dyDescent="0.3">
      <c r="A59" s="695" t="s">
        <v>3114</v>
      </c>
      <c r="B59" s="696" t="s">
        <v>3156</v>
      </c>
      <c r="C59" s="696" t="s">
        <v>3216</v>
      </c>
      <c r="D59" s="696" t="s">
        <v>3217</v>
      </c>
      <c r="E59" s="711">
        <v>1076</v>
      </c>
      <c r="F59" s="711">
        <v>335712</v>
      </c>
      <c r="G59" s="696">
        <v>1</v>
      </c>
      <c r="H59" s="696">
        <v>312</v>
      </c>
      <c r="I59" s="711">
        <v>1156</v>
      </c>
      <c r="J59" s="711">
        <v>336396</v>
      </c>
      <c r="K59" s="696">
        <v>1.0020374606805833</v>
      </c>
      <c r="L59" s="696">
        <v>291</v>
      </c>
      <c r="M59" s="711">
        <v>1263</v>
      </c>
      <c r="N59" s="711">
        <v>367533</v>
      </c>
      <c r="O59" s="701">
        <v>1.094786602802402</v>
      </c>
      <c r="P59" s="712">
        <v>291</v>
      </c>
    </row>
    <row r="60" spans="1:16" ht="14.4" customHeight="1" x14ac:dyDescent="0.3">
      <c r="A60" s="695" t="s">
        <v>3114</v>
      </c>
      <c r="B60" s="696" t="s">
        <v>3156</v>
      </c>
      <c r="C60" s="696" t="s">
        <v>3218</v>
      </c>
      <c r="D60" s="696" t="s">
        <v>3219</v>
      </c>
      <c r="E60" s="711">
        <v>15</v>
      </c>
      <c r="F60" s="711">
        <v>3600</v>
      </c>
      <c r="G60" s="696">
        <v>1</v>
      </c>
      <c r="H60" s="696">
        <v>240</v>
      </c>
      <c r="I60" s="711">
        <v>9</v>
      </c>
      <c r="J60" s="711">
        <v>2178</v>
      </c>
      <c r="K60" s="696">
        <v>0.60499999999999998</v>
      </c>
      <c r="L60" s="696">
        <v>242</v>
      </c>
      <c r="M60" s="711">
        <v>16</v>
      </c>
      <c r="N60" s="711">
        <v>3872</v>
      </c>
      <c r="O60" s="701">
        <v>1.0755555555555556</v>
      </c>
      <c r="P60" s="712">
        <v>242</v>
      </c>
    </row>
    <row r="61" spans="1:16" ht="14.4" customHeight="1" x14ac:dyDescent="0.3">
      <c r="A61" s="695" t="s">
        <v>3114</v>
      </c>
      <c r="B61" s="696" t="s">
        <v>3156</v>
      </c>
      <c r="C61" s="696" t="s">
        <v>3220</v>
      </c>
      <c r="D61" s="696" t="s">
        <v>3221</v>
      </c>
      <c r="E61" s="711">
        <v>10</v>
      </c>
      <c r="F61" s="711">
        <v>750</v>
      </c>
      <c r="G61" s="696">
        <v>1</v>
      </c>
      <c r="H61" s="696">
        <v>75</v>
      </c>
      <c r="I61" s="711">
        <v>10</v>
      </c>
      <c r="J61" s="711">
        <v>810</v>
      </c>
      <c r="K61" s="696">
        <v>1.08</v>
      </c>
      <c r="L61" s="696">
        <v>81</v>
      </c>
      <c r="M61" s="711">
        <v>11</v>
      </c>
      <c r="N61" s="711">
        <v>891</v>
      </c>
      <c r="O61" s="701">
        <v>1.1879999999999999</v>
      </c>
      <c r="P61" s="712">
        <v>81</v>
      </c>
    </row>
    <row r="62" spans="1:16" ht="14.4" customHeight="1" x14ac:dyDescent="0.3">
      <c r="A62" s="695" t="s">
        <v>3114</v>
      </c>
      <c r="B62" s="696" t="s">
        <v>3156</v>
      </c>
      <c r="C62" s="696" t="s">
        <v>3222</v>
      </c>
      <c r="D62" s="696" t="s">
        <v>3223</v>
      </c>
      <c r="E62" s="711">
        <v>396</v>
      </c>
      <c r="F62" s="711">
        <v>66132</v>
      </c>
      <c r="G62" s="696">
        <v>1</v>
      </c>
      <c r="H62" s="696">
        <v>167</v>
      </c>
      <c r="I62" s="711">
        <v>400</v>
      </c>
      <c r="J62" s="711">
        <v>58400</v>
      </c>
      <c r="K62" s="696">
        <v>0.88308232020806876</v>
      </c>
      <c r="L62" s="696">
        <v>146</v>
      </c>
      <c r="M62" s="711">
        <v>475</v>
      </c>
      <c r="N62" s="711">
        <v>69350</v>
      </c>
      <c r="O62" s="701">
        <v>1.0486602552470816</v>
      </c>
      <c r="P62" s="712">
        <v>146</v>
      </c>
    </row>
    <row r="63" spans="1:16" ht="14.4" customHeight="1" x14ac:dyDescent="0.3">
      <c r="A63" s="695" t="s">
        <v>3114</v>
      </c>
      <c r="B63" s="696" t="s">
        <v>3156</v>
      </c>
      <c r="C63" s="696" t="s">
        <v>3224</v>
      </c>
      <c r="D63" s="696" t="s">
        <v>3225</v>
      </c>
      <c r="E63" s="711"/>
      <c r="F63" s="711"/>
      <c r="G63" s="696"/>
      <c r="H63" s="696"/>
      <c r="I63" s="711">
        <v>6</v>
      </c>
      <c r="J63" s="711">
        <v>180</v>
      </c>
      <c r="K63" s="696"/>
      <c r="L63" s="696">
        <v>30</v>
      </c>
      <c r="M63" s="711">
        <v>42</v>
      </c>
      <c r="N63" s="711">
        <v>1260</v>
      </c>
      <c r="O63" s="701"/>
      <c r="P63" s="712">
        <v>30</v>
      </c>
    </row>
    <row r="64" spans="1:16" ht="14.4" customHeight="1" x14ac:dyDescent="0.3">
      <c r="A64" s="695" t="s">
        <v>3114</v>
      </c>
      <c r="B64" s="696" t="s">
        <v>3156</v>
      </c>
      <c r="C64" s="696" t="s">
        <v>3226</v>
      </c>
      <c r="D64" s="696" t="s">
        <v>3227</v>
      </c>
      <c r="E64" s="711">
        <v>12</v>
      </c>
      <c r="F64" s="711">
        <v>3504</v>
      </c>
      <c r="G64" s="696">
        <v>1</v>
      </c>
      <c r="H64" s="696">
        <v>292</v>
      </c>
      <c r="I64" s="711">
        <v>6</v>
      </c>
      <c r="J64" s="711">
        <v>1758</v>
      </c>
      <c r="K64" s="696">
        <v>0.50171232876712324</v>
      </c>
      <c r="L64" s="696">
        <v>293</v>
      </c>
      <c r="M64" s="711"/>
      <c r="N64" s="711"/>
      <c r="O64" s="701"/>
      <c r="P64" s="712"/>
    </row>
    <row r="65" spans="1:16" ht="14.4" customHeight="1" x14ac:dyDescent="0.3">
      <c r="A65" s="695" t="s">
        <v>3114</v>
      </c>
      <c r="B65" s="696" t="s">
        <v>3156</v>
      </c>
      <c r="C65" s="696" t="s">
        <v>3228</v>
      </c>
      <c r="D65" s="696" t="s">
        <v>3229</v>
      </c>
      <c r="E65" s="711">
        <v>4</v>
      </c>
      <c r="F65" s="711">
        <v>1592</v>
      </c>
      <c r="G65" s="696">
        <v>1</v>
      </c>
      <c r="H65" s="696">
        <v>398</v>
      </c>
      <c r="I65" s="711">
        <v>1</v>
      </c>
      <c r="J65" s="711">
        <v>344</v>
      </c>
      <c r="K65" s="696">
        <v>0.21608040201005024</v>
      </c>
      <c r="L65" s="696">
        <v>344</v>
      </c>
      <c r="M65" s="711"/>
      <c r="N65" s="711"/>
      <c r="O65" s="701"/>
      <c r="P65" s="712"/>
    </row>
    <row r="66" spans="1:16" ht="14.4" customHeight="1" x14ac:dyDescent="0.3">
      <c r="A66" s="695" t="s">
        <v>3114</v>
      </c>
      <c r="B66" s="696" t="s">
        <v>3156</v>
      </c>
      <c r="C66" s="696" t="s">
        <v>3230</v>
      </c>
      <c r="D66" s="696" t="s">
        <v>3231</v>
      </c>
      <c r="E66" s="711">
        <v>3</v>
      </c>
      <c r="F66" s="711">
        <v>423</v>
      </c>
      <c r="G66" s="696">
        <v>1</v>
      </c>
      <c r="H66" s="696">
        <v>141</v>
      </c>
      <c r="I66" s="711">
        <v>1</v>
      </c>
      <c r="J66" s="711">
        <v>141</v>
      </c>
      <c r="K66" s="696">
        <v>0.33333333333333331</v>
      </c>
      <c r="L66" s="696">
        <v>141</v>
      </c>
      <c r="M66" s="711">
        <v>4</v>
      </c>
      <c r="N66" s="711">
        <v>564</v>
      </c>
      <c r="O66" s="701">
        <v>1.3333333333333333</v>
      </c>
      <c r="P66" s="712">
        <v>141</v>
      </c>
    </row>
    <row r="67" spans="1:16" ht="14.4" customHeight="1" x14ac:dyDescent="0.3">
      <c r="A67" s="695" t="s">
        <v>3114</v>
      </c>
      <c r="B67" s="696" t="s">
        <v>3156</v>
      </c>
      <c r="C67" s="696" t="s">
        <v>3232</v>
      </c>
      <c r="D67" s="696" t="s">
        <v>3233</v>
      </c>
      <c r="E67" s="711">
        <v>13</v>
      </c>
      <c r="F67" s="711">
        <v>7202</v>
      </c>
      <c r="G67" s="696">
        <v>1</v>
      </c>
      <c r="H67" s="696">
        <v>554</v>
      </c>
      <c r="I67" s="711">
        <v>4</v>
      </c>
      <c r="J67" s="711">
        <v>2220</v>
      </c>
      <c r="K67" s="696">
        <v>0.30824770896973064</v>
      </c>
      <c r="L67" s="696">
        <v>555</v>
      </c>
      <c r="M67" s="711">
        <v>2</v>
      </c>
      <c r="N67" s="711">
        <v>1110</v>
      </c>
      <c r="O67" s="701">
        <v>0.15412385448486532</v>
      </c>
      <c r="P67" s="712">
        <v>555</v>
      </c>
    </row>
    <row r="68" spans="1:16" ht="14.4" customHeight="1" x14ac:dyDescent="0.3">
      <c r="A68" s="695" t="s">
        <v>3114</v>
      </c>
      <c r="B68" s="696" t="s">
        <v>3156</v>
      </c>
      <c r="C68" s="696" t="s">
        <v>3234</v>
      </c>
      <c r="D68" s="696" t="s">
        <v>3235</v>
      </c>
      <c r="E68" s="711">
        <v>162</v>
      </c>
      <c r="F68" s="711">
        <v>11016</v>
      </c>
      <c r="G68" s="696">
        <v>1</v>
      </c>
      <c r="H68" s="696">
        <v>68</v>
      </c>
      <c r="I68" s="711">
        <v>169</v>
      </c>
      <c r="J68" s="711">
        <v>11661</v>
      </c>
      <c r="K68" s="696">
        <v>1.0585511982570806</v>
      </c>
      <c r="L68" s="696">
        <v>69</v>
      </c>
      <c r="M68" s="711">
        <v>49</v>
      </c>
      <c r="N68" s="711">
        <v>3381</v>
      </c>
      <c r="O68" s="701">
        <v>0.30691721132897604</v>
      </c>
      <c r="P68" s="712">
        <v>69</v>
      </c>
    </row>
    <row r="69" spans="1:16" ht="14.4" customHeight="1" x14ac:dyDescent="0.3">
      <c r="A69" s="695" t="s">
        <v>3114</v>
      </c>
      <c r="B69" s="696" t="s">
        <v>3156</v>
      </c>
      <c r="C69" s="696" t="s">
        <v>3236</v>
      </c>
      <c r="D69" s="696" t="s">
        <v>3237</v>
      </c>
      <c r="E69" s="711">
        <v>112</v>
      </c>
      <c r="F69" s="711">
        <v>104720</v>
      </c>
      <c r="G69" s="696">
        <v>1</v>
      </c>
      <c r="H69" s="696">
        <v>935</v>
      </c>
      <c r="I69" s="711">
        <v>108</v>
      </c>
      <c r="J69" s="711">
        <v>101304</v>
      </c>
      <c r="K69" s="696">
        <v>0.96737967914438505</v>
      </c>
      <c r="L69" s="696">
        <v>938</v>
      </c>
      <c r="M69" s="711">
        <v>95</v>
      </c>
      <c r="N69" s="711">
        <v>89110</v>
      </c>
      <c r="O69" s="701">
        <v>0.85093582887700536</v>
      </c>
      <c r="P69" s="712">
        <v>938</v>
      </c>
    </row>
    <row r="70" spans="1:16" ht="14.4" customHeight="1" x14ac:dyDescent="0.3">
      <c r="A70" s="695" t="s">
        <v>3114</v>
      </c>
      <c r="B70" s="696" t="s">
        <v>3156</v>
      </c>
      <c r="C70" s="696" t="s">
        <v>3238</v>
      </c>
      <c r="D70" s="696" t="s">
        <v>3239</v>
      </c>
      <c r="E70" s="711">
        <v>1</v>
      </c>
      <c r="F70" s="711">
        <v>856</v>
      </c>
      <c r="G70" s="696">
        <v>1</v>
      </c>
      <c r="H70" s="696">
        <v>856</v>
      </c>
      <c r="I70" s="711">
        <v>4</v>
      </c>
      <c r="J70" s="711">
        <v>3428</v>
      </c>
      <c r="K70" s="696">
        <v>4.0046728971962615</v>
      </c>
      <c r="L70" s="696">
        <v>857</v>
      </c>
      <c r="M70" s="711">
        <v>1</v>
      </c>
      <c r="N70" s="711">
        <v>857</v>
      </c>
      <c r="O70" s="701">
        <v>1.0011682242990654</v>
      </c>
      <c r="P70" s="712">
        <v>857</v>
      </c>
    </row>
    <row r="71" spans="1:16" ht="14.4" customHeight="1" x14ac:dyDescent="0.3">
      <c r="A71" s="695" t="s">
        <v>3114</v>
      </c>
      <c r="B71" s="696" t="s">
        <v>3156</v>
      </c>
      <c r="C71" s="696" t="s">
        <v>3240</v>
      </c>
      <c r="D71" s="696" t="s">
        <v>3241</v>
      </c>
      <c r="E71" s="711">
        <v>1</v>
      </c>
      <c r="F71" s="711">
        <v>56</v>
      </c>
      <c r="G71" s="696">
        <v>1</v>
      </c>
      <c r="H71" s="696">
        <v>56</v>
      </c>
      <c r="I71" s="711"/>
      <c r="J71" s="711"/>
      <c r="K71" s="696"/>
      <c r="L71" s="696"/>
      <c r="M71" s="711">
        <v>3</v>
      </c>
      <c r="N71" s="711">
        <v>168</v>
      </c>
      <c r="O71" s="701">
        <v>3</v>
      </c>
      <c r="P71" s="712">
        <v>56</v>
      </c>
    </row>
    <row r="72" spans="1:16" ht="14.4" customHeight="1" x14ac:dyDescent="0.3">
      <c r="A72" s="695" t="s">
        <v>3114</v>
      </c>
      <c r="B72" s="696" t="s">
        <v>3156</v>
      </c>
      <c r="C72" s="696" t="s">
        <v>3242</v>
      </c>
      <c r="D72" s="696" t="s">
        <v>3243</v>
      </c>
      <c r="E72" s="711">
        <v>144</v>
      </c>
      <c r="F72" s="711">
        <v>82944</v>
      </c>
      <c r="G72" s="696">
        <v>1</v>
      </c>
      <c r="H72" s="696">
        <v>576</v>
      </c>
      <c r="I72" s="711">
        <v>179</v>
      </c>
      <c r="J72" s="711">
        <v>103462</v>
      </c>
      <c r="K72" s="696">
        <v>1.2473717206790123</v>
      </c>
      <c r="L72" s="696">
        <v>578</v>
      </c>
      <c r="M72" s="711">
        <v>136</v>
      </c>
      <c r="N72" s="711">
        <v>78608</v>
      </c>
      <c r="O72" s="701">
        <v>0.9477237654320988</v>
      </c>
      <c r="P72" s="712">
        <v>578</v>
      </c>
    </row>
    <row r="73" spans="1:16" ht="14.4" customHeight="1" x14ac:dyDescent="0.3">
      <c r="A73" s="695" t="s">
        <v>3114</v>
      </c>
      <c r="B73" s="696" t="s">
        <v>3156</v>
      </c>
      <c r="C73" s="696" t="s">
        <v>3244</v>
      </c>
      <c r="D73" s="696" t="s">
        <v>3245</v>
      </c>
      <c r="E73" s="711">
        <v>3</v>
      </c>
      <c r="F73" s="711">
        <v>2265</v>
      </c>
      <c r="G73" s="696">
        <v>1</v>
      </c>
      <c r="H73" s="696">
        <v>755</v>
      </c>
      <c r="I73" s="711">
        <v>14</v>
      </c>
      <c r="J73" s="711">
        <v>10584</v>
      </c>
      <c r="K73" s="696">
        <v>4.6728476821192055</v>
      </c>
      <c r="L73" s="696">
        <v>756</v>
      </c>
      <c r="M73" s="711">
        <v>11</v>
      </c>
      <c r="N73" s="711">
        <v>8316</v>
      </c>
      <c r="O73" s="701">
        <v>3.6715231788079472</v>
      </c>
      <c r="P73" s="712">
        <v>756</v>
      </c>
    </row>
    <row r="74" spans="1:16" ht="14.4" customHeight="1" x14ac:dyDescent="0.3">
      <c r="A74" s="695" t="s">
        <v>3114</v>
      </c>
      <c r="B74" s="696" t="s">
        <v>3156</v>
      </c>
      <c r="C74" s="696" t="s">
        <v>3246</v>
      </c>
      <c r="D74" s="696" t="s">
        <v>3247</v>
      </c>
      <c r="E74" s="711"/>
      <c r="F74" s="711"/>
      <c r="G74" s="696"/>
      <c r="H74" s="696"/>
      <c r="I74" s="711">
        <v>1</v>
      </c>
      <c r="J74" s="711">
        <v>5572</v>
      </c>
      <c r="K74" s="696"/>
      <c r="L74" s="696">
        <v>5572</v>
      </c>
      <c r="M74" s="711"/>
      <c r="N74" s="711"/>
      <c r="O74" s="701"/>
      <c r="P74" s="712"/>
    </row>
    <row r="75" spans="1:16" ht="14.4" customHeight="1" x14ac:dyDescent="0.3">
      <c r="A75" s="695" t="s">
        <v>3114</v>
      </c>
      <c r="B75" s="696" t="s">
        <v>3156</v>
      </c>
      <c r="C75" s="696" t="s">
        <v>3248</v>
      </c>
      <c r="D75" s="696" t="s">
        <v>3249</v>
      </c>
      <c r="E75" s="711">
        <v>109</v>
      </c>
      <c r="F75" s="711">
        <v>469899</v>
      </c>
      <c r="G75" s="696">
        <v>1</v>
      </c>
      <c r="H75" s="696">
        <v>4311</v>
      </c>
      <c r="I75" s="711">
        <v>92</v>
      </c>
      <c r="J75" s="711">
        <v>397900</v>
      </c>
      <c r="K75" s="696">
        <v>0.84677771180615413</v>
      </c>
      <c r="L75" s="696">
        <v>4325</v>
      </c>
      <c r="M75" s="711">
        <v>93</v>
      </c>
      <c r="N75" s="711">
        <v>402225</v>
      </c>
      <c r="O75" s="701">
        <v>0.85598181736926449</v>
      </c>
      <c r="P75" s="712">
        <v>4325</v>
      </c>
    </row>
    <row r="76" spans="1:16" ht="14.4" customHeight="1" x14ac:dyDescent="0.3">
      <c r="A76" s="695" t="s">
        <v>3114</v>
      </c>
      <c r="B76" s="696" t="s">
        <v>3156</v>
      </c>
      <c r="C76" s="696" t="s">
        <v>3250</v>
      </c>
      <c r="D76" s="696" t="s">
        <v>3251</v>
      </c>
      <c r="E76" s="711">
        <v>190</v>
      </c>
      <c r="F76" s="711">
        <v>28690</v>
      </c>
      <c r="G76" s="696">
        <v>1</v>
      </c>
      <c r="H76" s="696">
        <v>151</v>
      </c>
      <c r="I76" s="711">
        <v>182</v>
      </c>
      <c r="J76" s="711">
        <v>27664</v>
      </c>
      <c r="K76" s="696">
        <v>0.96423841059602644</v>
      </c>
      <c r="L76" s="696">
        <v>152</v>
      </c>
      <c r="M76" s="711">
        <v>230</v>
      </c>
      <c r="N76" s="711">
        <v>34960</v>
      </c>
      <c r="O76" s="701">
        <v>1.2185430463576159</v>
      </c>
      <c r="P76" s="712">
        <v>152</v>
      </c>
    </row>
    <row r="77" spans="1:16" ht="14.4" customHeight="1" x14ac:dyDescent="0.3">
      <c r="A77" s="695" t="s">
        <v>3114</v>
      </c>
      <c r="B77" s="696" t="s">
        <v>3156</v>
      </c>
      <c r="C77" s="696" t="s">
        <v>3252</v>
      </c>
      <c r="D77" s="696" t="s">
        <v>3253</v>
      </c>
      <c r="E77" s="711">
        <v>134</v>
      </c>
      <c r="F77" s="711">
        <v>50518</v>
      </c>
      <c r="G77" s="696">
        <v>1</v>
      </c>
      <c r="H77" s="696">
        <v>377</v>
      </c>
      <c r="I77" s="711">
        <v>126</v>
      </c>
      <c r="J77" s="711">
        <v>47628</v>
      </c>
      <c r="K77" s="696">
        <v>0.9427926679599351</v>
      </c>
      <c r="L77" s="696">
        <v>378</v>
      </c>
      <c r="M77" s="711">
        <v>140</v>
      </c>
      <c r="N77" s="711">
        <v>52920</v>
      </c>
      <c r="O77" s="701">
        <v>1.0475474088443724</v>
      </c>
      <c r="P77" s="712">
        <v>378</v>
      </c>
    </row>
    <row r="78" spans="1:16" ht="14.4" customHeight="1" x14ac:dyDescent="0.3">
      <c r="A78" s="695" t="s">
        <v>3114</v>
      </c>
      <c r="B78" s="696" t="s">
        <v>3156</v>
      </c>
      <c r="C78" s="696" t="s">
        <v>3254</v>
      </c>
      <c r="D78" s="696" t="s">
        <v>3255</v>
      </c>
      <c r="E78" s="711">
        <v>6</v>
      </c>
      <c r="F78" s="711">
        <v>414</v>
      </c>
      <c r="G78" s="696">
        <v>1</v>
      </c>
      <c r="H78" s="696">
        <v>69</v>
      </c>
      <c r="I78" s="711">
        <v>1</v>
      </c>
      <c r="J78" s="711">
        <v>62</v>
      </c>
      <c r="K78" s="696">
        <v>0.14975845410628019</v>
      </c>
      <c r="L78" s="696">
        <v>62</v>
      </c>
      <c r="M78" s="711"/>
      <c r="N78" s="711"/>
      <c r="O78" s="701"/>
      <c r="P78" s="712"/>
    </row>
    <row r="79" spans="1:16" ht="14.4" customHeight="1" x14ac:dyDescent="0.3">
      <c r="A79" s="695" t="s">
        <v>3114</v>
      </c>
      <c r="B79" s="696" t="s">
        <v>3156</v>
      </c>
      <c r="C79" s="696" t="s">
        <v>3256</v>
      </c>
      <c r="D79" s="696" t="s">
        <v>3257</v>
      </c>
      <c r="E79" s="711">
        <v>205</v>
      </c>
      <c r="F79" s="711">
        <v>70725</v>
      </c>
      <c r="G79" s="696">
        <v>1</v>
      </c>
      <c r="H79" s="696">
        <v>345</v>
      </c>
      <c r="I79" s="711">
        <v>170</v>
      </c>
      <c r="J79" s="711">
        <v>58480</v>
      </c>
      <c r="K79" s="696">
        <v>0.82686461647225173</v>
      </c>
      <c r="L79" s="696">
        <v>344</v>
      </c>
      <c r="M79" s="711">
        <v>202</v>
      </c>
      <c r="N79" s="711">
        <v>69488</v>
      </c>
      <c r="O79" s="701">
        <v>0.98250972074938137</v>
      </c>
      <c r="P79" s="712">
        <v>344</v>
      </c>
    </row>
    <row r="80" spans="1:16" ht="14.4" customHeight="1" x14ac:dyDescent="0.3">
      <c r="A80" s="695" t="s">
        <v>3114</v>
      </c>
      <c r="B80" s="696" t="s">
        <v>3156</v>
      </c>
      <c r="C80" s="696" t="s">
        <v>3258</v>
      </c>
      <c r="D80" s="696" t="s">
        <v>3259</v>
      </c>
      <c r="E80" s="711">
        <v>8</v>
      </c>
      <c r="F80" s="711">
        <v>11104</v>
      </c>
      <c r="G80" s="696">
        <v>1</v>
      </c>
      <c r="H80" s="696">
        <v>1388</v>
      </c>
      <c r="I80" s="711">
        <v>20</v>
      </c>
      <c r="J80" s="711">
        <v>27840</v>
      </c>
      <c r="K80" s="696">
        <v>2.5072046109510087</v>
      </c>
      <c r="L80" s="696">
        <v>1392</v>
      </c>
      <c r="M80" s="711">
        <v>77</v>
      </c>
      <c r="N80" s="711">
        <v>107184</v>
      </c>
      <c r="O80" s="701">
        <v>9.652737752161384</v>
      </c>
      <c r="P80" s="712">
        <v>1392</v>
      </c>
    </row>
    <row r="81" spans="1:16" ht="14.4" customHeight="1" x14ac:dyDescent="0.3">
      <c r="A81" s="695" t="s">
        <v>3114</v>
      </c>
      <c r="B81" s="696" t="s">
        <v>3156</v>
      </c>
      <c r="C81" s="696" t="s">
        <v>3260</v>
      </c>
      <c r="D81" s="696" t="s">
        <v>3261</v>
      </c>
      <c r="E81" s="711">
        <v>14</v>
      </c>
      <c r="F81" s="711">
        <v>4970</v>
      </c>
      <c r="G81" s="696">
        <v>1</v>
      </c>
      <c r="H81" s="696">
        <v>355</v>
      </c>
      <c r="I81" s="711">
        <v>26</v>
      </c>
      <c r="J81" s="711">
        <v>9256</v>
      </c>
      <c r="K81" s="696">
        <v>1.8623742454728369</v>
      </c>
      <c r="L81" s="696">
        <v>356</v>
      </c>
      <c r="M81" s="711">
        <v>30</v>
      </c>
      <c r="N81" s="711">
        <v>10680</v>
      </c>
      <c r="O81" s="701">
        <v>2.1488933601609657</v>
      </c>
      <c r="P81" s="712">
        <v>356</v>
      </c>
    </row>
    <row r="82" spans="1:16" ht="14.4" customHeight="1" x14ac:dyDescent="0.3">
      <c r="A82" s="695" t="s">
        <v>3114</v>
      </c>
      <c r="B82" s="696" t="s">
        <v>3156</v>
      </c>
      <c r="C82" s="696" t="s">
        <v>3262</v>
      </c>
      <c r="D82" s="696" t="s">
        <v>3263</v>
      </c>
      <c r="E82" s="711"/>
      <c r="F82" s="711"/>
      <c r="G82" s="696"/>
      <c r="H82" s="696"/>
      <c r="I82" s="711"/>
      <c r="J82" s="711"/>
      <c r="K82" s="696"/>
      <c r="L82" s="696"/>
      <c r="M82" s="711">
        <v>2</v>
      </c>
      <c r="N82" s="711">
        <v>950</v>
      </c>
      <c r="O82" s="701"/>
      <c r="P82" s="712">
        <v>475</v>
      </c>
    </row>
    <row r="83" spans="1:16" ht="14.4" customHeight="1" x14ac:dyDescent="0.3">
      <c r="A83" s="695" t="s">
        <v>3114</v>
      </c>
      <c r="B83" s="696" t="s">
        <v>3156</v>
      </c>
      <c r="C83" s="696" t="s">
        <v>3264</v>
      </c>
      <c r="D83" s="696" t="s">
        <v>3265</v>
      </c>
      <c r="E83" s="711">
        <v>5</v>
      </c>
      <c r="F83" s="711">
        <v>3870</v>
      </c>
      <c r="G83" s="696">
        <v>1</v>
      </c>
      <c r="H83" s="696">
        <v>774</v>
      </c>
      <c r="I83" s="711">
        <v>1</v>
      </c>
      <c r="J83" s="711">
        <v>776</v>
      </c>
      <c r="K83" s="696">
        <v>0.20051679586563306</v>
      </c>
      <c r="L83" s="696">
        <v>776</v>
      </c>
      <c r="M83" s="711"/>
      <c r="N83" s="711"/>
      <c r="O83" s="701"/>
      <c r="P83" s="712"/>
    </row>
    <row r="84" spans="1:16" ht="14.4" customHeight="1" x14ac:dyDescent="0.3">
      <c r="A84" s="695" t="s">
        <v>3114</v>
      </c>
      <c r="B84" s="696" t="s">
        <v>3156</v>
      </c>
      <c r="C84" s="696" t="s">
        <v>3266</v>
      </c>
      <c r="D84" s="696" t="s">
        <v>3267</v>
      </c>
      <c r="E84" s="711">
        <v>1</v>
      </c>
      <c r="F84" s="711">
        <v>96</v>
      </c>
      <c r="G84" s="696">
        <v>1</v>
      </c>
      <c r="H84" s="696">
        <v>96</v>
      </c>
      <c r="I84" s="711">
        <v>2</v>
      </c>
      <c r="J84" s="711">
        <v>192</v>
      </c>
      <c r="K84" s="696">
        <v>2</v>
      </c>
      <c r="L84" s="696">
        <v>96</v>
      </c>
      <c r="M84" s="711">
        <v>1</v>
      </c>
      <c r="N84" s="711">
        <v>96</v>
      </c>
      <c r="O84" s="701">
        <v>1</v>
      </c>
      <c r="P84" s="712">
        <v>96</v>
      </c>
    </row>
    <row r="85" spans="1:16" ht="14.4" customHeight="1" x14ac:dyDescent="0.3">
      <c r="A85" s="695" t="s">
        <v>3114</v>
      </c>
      <c r="B85" s="696" t="s">
        <v>3156</v>
      </c>
      <c r="C85" s="696" t="s">
        <v>3268</v>
      </c>
      <c r="D85" s="696" t="s">
        <v>3269</v>
      </c>
      <c r="E85" s="711">
        <v>1</v>
      </c>
      <c r="F85" s="711">
        <v>364</v>
      </c>
      <c r="G85" s="696">
        <v>1</v>
      </c>
      <c r="H85" s="696">
        <v>364</v>
      </c>
      <c r="I85" s="711"/>
      <c r="J85" s="711"/>
      <c r="K85" s="696"/>
      <c r="L85" s="696"/>
      <c r="M85" s="711"/>
      <c r="N85" s="711"/>
      <c r="O85" s="701"/>
      <c r="P85" s="712"/>
    </row>
    <row r="86" spans="1:16" ht="14.4" customHeight="1" x14ac:dyDescent="0.3">
      <c r="A86" s="695" t="s">
        <v>3114</v>
      </c>
      <c r="B86" s="696" t="s">
        <v>3156</v>
      </c>
      <c r="C86" s="696" t="s">
        <v>3270</v>
      </c>
      <c r="D86" s="696" t="s">
        <v>3271</v>
      </c>
      <c r="E86" s="711">
        <v>1</v>
      </c>
      <c r="F86" s="711">
        <v>448</v>
      </c>
      <c r="G86" s="696">
        <v>1</v>
      </c>
      <c r="H86" s="696">
        <v>448</v>
      </c>
      <c r="I86" s="711"/>
      <c r="J86" s="711"/>
      <c r="K86" s="696"/>
      <c r="L86" s="696"/>
      <c r="M86" s="711"/>
      <c r="N86" s="711"/>
      <c r="O86" s="701"/>
      <c r="P86" s="712"/>
    </row>
    <row r="87" spans="1:16" ht="14.4" customHeight="1" x14ac:dyDescent="0.3">
      <c r="A87" s="695" t="s">
        <v>3114</v>
      </c>
      <c r="B87" s="696" t="s">
        <v>3156</v>
      </c>
      <c r="C87" s="696" t="s">
        <v>3272</v>
      </c>
      <c r="D87" s="696" t="s">
        <v>3273</v>
      </c>
      <c r="E87" s="711"/>
      <c r="F87" s="711"/>
      <c r="G87" s="696"/>
      <c r="H87" s="696"/>
      <c r="I87" s="711"/>
      <c r="J87" s="711"/>
      <c r="K87" s="696"/>
      <c r="L87" s="696"/>
      <c r="M87" s="711">
        <v>1</v>
      </c>
      <c r="N87" s="711">
        <v>103</v>
      </c>
      <c r="O87" s="701"/>
      <c r="P87" s="712">
        <v>103</v>
      </c>
    </row>
    <row r="88" spans="1:16" ht="14.4" customHeight="1" x14ac:dyDescent="0.3">
      <c r="A88" s="695" t="s">
        <v>3114</v>
      </c>
      <c r="B88" s="696" t="s">
        <v>3156</v>
      </c>
      <c r="C88" s="696" t="s">
        <v>3274</v>
      </c>
      <c r="D88" s="696" t="s">
        <v>3275</v>
      </c>
      <c r="E88" s="711"/>
      <c r="F88" s="711"/>
      <c r="G88" s="696"/>
      <c r="H88" s="696"/>
      <c r="I88" s="711">
        <v>1</v>
      </c>
      <c r="J88" s="711">
        <v>1314</v>
      </c>
      <c r="K88" s="696"/>
      <c r="L88" s="696">
        <v>1314</v>
      </c>
      <c r="M88" s="711"/>
      <c r="N88" s="711"/>
      <c r="O88" s="701"/>
      <c r="P88" s="712"/>
    </row>
    <row r="89" spans="1:16" ht="14.4" customHeight="1" x14ac:dyDescent="0.3">
      <c r="A89" s="695" t="s">
        <v>3276</v>
      </c>
      <c r="B89" s="696" t="s">
        <v>3156</v>
      </c>
      <c r="C89" s="696" t="s">
        <v>3165</v>
      </c>
      <c r="D89" s="696" t="s">
        <v>3166</v>
      </c>
      <c r="E89" s="711">
        <v>162</v>
      </c>
      <c r="F89" s="711">
        <v>5508</v>
      </c>
      <c r="G89" s="696">
        <v>1</v>
      </c>
      <c r="H89" s="696">
        <v>34</v>
      </c>
      <c r="I89" s="711">
        <v>149</v>
      </c>
      <c r="J89" s="711">
        <v>5066</v>
      </c>
      <c r="K89" s="696">
        <v>0.91975308641975306</v>
      </c>
      <c r="L89" s="696">
        <v>34</v>
      </c>
      <c r="M89" s="711">
        <v>162</v>
      </c>
      <c r="N89" s="711">
        <v>5508</v>
      </c>
      <c r="O89" s="701">
        <v>1</v>
      </c>
      <c r="P89" s="712">
        <v>34</v>
      </c>
    </row>
    <row r="90" spans="1:16" ht="14.4" customHeight="1" x14ac:dyDescent="0.3">
      <c r="A90" s="695" t="s">
        <v>3276</v>
      </c>
      <c r="B90" s="696" t="s">
        <v>3156</v>
      </c>
      <c r="C90" s="696" t="s">
        <v>3196</v>
      </c>
      <c r="D90" s="696" t="s">
        <v>3197</v>
      </c>
      <c r="E90" s="711">
        <v>395</v>
      </c>
      <c r="F90" s="711">
        <v>113760</v>
      </c>
      <c r="G90" s="696">
        <v>1</v>
      </c>
      <c r="H90" s="696">
        <v>288</v>
      </c>
      <c r="I90" s="711">
        <v>426</v>
      </c>
      <c r="J90" s="711">
        <v>98832</v>
      </c>
      <c r="K90" s="696">
        <v>0.86877637130801688</v>
      </c>
      <c r="L90" s="696">
        <v>232</v>
      </c>
      <c r="M90" s="711">
        <v>448</v>
      </c>
      <c r="N90" s="711">
        <v>103936</v>
      </c>
      <c r="O90" s="701">
        <v>0.91364275668073136</v>
      </c>
      <c r="P90" s="712">
        <v>232</v>
      </c>
    </row>
    <row r="91" spans="1:16" ht="14.4" customHeight="1" x14ac:dyDescent="0.3">
      <c r="A91" s="695" t="s">
        <v>3276</v>
      </c>
      <c r="B91" s="696" t="s">
        <v>3156</v>
      </c>
      <c r="C91" s="696" t="s">
        <v>3198</v>
      </c>
      <c r="D91" s="696" t="s">
        <v>3199</v>
      </c>
      <c r="E91" s="711">
        <v>72</v>
      </c>
      <c r="F91" s="711">
        <v>12384</v>
      </c>
      <c r="G91" s="696">
        <v>1</v>
      </c>
      <c r="H91" s="696">
        <v>172</v>
      </c>
      <c r="I91" s="711">
        <v>97</v>
      </c>
      <c r="J91" s="711">
        <v>11252</v>
      </c>
      <c r="K91" s="696">
        <v>0.90859173126614989</v>
      </c>
      <c r="L91" s="696">
        <v>116</v>
      </c>
      <c r="M91" s="711">
        <v>79</v>
      </c>
      <c r="N91" s="711">
        <v>9164</v>
      </c>
      <c r="O91" s="701">
        <v>0.73998708010335912</v>
      </c>
      <c r="P91" s="712">
        <v>116</v>
      </c>
    </row>
    <row r="92" spans="1:16" ht="14.4" customHeight="1" x14ac:dyDescent="0.3">
      <c r="A92" s="695" t="s">
        <v>3276</v>
      </c>
      <c r="B92" s="696" t="s">
        <v>3156</v>
      </c>
      <c r="C92" s="696" t="s">
        <v>3277</v>
      </c>
      <c r="D92" s="696" t="s">
        <v>3278</v>
      </c>
      <c r="E92" s="711">
        <v>3</v>
      </c>
      <c r="F92" s="711">
        <v>342</v>
      </c>
      <c r="G92" s="696">
        <v>1</v>
      </c>
      <c r="H92" s="696">
        <v>114</v>
      </c>
      <c r="I92" s="711">
        <v>2</v>
      </c>
      <c r="J92" s="711">
        <v>230</v>
      </c>
      <c r="K92" s="696">
        <v>0.67251461988304095</v>
      </c>
      <c r="L92" s="696">
        <v>115</v>
      </c>
      <c r="M92" s="711"/>
      <c r="N92" s="711"/>
      <c r="O92" s="701"/>
      <c r="P92" s="712"/>
    </row>
    <row r="93" spans="1:16" ht="14.4" customHeight="1" x14ac:dyDescent="0.3">
      <c r="A93" s="695" t="s">
        <v>3276</v>
      </c>
      <c r="B93" s="696" t="s">
        <v>3156</v>
      </c>
      <c r="C93" s="696" t="s">
        <v>3214</v>
      </c>
      <c r="D93" s="696" t="s">
        <v>3215</v>
      </c>
      <c r="E93" s="711">
        <v>81</v>
      </c>
      <c r="F93" s="711">
        <v>0</v>
      </c>
      <c r="G93" s="696"/>
      <c r="H93" s="696">
        <v>0</v>
      </c>
      <c r="I93" s="711">
        <v>35</v>
      </c>
      <c r="J93" s="711">
        <v>0</v>
      </c>
      <c r="K93" s="696"/>
      <c r="L93" s="696">
        <v>0</v>
      </c>
      <c r="M93" s="711">
        <v>49</v>
      </c>
      <c r="N93" s="711">
        <v>0</v>
      </c>
      <c r="O93" s="701"/>
      <c r="P93" s="712">
        <v>0</v>
      </c>
    </row>
    <row r="94" spans="1:16" ht="14.4" customHeight="1" x14ac:dyDescent="0.3">
      <c r="A94" s="695" t="s">
        <v>3276</v>
      </c>
      <c r="B94" s="696" t="s">
        <v>3156</v>
      </c>
      <c r="C94" s="696" t="s">
        <v>3216</v>
      </c>
      <c r="D94" s="696" t="s">
        <v>3217</v>
      </c>
      <c r="E94" s="711">
        <v>444</v>
      </c>
      <c r="F94" s="711">
        <v>138528</v>
      </c>
      <c r="G94" s="696">
        <v>1</v>
      </c>
      <c r="H94" s="696">
        <v>312</v>
      </c>
      <c r="I94" s="711">
        <v>424</v>
      </c>
      <c r="J94" s="711">
        <v>123384</v>
      </c>
      <c r="K94" s="696">
        <v>0.89067914067914067</v>
      </c>
      <c r="L94" s="696">
        <v>291</v>
      </c>
      <c r="M94" s="711">
        <v>464</v>
      </c>
      <c r="N94" s="711">
        <v>135024</v>
      </c>
      <c r="O94" s="701">
        <v>0.97470547470547475</v>
      </c>
      <c r="P94" s="712">
        <v>291</v>
      </c>
    </row>
    <row r="95" spans="1:16" ht="14.4" customHeight="1" x14ac:dyDescent="0.3">
      <c r="A95" s="695" t="s">
        <v>3276</v>
      </c>
      <c r="B95" s="696" t="s">
        <v>3156</v>
      </c>
      <c r="C95" s="696" t="s">
        <v>3279</v>
      </c>
      <c r="D95" s="696" t="s">
        <v>3280</v>
      </c>
      <c r="E95" s="711"/>
      <c r="F95" s="711"/>
      <c r="G95" s="696"/>
      <c r="H95" s="696"/>
      <c r="I95" s="711"/>
      <c r="J95" s="711"/>
      <c r="K95" s="696"/>
      <c r="L95" s="696"/>
      <c r="M95" s="711">
        <v>232</v>
      </c>
      <c r="N95" s="711">
        <v>24592</v>
      </c>
      <c r="O95" s="701"/>
      <c r="P95" s="712">
        <v>106</v>
      </c>
    </row>
    <row r="96" spans="1:16" ht="14.4" customHeight="1" x14ac:dyDescent="0.3">
      <c r="A96" s="695" t="s">
        <v>3276</v>
      </c>
      <c r="B96" s="696" t="s">
        <v>3156</v>
      </c>
      <c r="C96" s="696" t="s">
        <v>3222</v>
      </c>
      <c r="D96" s="696" t="s">
        <v>3223</v>
      </c>
      <c r="E96" s="711">
        <v>18</v>
      </c>
      <c r="F96" s="711">
        <v>3006</v>
      </c>
      <c r="G96" s="696">
        <v>1</v>
      </c>
      <c r="H96" s="696">
        <v>167</v>
      </c>
      <c r="I96" s="711">
        <v>27</v>
      </c>
      <c r="J96" s="711">
        <v>3942</v>
      </c>
      <c r="K96" s="696">
        <v>1.311377245508982</v>
      </c>
      <c r="L96" s="696">
        <v>146</v>
      </c>
      <c r="M96" s="711">
        <v>18</v>
      </c>
      <c r="N96" s="711">
        <v>2628</v>
      </c>
      <c r="O96" s="701">
        <v>0.87425149700598803</v>
      </c>
      <c r="P96" s="712">
        <v>146</v>
      </c>
    </row>
    <row r="97" spans="1:16" ht="14.4" customHeight="1" x14ac:dyDescent="0.3">
      <c r="A97" s="695" t="s">
        <v>3276</v>
      </c>
      <c r="B97" s="696" t="s">
        <v>3156</v>
      </c>
      <c r="C97" s="696" t="s">
        <v>3226</v>
      </c>
      <c r="D97" s="696" t="s">
        <v>3227</v>
      </c>
      <c r="E97" s="711">
        <v>17</v>
      </c>
      <c r="F97" s="711">
        <v>4964</v>
      </c>
      <c r="G97" s="696">
        <v>1</v>
      </c>
      <c r="H97" s="696">
        <v>292</v>
      </c>
      <c r="I97" s="711">
        <v>18</v>
      </c>
      <c r="J97" s="711">
        <v>5274</v>
      </c>
      <c r="K97" s="696">
        <v>1.0624496373892023</v>
      </c>
      <c r="L97" s="696">
        <v>293</v>
      </c>
      <c r="M97" s="711"/>
      <c r="N97" s="711"/>
      <c r="O97" s="701"/>
      <c r="P97" s="712"/>
    </row>
    <row r="98" spans="1:16" ht="14.4" customHeight="1" x14ac:dyDescent="0.3">
      <c r="A98" s="695" t="s">
        <v>3276</v>
      </c>
      <c r="B98" s="696" t="s">
        <v>3156</v>
      </c>
      <c r="C98" s="696" t="s">
        <v>3228</v>
      </c>
      <c r="D98" s="696" t="s">
        <v>3229</v>
      </c>
      <c r="E98" s="711">
        <v>215</v>
      </c>
      <c r="F98" s="711">
        <v>85570</v>
      </c>
      <c r="G98" s="696">
        <v>1</v>
      </c>
      <c r="H98" s="696">
        <v>398</v>
      </c>
      <c r="I98" s="711">
        <v>202</v>
      </c>
      <c r="J98" s="711">
        <v>69488</v>
      </c>
      <c r="K98" s="696">
        <v>0.81206030150753772</v>
      </c>
      <c r="L98" s="696">
        <v>344</v>
      </c>
      <c r="M98" s="711">
        <v>189</v>
      </c>
      <c r="N98" s="711">
        <v>65016</v>
      </c>
      <c r="O98" s="701">
        <v>0.75979899497487435</v>
      </c>
      <c r="P98" s="712">
        <v>344</v>
      </c>
    </row>
    <row r="99" spans="1:16" ht="14.4" customHeight="1" x14ac:dyDescent="0.3">
      <c r="A99" s="695" t="s">
        <v>3276</v>
      </c>
      <c r="B99" s="696" t="s">
        <v>3156</v>
      </c>
      <c r="C99" s="696" t="s">
        <v>3234</v>
      </c>
      <c r="D99" s="696" t="s">
        <v>3235</v>
      </c>
      <c r="E99" s="711">
        <v>77</v>
      </c>
      <c r="F99" s="711">
        <v>5236</v>
      </c>
      <c r="G99" s="696">
        <v>1</v>
      </c>
      <c r="H99" s="696">
        <v>68</v>
      </c>
      <c r="I99" s="711">
        <v>107</v>
      </c>
      <c r="J99" s="711">
        <v>7383</v>
      </c>
      <c r="K99" s="696">
        <v>1.4100458365164248</v>
      </c>
      <c r="L99" s="696">
        <v>69</v>
      </c>
      <c r="M99" s="711"/>
      <c r="N99" s="711"/>
      <c r="O99" s="701"/>
      <c r="P99" s="712"/>
    </row>
    <row r="100" spans="1:16" ht="14.4" customHeight="1" x14ac:dyDescent="0.3">
      <c r="A100" s="695" t="s">
        <v>3276</v>
      </c>
      <c r="B100" s="696" t="s">
        <v>3156</v>
      </c>
      <c r="C100" s="696" t="s">
        <v>3242</v>
      </c>
      <c r="D100" s="696" t="s">
        <v>3243</v>
      </c>
      <c r="E100" s="711">
        <v>27</v>
      </c>
      <c r="F100" s="711">
        <v>15552</v>
      </c>
      <c r="G100" s="696">
        <v>1</v>
      </c>
      <c r="H100" s="696">
        <v>576</v>
      </c>
      <c r="I100" s="711"/>
      <c r="J100" s="711"/>
      <c r="K100" s="696"/>
      <c r="L100" s="696"/>
      <c r="M100" s="711"/>
      <c r="N100" s="711"/>
      <c r="O100" s="701"/>
      <c r="P100" s="712"/>
    </row>
    <row r="101" spans="1:16" ht="14.4" customHeight="1" x14ac:dyDescent="0.3">
      <c r="A101" s="695" t="s">
        <v>3276</v>
      </c>
      <c r="B101" s="696" t="s">
        <v>3156</v>
      </c>
      <c r="C101" s="696" t="s">
        <v>3250</v>
      </c>
      <c r="D101" s="696" t="s">
        <v>3251</v>
      </c>
      <c r="E101" s="711">
        <v>94</v>
      </c>
      <c r="F101" s="711">
        <v>14194</v>
      </c>
      <c r="G101" s="696">
        <v>1</v>
      </c>
      <c r="H101" s="696">
        <v>151</v>
      </c>
      <c r="I101" s="711">
        <v>75</v>
      </c>
      <c r="J101" s="711">
        <v>11400</v>
      </c>
      <c r="K101" s="696">
        <v>0.80315626320980693</v>
      </c>
      <c r="L101" s="696">
        <v>152</v>
      </c>
      <c r="M101" s="711">
        <v>96</v>
      </c>
      <c r="N101" s="711">
        <v>14592</v>
      </c>
      <c r="O101" s="701">
        <v>1.0280400169085528</v>
      </c>
      <c r="P101" s="712">
        <v>152</v>
      </c>
    </row>
    <row r="102" spans="1:16" ht="14.4" customHeight="1" x14ac:dyDescent="0.3">
      <c r="A102" s="695" t="s">
        <v>3276</v>
      </c>
      <c r="B102" s="696" t="s">
        <v>3156</v>
      </c>
      <c r="C102" s="696" t="s">
        <v>3252</v>
      </c>
      <c r="D102" s="696" t="s">
        <v>3253</v>
      </c>
      <c r="E102" s="711">
        <v>1</v>
      </c>
      <c r="F102" s="711">
        <v>377</v>
      </c>
      <c r="G102" s="696">
        <v>1</v>
      </c>
      <c r="H102" s="696">
        <v>377</v>
      </c>
      <c r="I102" s="711">
        <v>2</v>
      </c>
      <c r="J102" s="711">
        <v>756</v>
      </c>
      <c r="K102" s="696">
        <v>2.0053050397877983</v>
      </c>
      <c r="L102" s="696">
        <v>378</v>
      </c>
      <c r="M102" s="711"/>
      <c r="N102" s="711"/>
      <c r="O102" s="701"/>
      <c r="P102" s="712"/>
    </row>
    <row r="103" spans="1:16" ht="14.4" customHeight="1" x14ac:dyDescent="0.3">
      <c r="A103" s="695" t="s">
        <v>3281</v>
      </c>
      <c r="B103" s="696" t="s">
        <v>3156</v>
      </c>
      <c r="C103" s="696" t="s">
        <v>3170</v>
      </c>
      <c r="D103" s="696" t="s">
        <v>3171</v>
      </c>
      <c r="E103" s="711">
        <v>4</v>
      </c>
      <c r="F103" s="711">
        <v>936</v>
      </c>
      <c r="G103" s="696">
        <v>1</v>
      </c>
      <c r="H103" s="696">
        <v>234</v>
      </c>
      <c r="I103" s="711">
        <v>2</v>
      </c>
      <c r="J103" s="711">
        <v>464</v>
      </c>
      <c r="K103" s="696">
        <v>0.49572649572649574</v>
      </c>
      <c r="L103" s="696">
        <v>232</v>
      </c>
      <c r="M103" s="711">
        <v>2</v>
      </c>
      <c r="N103" s="711">
        <v>464</v>
      </c>
      <c r="O103" s="701">
        <v>0.49572649572649574</v>
      </c>
      <c r="P103" s="712">
        <v>232</v>
      </c>
    </row>
    <row r="104" spans="1:16" ht="14.4" customHeight="1" x14ac:dyDescent="0.3">
      <c r="A104" s="695" t="s">
        <v>3281</v>
      </c>
      <c r="B104" s="696" t="s">
        <v>3156</v>
      </c>
      <c r="C104" s="696" t="s">
        <v>3238</v>
      </c>
      <c r="D104" s="696" t="s">
        <v>3239</v>
      </c>
      <c r="E104" s="711"/>
      <c r="F104" s="711"/>
      <c r="G104" s="696"/>
      <c r="H104" s="696"/>
      <c r="I104" s="711">
        <v>2</v>
      </c>
      <c r="J104" s="711">
        <v>1714</v>
      </c>
      <c r="K104" s="696"/>
      <c r="L104" s="696">
        <v>857</v>
      </c>
      <c r="M104" s="711"/>
      <c r="N104" s="711"/>
      <c r="O104" s="701"/>
      <c r="P104" s="712"/>
    </row>
    <row r="105" spans="1:16" ht="14.4" customHeight="1" x14ac:dyDescent="0.3">
      <c r="A105" s="695" t="s">
        <v>3281</v>
      </c>
      <c r="B105" s="696" t="s">
        <v>3156</v>
      </c>
      <c r="C105" s="696" t="s">
        <v>3242</v>
      </c>
      <c r="D105" s="696" t="s">
        <v>3243</v>
      </c>
      <c r="E105" s="711">
        <v>9</v>
      </c>
      <c r="F105" s="711">
        <v>5184</v>
      </c>
      <c r="G105" s="696">
        <v>1</v>
      </c>
      <c r="H105" s="696">
        <v>576</v>
      </c>
      <c r="I105" s="711">
        <v>31</v>
      </c>
      <c r="J105" s="711">
        <v>17918</v>
      </c>
      <c r="K105" s="696">
        <v>3.4564043209876543</v>
      </c>
      <c r="L105" s="696">
        <v>578</v>
      </c>
      <c r="M105" s="711">
        <v>34</v>
      </c>
      <c r="N105" s="711">
        <v>19652</v>
      </c>
      <c r="O105" s="701">
        <v>3.7908950617283952</v>
      </c>
      <c r="P105" s="712">
        <v>578</v>
      </c>
    </row>
    <row r="106" spans="1:16" ht="14.4" customHeight="1" x14ac:dyDescent="0.3">
      <c r="A106" s="695" t="s">
        <v>3281</v>
      </c>
      <c r="B106" s="696" t="s">
        <v>3156</v>
      </c>
      <c r="C106" s="696" t="s">
        <v>3258</v>
      </c>
      <c r="D106" s="696" t="s">
        <v>3259</v>
      </c>
      <c r="E106" s="711"/>
      <c r="F106" s="711"/>
      <c r="G106" s="696"/>
      <c r="H106" s="696"/>
      <c r="I106" s="711">
        <v>1</v>
      </c>
      <c r="J106" s="711">
        <v>1392</v>
      </c>
      <c r="K106" s="696"/>
      <c r="L106" s="696">
        <v>1392</v>
      </c>
      <c r="M106" s="711">
        <v>16</v>
      </c>
      <c r="N106" s="711">
        <v>22272</v>
      </c>
      <c r="O106" s="701"/>
      <c r="P106" s="712">
        <v>1392</v>
      </c>
    </row>
    <row r="107" spans="1:16" ht="14.4" customHeight="1" x14ac:dyDescent="0.3">
      <c r="A107" s="695" t="s">
        <v>3281</v>
      </c>
      <c r="B107" s="696" t="s">
        <v>3156</v>
      </c>
      <c r="C107" s="696" t="s">
        <v>3260</v>
      </c>
      <c r="D107" s="696" t="s">
        <v>3261</v>
      </c>
      <c r="E107" s="711">
        <v>2</v>
      </c>
      <c r="F107" s="711">
        <v>710</v>
      </c>
      <c r="G107" s="696">
        <v>1</v>
      </c>
      <c r="H107" s="696">
        <v>355</v>
      </c>
      <c r="I107" s="711">
        <v>2</v>
      </c>
      <c r="J107" s="711">
        <v>712</v>
      </c>
      <c r="K107" s="696">
        <v>1.0028169014084507</v>
      </c>
      <c r="L107" s="696">
        <v>356</v>
      </c>
      <c r="M107" s="711">
        <v>6</v>
      </c>
      <c r="N107" s="711">
        <v>2136</v>
      </c>
      <c r="O107" s="701">
        <v>3.0084507042253521</v>
      </c>
      <c r="P107" s="712">
        <v>356</v>
      </c>
    </row>
    <row r="108" spans="1:16" ht="14.4" customHeight="1" x14ac:dyDescent="0.3">
      <c r="A108" s="695" t="s">
        <v>3281</v>
      </c>
      <c r="B108" s="696" t="s">
        <v>3156</v>
      </c>
      <c r="C108" s="696" t="s">
        <v>3282</v>
      </c>
      <c r="D108" s="696" t="s">
        <v>3283</v>
      </c>
      <c r="E108" s="711"/>
      <c r="F108" s="711"/>
      <c r="G108" s="696"/>
      <c r="H108" s="696"/>
      <c r="I108" s="711"/>
      <c r="J108" s="711"/>
      <c r="K108" s="696"/>
      <c r="L108" s="696"/>
      <c r="M108" s="711">
        <v>1</v>
      </c>
      <c r="N108" s="711">
        <v>1076</v>
      </c>
      <c r="O108" s="701"/>
      <c r="P108" s="712">
        <v>1076</v>
      </c>
    </row>
    <row r="109" spans="1:16" ht="14.4" customHeight="1" x14ac:dyDescent="0.3">
      <c r="A109" s="695" t="s">
        <v>3284</v>
      </c>
      <c r="B109" s="696" t="s">
        <v>3156</v>
      </c>
      <c r="C109" s="696" t="s">
        <v>3170</v>
      </c>
      <c r="D109" s="696" t="s">
        <v>3171</v>
      </c>
      <c r="E109" s="711">
        <v>9</v>
      </c>
      <c r="F109" s="711">
        <v>2106</v>
      </c>
      <c r="G109" s="696">
        <v>1</v>
      </c>
      <c r="H109" s="696">
        <v>234</v>
      </c>
      <c r="I109" s="711"/>
      <c r="J109" s="711"/>
      <c r="K109" s="696"/>
      <c r="L109" s="696"/>
      <c r="M109" s="711"/>
      <c r="N109" s="711"/>
      <c r="O109" s="701"/>
      <c r="P109" s="712"/>
    </row>
    <row r="110" spans="1:16" ht="14.4" customHeight="1" x14ac:dyDescent="0.3">
      <c r="A110" s="695" t="s">
        <v>3284</v>
      </c>
      <c r="B110" s="696" t="s">
        <v>3156</v>
      </c>
      <c r="C110" s="696" t="s">
        <v>3242</v>
      </c>
      <c r="D110" s="696" t="s">
        <v>3243</v>
      </c>
      <c r="E110" s="711">
        <v>47</v>
      </c>
      <c r="F110" s="711">
        <v>27072</v>
      </c>
      <c r="G110" s="696">
        <v>1</v>
      </c>
      <c r="H110" s="696">
        <v>576</v>
      </c>
      <c r="I110" s="711"/>
      <c r="J110" s="711"/>
      <c r="K110" s="696"/>
      <c r="L110" s="696"/>
      <c r="M110" s="711"/>
      <c r="N110" s="711"/>
      <c r="O110" s="701"/>
      <c r="P110" s="712"/>
    </row>
    <row r="111" spans="1:16" ht="14.4" customHeight="1" x14ac:dyDescent="0.3">
      <c r="A111" s="695" t="s">
        <v>3284</v>
      </c>
      <c r="B111" s="696" t="s">
        <v>3156</v>
      </c>
      <c r="C111" s="696" t="s">
        <v>3260</v>
      </c>
      <c r="D111" s="696" t="s">
        <v>3261</v>
      </c>
      <c r="E111" s="711">
        <v>3</v>
      </c>
      <c r="F111" s="711">
        <v>1065</v>
      </c>
      <c r="G111" s="696">
        <v>1</v>
      </c>
      <c r="H111" s="696">
        <v>355</v>
      </c>
      <c r="I111" s="711"/>
      <c r="J111" s="711"/>
      <c r="K111" s="696"/>
      <c r="L111" s="696"/>
      <c r="M111" s="711"/>
      <c r="N111" s="711"/>
      <c r="O111" s="701"/>
      <c r="P111" s="712"/>
    </row>
    <row r="112" spans="1:16" ht="14.4" customHeight="1" x14ac:dyDescent="0.3">
      <c r="A112" s="695" t="s">
        <v>3285</v>
      </c>
      <c r="B112" s="696" t="s">
        <v>892</v>
      </c>
      <c r="C112" s="696" t="s">
        <v>3122</v>
      </c>
      <c r="D112" s="696" t="s">
        <v>1422</v>
      </c>
      <c r="E112" s="711"/>
      <c r="F112" s="711"/>
      <c r="G112" s="696"/>
      <c r="H112" s="696"/>
      <c r="I112" s="711">
        <v>1.8</v>
      </c>
      <c r="J112" s="711">
        <v>9829.44</v>
      </c>
      <c r="K112" s="696"/>
      <c r="L112" s="696">
        <v>5460.8</v>
      </c>
      <c r="M112" s="711">
        <v>0.7</v>
      </c>
      <c r="N112" s="711">
        <v>3822.5600000000004</v>
      </c>
      <c r="O112" s="701"/>
      <c r="P112" s="712">
        <v>5460.8000000000011</v>
      </c>
    </row>
    <row r="113" spans="1:16" ht="14.4" customHeight="1" x14ac:dyDescent="0.3">
      <c r="A113" s="695" t="s">
        <v>3285</v>
      </c>
      <c r="B113" s="696" t="s">
        <v>3156</v>
      </c>
      <c r="C113" s="696" t="s">
        <v>3165</v>
      </c>
      <c r="D113" s="696" t="s">
        <v>3166</v>
      </c>
      <c r="E113" s="711"/>
      <c r="F113" s="711"/>
      <c r="G113" s="696"/>
      <c r="H113" s="696"/>
      <c r="I113" s="711"/>
      <c r="J113" s="711"/>
      <c r="K113" s="696"/>
      <c r="L113" s="696"/>
      <c r="M113" s="711">
        <v>1</v>
      </c>
      <c r="N113" s="711">
        <v>34</v>
      </c>
      <c r="O113" s="701"/>
      <c r="P113" s="712">
        <v>34</v>
      </c>
    </row>
    <row r="114" spans="1:16" ht="14.4" customHeight="1" x14ac:dyDescent="0.3">
      <c r="A114" s="695" t="s">
        <v>3285</v>
      </c>
      <c r="B114" s="696" t="s">
        <v>3156</v>
      </c>
      <c r="C114" s="696" t="s">
        <v>3200</v>
      </c>
      <c r="D114" s="696" t="s">
        <v>3201</v>
      </c>
      <c r="E114" s="711"/>
      <c r="F114" s="711"/>
      <c r="G114" s="696"/>
      <c r="H114" s="696"/>
      <c r="I114" s="711">
        <v>225</v>
      </c>
      <c r="J114" s="711">
        <v>49275</v>
      </c>
      <c r="K114" s="696"/>
      <c r="L114" s="696">
        <v>219</v>
      </c>
      <c r="M114" s="711">
        <v>15</v>
      </c>
      <c r="N114" s="711">
        <v>3285</v>
      </c>
      <c r="O114" s="701"/>
      <c r="P114" s="712">
        <v>219</v>
      </c>
    </row>
    <row r="115" spans="1:16" ht="14.4" customHeight="1" x14ac:dyDescent="0.3">
      <c r="A115" s="695" t="s">
        <v>3285</v>
      </c>
      <c r="B115" s="696" t="s">
        <v>3156</v>
      </c>
      <c r="C115" s="696" t="s">
        <v>3202</v>
      </c>
      <c r="D115" s="696" t="s">
        <v>3203</v>
      </c>
      <c r="E115" s="711"/>
      <c r="F115" s="711"/>
      <c r="G115" s="696"/>
      <c r="H115" s="696"/>
      <c r="I115" s="711">
        <v>15</v>
      </c>
      <c r="J115" s="711">
        <v>15210</v>
      </c>
      <c r="K115" s="696"/>
      <c r="L115" s="696">
        <v>1014</v>
      </c>
      <c r="M115" s="711"/>
      <c r="N115" s="711"/>
      <c r="O115" s="701"/>
      <c r="P115" s="712"/>
    </row>
    <row r="116" spans="1:16" ht="14.4" customHeight="1" x14ac:dyDescent="0.3">
      <c r="A116" s="695" t="s">
        <v>3285</v>
      </c>
      <c r="B116" s="696" t="s">
        <v>3156</v>
      </c>
      <c r="C116" s="696" t="s">
        <v>3204</v>
      </c>
      <c r="D116" s="696" t="s">
        <v>3205</v>
      </c>
      <c r="E116" s="711"/>
      <c r="F116" s="711"/>
      <c r="G116" s="696"/>
      <c r="H116" s="696"/>
      <c r="I116" s="711">
        <v>1</v>
      </c>
      <c r="J116" s="711">
        <v>449</v>
      </c>
      <c r="K116" s="696"/>
      <c r="L116" s="696">
        <v>449</v>
      </c>
      <c r="M116" s="711">
        <v>2</v>
      </c>
      <c r="N116" s="711">
        <v>898</v>
      </c>
      <c r="O116" s="701"/>
      <c r="P116" s="712">
        <v>449</v>
      </c>
    </row>
    <row r="117" spans="1:16" ht="14.4" customHeight="1" x14ac:dyDescent="0.3">
      <c r="A117" s="695" t="s">
        <v>3285</v>
      </c>
      <c r="B117" s="696" t="s">
        <v>3156</v>
      </c>
      <c r="C117" s="696" t="s">
        <v>3206</v>
      </c>
      <c r="D117" s="696" t="s">
        <v>3207</v>
      </c>
      <c r="E117" s="711"/>
      <c r="F117" s="711"/>
      <c r="G117" s="696"/>
      <c r="H117" s="696"/>
      <c r="I117" s="711">
        <v>5</v>
      </c>
      <c r="J117" s="711">
        <v>5570</v>
      </c>
      <c r="K117" s="696"/>
      <c r="L117" s="696">
        <v>1114</v>
      </c>
      <c r="M117" s="711">
        <v>9</v>
      </c>
      <c r="N117" s="711">
        <v>10026</v>
      </c>
      <c r="O117" s="701"/>
      <c r="P117" s="712">
        <v>1114</v>
      </c>
    </row>
    <row r="118" spans="1:16" ht="14.4" customHeight="1" x14ac:dyDescent="0.3">
      <c r="A118" s="695" t="s">
        <v>3285</v>
      </c>
      <c r="B118" s="696" t="s">
        <v>3156</v>
      </c>
      <c r="C118" s="696" t="s">
        <v>3208</v>
      </c>
      <c r="D118" s="696" t="s">
        <v>3209</v>
      </c>
      <c r="E118" s="711"/>
      <c r="F118" s="711"/>
      <c r="G118" s="696"/>
      <c r="H118" s="696"/>
      <c r="I118" s="711">
        <v>6</v>
      </c>
      <c r="J118" s="711">
        <v>1542</v>
      </c>
      <c r="K118" s="696"/>
      <c r="L118" s="696">
        <v>257</v>
      </c>
      <c r="M118" s="711">
        <v>7</v>
      </c>
      <c r="N118" s="711">
        <v>1799</v>
      </c>
      <c r="O118" s="701"/>
      <c r="P118" s="712">
        <v>257</v>
      </c>
    </row>
    <row r="119" spans="1:16" ht="14.4" customHeight="1" x14ac:dyDescent="0.3">
      <c r="A119" s="695" t="s">
        <v>3285</v>
      </c>
      <c r="B119" s="696" t="s">
        <v>3156</v>
      </c>
      <c r="C119" s="696" t="s">
        <v>3210</v>
      </c>
      <c r="D119" s="696" t="s">
        <v>3211</v>
      </c>
      <c r="E119" s="711"/>
      <c r="F119" s="711"/>
      <c r="G119" s="696"/>
      <c r="H119" s="696"/>
      <c r="I119" s="711"/>
      <c r="J119" s="711"/>
      <c r="K119" s="696"/>
      <c r="L119" s="696"/>
      <c r="M119" s="711">
        <v>5</v>
      </c>
      <c r="N119" s="711">
        <v>4155</v>
      </c>
      <c r="O119" s="701"/>
      <c r="P119" s="712">
        <v>831</v>
      </c>
    </row>
    <row r="120" spans="1:16" ht="14.4" customHeight="1" x14ac:dyDescent="0.3">
      <c r="A120" s="695" t="s">
        <v>3285</v>
      </c>
      <c r="B120" s="696" t="s">
        <v>3156</v>
      </c>
      <c r="C120" s="696" t="s">
        <v>3232</v>
      </c>
      <c r="D120" s="696" t="s">
        <v>3233</v>
      </c>
      <c r="E120" s="711"/>
      <c r="F120" s="711"/>
      <c r="G120" s="696"/>
      <c r="H120" s="696"/>
      <c r="I120" s="711">
        <v>4</v>
      </c>
      <c r="J120" s="711">
        <v>2220</v>
      </c>
      <c r="K120" s="696"/>
      <c r="L120" s="696">
        <v>555</v>
      </c>
      <c r="M120" s="711">
        <v>15</v>
      </c>
      <c r="N120" s="711">
        <v>8325</v>
      </c>
      <c r="O120" s="701"/>
      <c r="P120" s="712">
        <v>555</v>
      </c>
    </row>
    <row r="121" spans="1:16" ht="14.4" customHeight="1" x14ac:dyDescent="0.3">
      <c r="A121" s="695" t="s">
        <v>3285</v>
      </c>
      <c r="B121" s="696" t="s">
        <v>3156</v>
      </c>
      <c r="C121" s="696" t="s">
        <v>3246</v>
      </c>
      <c r="D121" s="696" t="s">
        <v>3247</v>
      </c>
      <c r="E121" s="711"/>
      <c r="F121" s="711"/>
      <c r="G121" s="696"/>
      <c r="H121" s="696"/>
      <c r="I121" s="711">
        <v>1</v>
      </c>
      <c r="J121" s="711">
        <v>5572</v>
      </c>
      <c r="K121" s="696"/>
      <c r="L121" s="696">
        <v>5572</v>
      </c>
      <c r="M121" s="711">
        <v>1</v>
      </c>
      <c r="N121" s="711">
        <v>5572</v>
      </c>
      <c r="O121" s="701"/>
      <c r="P121" s="712">
        <v>5572</v>
      </c>
    </row>
    <row r="122" spans="1:16" ht="14.4" customHeight="1" thickBot="1" x14ac:dyDescent="0.35">
      <c r="A122" s="703" t="s">
        <v>3285</v>
      </c>
      <c r="B122" s="704" t="s">
        <v>3156</v>
      </c>
      <c r="C122" s="704" t="s">
        <v>3262</v>
      </c>
      <c r="D122" s="704" t="s">
        <v>3263</v>
      </c>
      <c r="E122" s="713"/>
      <c r="F122" s="713"/>
      <c r="G122" s="704"/>
      <c r="H122" s="704"/>
      <c r="I122" s="713">
        <v>3</v>
      </c>
      <c r="J122" s="713">
        <v>1425</v>
      </c>
      <c r="K122" s="704"/>
      <c r="L122" s="704">
        <v>475</v>
      </c>
      <c r="M122" s="713">
        <v>1</v>
      </c>
      <c r="N122" s="713">
        <v>475</v>
      </c>
      <c r="O122" s="709"/>
      <c r="P122" s="714">
        <v>475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1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7" bestFit="1" customWidth="1"/>
    <col min="2" max="2" width="7.77734375" style="222" customWidth="1"/>
    <col min="3" max="3" width="0.109375" style="257" hidden="1" customWidth="1"/>
    <col min="4" max="4" width="7.77734375" style="222" customWidth="1"/>
    <col min="5" max="5" width="5.4414062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5.44140625" style="257" hidden="1" customWidth="1"/>
    <col min="10" max="10" width="7.77734375" style="222" customWidth="1"/>
    <col min="11" max="11" width="5.44140625" style="257" hidden="1" customWidth="1"/>
    <col min="12" max="12" width="7.77734375" style="222" customWidth="1"/>
    <col min="13" max="13" width="7.77734375" style="343" customWidth="1"/>
    <col min="14" max="14" width="7.77734375" style="222" customWidth="1"/>
    <col min="15" max="15" width="5" style="257" hidden="1" customWidth="1"/>
    <col min="16" max="16" width="7.77734375" style="222" customWidth="1"/>
    <col min="17" max="17" width="5" style="257" hidden="1" customWidth="1"/>
    <col min="18" max="18" width="7.77734375" style="222" customWidth="1"/>
    <col min="19" max="19" width="7.77734375" style="343" customWidth="1"/>
    <col min="20" max="16384" width="8.88671875" style="257"/>
  </cols>
  <sheetData>
    <row r="1" spans="1:19" ht="18.600000000000001" customHeight="1" thickBot="1" x14ac:dyDescent="0.4">
      <c r="A1" s="467" t="s">
        <v>158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</row>
    <row r="2" spans="1:19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  <c r="N2" s="359"/>
      <c r="O2" s="227"/>
      <c r="P2" s="359"/>
      <c r="Q2" s="227"/>
      <c r="R2" s="359"/>
      <c r="S2" s="360"/>
    </row>
    <row r="3" spans="1:19" ht="14.4" customHeight="1" thickBot="1" x14ac:dyDescent="0.35">
      <c r="A3" s="353" t="s">
        <v>160</v>
      </c>
      <c r="B3" s="354">
        <f>SUBTOTAL(9,B6:B1048576)</f>
        <v>3432806</v>
      </c>
      <c r="C3" s="355">
        <f t="shared" ref="C3:R3" si="0">SUBTOTAL(9,C6:C1048576)</f>
        <v>23</v>
      </c>
      <c r="D3" s="355">
        <f t="shared" si="0"/>
        <v>3062880</v>
      </c>
      <c r="E3" s="355">
        <f t="shared" si="0"/>
        <v>60.604297508201796</v>
      </c>
      <c r="F3" s="355">
        <f t="shared" si="0"/>
        <v>3447214</v>
      </c>
      <c r="G3" s="358">
        <f>IF(B3&lt;&gt;0,F3/B3,"")</f>
        <v>1.0041971495039335</v>
      </c>
      <c r="H3" s="354">
        <f t="shared" si="0"/>
        <v>708073.11</v>
      </c>
      <c r="I3" s="355">
        <f t="shared" si="0"/>
        <v>4</v>
      </c>
      <c r="J3" s="355">
        <f t="shared" si="0"/>
        <v>713039.17</v>
      </c>
      <c r="K3" s="355">
        <f t="shared" si="0"/>
        <v>10.09968917553473</v>
      </c>
      <c r="L3" s="355">
        <f t="shared" si="0"/>
        <v>3887049.25</v>
      </c>
      <c r="M3" s="356">
        <f>IF(H3&lt;&gt;0,L3/H3,"")</f>
        <v>5.4896156838945629</v>
      </c>
      <c r="N3" s="357">
        <f t="shared" si="0"/>
        <v>0</v>
      </c>
      <c r="O3" s="355">
        <f t="shared" si="0"/>
        <v>0</v>
      </c>
      <c r="P3" s="355">
        <f t="shared" si="0"/>
        <v>0</v>
      </c>
      <c r="Q3" s="355">
        <f t="shared" si="0"/>
        <v>0</v>
      </c>
      <c r="R3" s="355">
        <f t="shared" si="0"/>
        <v>0</v>
      </c>
      <c r="S3" s="356" t="str">
        <f>IF(N3&lt;&gt;0,R3/N3,"")</f>
        <v/>
      </c>
    </row>
    <row r="4" spans="1:19" ht="14.4" customHeight="1" x14ac:dyDescent="0.3">
      <c r="A4" s="526" t="s">
        <v>130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  <c r="N4" s="527" t="s">
        <v>126</v>
      </c>
      <c r="O4" s="528"/>
      <c r="P4" s="528"/>
      <c r="Q4" s="528"/>
      <c r="R4" s="528"/>
      <c r="S4" s="529"/>
    </row>
    <row r="5" spans="1:19" ht="14.4" customHeight="1" thickBot="1" x14ac:dyDescent="0.35">
      <c r="A5" s="751"/>
      <c r="B5" s="752">
        <v>2012</v>
      </c>
      <c r="C5" s="753"/>
      <c r="D5" s="753">
        <v>2013</v>
      </c>
      <c r="E5" s="753"/>
      <c r="F5" s="753">
        <v>2014</v>
      </c>
      <c r="G5" s="754" t="s">
        <v>2</v>
      </c>
      <c r="H5" s="752">
        <v>2012</v>
      </c>
      <c r="I5" s="753"/>
      <c r="J5" s="753">
        <v>2013</v>
      </c>
      <c r="K5" s="753"/>
      <c r="L5" s="753">
        <v>2014</v>
      </c>
      <c r="M5" s="754" t="s">
        <v>2</v>
      </c>
      <c r="N5" s="752">
        <v>2012</v>
      </c>
      <c r="O5" s="753"/>
      <c r="P5" s="753">
        <v>2013</v>
      </c>
      <c r="Q5" s="753"/>
      <c r="R5" s="753">
        <v>2014</v>
      </c>
      <c r="S5" s="754" t="s">
        <v>2</v>
      </c>
    </row>
    <row r="6" spans="1:19" ht="14.4" customHeight="1" x14ac:dyDescent="0.3">
      <c r="A6" s="656" t="s">
        <v>3287</v>
      </c>
      <c r="B6" s="755">
        <v>10088</v>
      </c>
      <c r="C6" s="625">
        <v>1</v>
      </c>
      <c r="D6" s="755">
        <v>952</v>
      </c>
      <c r="E6" s="625">
        <v>9.4369547977795398E-2</v>
      </c>
      <c r="F6" s="755">
        <v>1148</v>
      </c>
      <c r="G6" s="646">
        <v>0.11379857256145916</v>
      </c>
      <c r="H6" s="755">
        <v>2932.91</v>
      </c>
      <c r="I6" s="625">
        <v>1</v>
      </c>
      <c r="J6" s="755"/>
      <c r="K6" s="625"/>
      <c r="L6" s="755"/>
      <c r="M6" s="646"/>
      <c r="N6" s="755"/>
      <c r="O6" s="625"/>
      <c r="P6" s="755"/>
      <c r="Q6" s="625"/>
      <c r="R6" s="755"/>
      <c r="S6" s="678"/>
    </row>
    <row r="7" spans="1:19" ht="14.4" customHeight="1" x14ac:dyDescent="0.3">
      <c r="A7" s="718" t="s">
        <v>3288</v>
      </c>
      <c r="B7" s="756">
        <v>1334</v>
      </c>
      <c r="C7" s="696">
        <v>1</v>
      </c>
      <c r="D7" s="756">
        <v>1741</v>
      </c>
      <c r="E7" s="696">
        <v>1.3050974512743627</v>
      </c>
      <c r="F7" s="756">
        <v>4775</v>
      </c>
      <c r="G7" s="701">
        <v>3.5794602698650673</v>
      </c>
      <c r="H7" s="756"/>
      <c r="I7" s="696"/>
      <c r="J7" s="756"/>
      <c r="K7" s="696"/>
      <c r="L7" s="756"/>
      <c r="M7" s="701"/>
      <c r="N7" s="756"/>
      <c r="O7" s="696"/>
      <c r="P7" s="756"/>
      <c r="Q7" s="696"/>
      <c r="R7" s="756"/>
      <c r="S7" s="702"/>
    </row>
    <row r="8" spans="1:19" ht="14.4" customHeight="1" x14ac:dyDescent="0.3">
      <c r="A8" s="718" t="s">
        <v>3289</v>
      </c>
      <c r="B8" s="756">
        <v>5323</v>
      </c>
      <c r="C8" s="696">
        <v>1</v>
      </c>
      <c r="D8" s="756">
        <v>12864</v>
      </c>
      <c r="E8" s="696">
        <v>2.4166823219988727</v>
      </c>
      <c r="F8" s="756">
        <v>11520</v>
      </c>
      <c r="G8" s="701">
        <v>2.164193124178095</v>
      </c>
      <c r="H8" s="756"/>
      <c r="I8" s="696"/>
      <c r="J8" s="756">
        <v>2844.74</v>
      </c>
      <c r="K8" s="696"/>
      <c r="L8" s="756"/>
      <c r="M8" s="701"/>
      <c r="N8" s="756"/>
      <c r="O8" s="696"/>
      <c r="P8" s="756"/>
      <c r="Q8" s="696"/>
      <c r="R8" s="756"/>
      <c r="S8" s="702"/>
    </row>
    <row r="9" spans="1:19" ht="14.4" customHeight="1" x14ac:dyDescent="0.3">
      <c r="A9" s="718" t="s">
        <v>3290</v>
      </c>
      <c r="B9" s="756">
        <v>2277</v>
      </c>
      <c r="C9" s="696">
        <v>1</v>
      </c>
      <c r="D9" s="756">
        <v>5858</v>
      </c>
      <c r="E9" s="696">
        <v>2.5726833552920509</v>
      </c>
      <c r="F9" s="756">
        <v>2664</v>
      </c>
      <c r="G9" s="701">
        <v>1.1699604743083003</v>
      </c>
      <c r="H9" s="756">
        <v>202.4</v>
      </c>
      <c r="I9" s="696">
        <v>1</v>
      </c>
      <c r="J9" s="756">
        <v>1840.6400000000003</v>
      </c>
      <c r="K9" s="696">
        <v>9.0940711462450601</v>
      </c>
      <c r="L9" s="756"/>
      <c r="M9" s="701"/>
      <c r="N9" s="756"/>
      <c r="O9" s="696"/>
      <c r="P9" s="756"/>
      <c r="Q9" s="696"/>
      <c r="R9" s="756"/>
      <c r="S9" s="702"/>
    </row>
    <row r="10" spans="1:19" ht="14.4" customHeight="1" x14ac:dyDescent="0.3">
      <c r="A10" s="718" t="s">
        <v>3291</v>
      </c>
      <c r="B10" s="756">
        <v>502</v>
      </c>
      <c r="C10" s="696">
        <v>1</v>
      </c>
      <c r="D10" s="756">
        <v>2289</v>
      </c>
      <c r="E10" s="696">
        <v>4.5597609561752988</v>
      </c>
      <c r="F10" s="756">
        <v>4227</v>
      </c>
      <c r="G10" s="701">
        <v>8.4203187250996017</v>
      </c>
      <c r="H10" s="756"/>
      <c r="I10" s="696"/>
      <c r="J10" s="756"/>
      <c r="K10" s="696"/>
      <c r="L10" s="756"/>
      <c r="M10" s="701"/>
      <c r="N10" s="756"/>
      <c r="O10" s="696"/>
      <c r="P10" s="756"/>
      <c r="Q10" s="696"/>
      <c r="R10" s="756"/>
      <c r="S10" s="702"/>
    </row>
    <row r="11" spans="1:19" ht="14.4" customHeight="1" x14ac:dyDescent="0.3">
      <c r="A11" s="718" t="s">
        <v>3292</v>
      </c>
      <c r="B11" s="756">
        <v>34</v>
      </c>
      <c r="C11" s="696">
        <v>1</v>
      </c>
      <c r="D11" s="756">
        <v>441</v>
      </c>
      <c r="E11" s="696">
        <v>12.970588235294118</v>
      </c>
      <c r="F11" s="756"/>
      <c r="G11" s="701"/>
      <c r="H11" s="756"/>
      <c r="I11" s="696"/>
      <c r="J11" s="756"/>
      <c r="K11" s="696"/>
      <c r="L11" s="756"/>
      <c r="M11" s="701"/>
      <c r="N11" s="756"/>
      <c r="O11" s="696"/>
      <c r="P11" s="756"/>
      <c r="Q11" s="696"/>
      <c r="R11" s="756"/>
      <c r="S11" s="702"/>
    </row>
    <row r="12" spans="1:19" ht="14.4" customHeight="1" x14ac:dyDescent="0.3">
      <c r="A12" s="718" t="s">
        <v>3293</v>
      </c>
      <c r="B12" s="756">
        <v>474</v>
      </c>
      <c r="C12" s="696">
        <v>1</v>
      </c>
      <c r="D12" s="756">
        <v>68</v>
      </c>
      <c r="E12" s="696">
        <v>0.14345991561181434</v>
      </c>
      <c r="F12" s="756"/>
      <c r="G12" s="701"/>
      <c r="H12" s="756"/>
      <c r="I12" s="696"/>
      <c r="J12" s="756"/>
      <c r="K12" s="696"/>
      <c r="L12" s="756"/>
      <c r="M12" s="701"/>
      <c r="N12" s="756"/>
      <c r="O12" s="696"/>
      <c r="P12" s="756"/>
      <c r="Q12" s="696"/>
      <c r="R12" s="756"/>
      <c r="S12" s="702"/>
    </row>
    <row r="13" spans="1:19" ht="14.4" customHeight="1" x14ac:dyDescent="0.3">
      <c r="A13" s="718" t="s">
        <v>3294</v>
      </c>
      <c r="B13" s="756">
        <v>34</v>
      </c>
      <c r="C13" s="696">
        <v>1</v>
      </c>
      <c r="D13" s="756">
        <v>68</v>
      </c>
      <c r="E13" s="696">
        <v>2</v>
      </c>
      <c r="F13" s="756">
        <v>68</v>
      </c>
      <c r="G13" s="701">
        <v>2</v>
      </c>
      <c r="H13" s="756"/>
      <c r="I13" s="696"/>
      <c r="J13" s="756">
        <v>0</v>
      </c>
      <c r="K13" s="696"/>
      <c r="L13" s="756"/>
      <c r="M13" s="701"/>
      <c r="N13" s="756"/>
      <c r="O13" s="696"/>
      <c r="P13" s="756"/>
      <c r="Q13" s="696"/>
      <c r="R13" s="756"/>
      <c r="S13" s="702"/>
    </row>
    <row r="14" spans="1:19" ht="14.4" customHeight="1" x14ac:dyDescent="0.3">
      <c r="A14" s="718" t="s">
        <v>3295</v>
      </c>
      <c r="B14" s="756">
        <v>968</v>
      </c>
      <c r="C14" s="696">
        <v>1</v>
      </c>
      <c r="D14" s="756"/>
      <c r="E14" s="696"/>
      <c r="F14" s="756"/>
      <c r="G14" s="701"/>
      <c r="H14" s="756"/>
      <c r="I14" s="696"/>
      <c r="J14" s="756"/>
      <c r="K14" s="696"/>
      <c r="L14" s="756"/>
      <c r="M14" s="701"/>
      <c r="N14" s="756"/>
      <c r="O14" s="696"/>
      <c r="P14" s="756"/>
      <c r="Q14" s="696"/>
      <c r="R14" s="756"/>
      <c r="S14" s="702"/>
    </row>
    <row r="15" spans="1:19" ht="14.4" customHeight="1" x14ac:dyDescent="0.3">
      <c r="A15" s="718" t="s">
        <v>3296</v>
      </c>
      <c r="B15" s="756">
        <v>3122</v>
      </c>
      <c r="C15" s="696">
        <v>1</v>
      </c>
      <c r="D15" s="756">
        <v>17384</v>
      </c>
      <c r="E15" s="696">
        <v>5.5682254964766171</v>
      </c>
      <c r="F15" s="756">
        <v>1634</v>
      </c>
      <c r="G15" s="701">
        <v>0.5233824471492633</v>
      </c>
      <c r="H15" s="756"/>
      <c r="I15" s="696"/>
      <c r="J15" s="756"/>
      <c r="K15" s="696"/>
      <c r="L15" s="756"/>
      <c r="M15" s="701"/>
      <c r="N15" s="756"/>
      <c r="O15" s="696"/>
      <c r="P15" s="756"/>
      <c r="Q15" s="696"/>
      <c r="R15" s="756"/>
      <c r="S15" s="702"/>
    </row>
    <row r="16" spans="1:19" ht="14.4" customHeight="1" x14ac:dyDescent="0.3">
      <c r="A16" s="718" t="s">
        <v>3297</v>
      </c>
      <c r="B16" s="756">
        <v>34</v>
      </c>
      <c r="C16" s="696">
        <v>1</v>
      </c>
      <c r="D16" s="756"/>
      <c r="E16" s="696"/>
      <c r="F16" s="756">
        <v>359</v>
      </c>
      <c r="G16" s="701">
        <v>10.558823529411764</v>
      </c>
      <c r="H16" s="756"/>
      <c r="I16" s="696"/>
      <c r="J16" s="756"/>
      <c r="K16" s="696"/>
      <c r="L16" s="756"/>
      <c r="M16" s="701"/>
      <c r="N16" s="756"/>
      <c r="O16" s="696"/>
      <c r="P16" s="756"/>
      <c r="Q16" s="696"/>
      <c r="R16" s="756"/>
      <c r="S16" s="702"/>
    </row>
    <row r="17" spans="1:19" ht="14.4" customHeight="1" x14ac:dyDescent="0.3">
      <c r="A17" s="718" t="s">
        <v>3298</v>
      </c>
      <c r="B17" s="756">
        <v>3392960</v>
      </c>
      <c r="C17" s="696">
        <v>1</v>
      </c>
      <c r="D17" s="756">
        <v>3011755</v>
      </c>
      <c r="E17" s="696">
        <v>0.88764824813731957</v>
      </c>
      <c r="F17" s="756">
        <v>3405261</v>
      </c>
      <c r="G17" s="701">
        <v>1.0036254479864188</v>
      </c>
      <c r="H17" s="756">
        <v>704396.47</v>
      </c>
      <c r="I17" s="696">
        <v>1</v>
      </c>
      <c r="J17" s="756">
        <v>708353.79</v>
      </c>
      <c r="K17" s="696">
        <v>1.0056180292896699</v>
      </c>
      <c r="L17" s="756">
        <v>3877316.5</v>
      </c>
      <c r="M17" s="701">
        <v>5.5044519175401323</v>
      </c>
      <c r="N17" s="756"/>
      <c r="O17" s="696"/>
      <c r="P17" s="756"/>
      <c r="Q17" s="696"/>
      <c r="R17" s="756"/>
      <c r="S17" s="702"/>
    </row>
    <row r="18" spans="1:19" ht="14.4" customHeight="1" x14ac:dyDescent="0.3">
      <c r="A18" s="718" t="s">
        <v>3299</v>
      </c>
      <c r="B18" s="756">
        <v>1671</v>
      </c>
      <c r="C18" s="696">
        <v>1</v>
      </c>
      <c r="D18" s="756">
        <v>1678</v>
      </c>
      <c r="E18" s="696">
        <v>1.0041891083183723</v>
      </c>
      <c r="F18" s="756">
        <v>614</v>
      </c>
      <c r="G18" s="701">
        <v>0.36744464392579296</v>
      </c>
      <c r="H18" s="756"/>
      <c r="I18" s="696"/>
      <c r="J18" s="756"/>
      <c r="K18" s="696"/>
      <c r="L18" s="756"/>
      <c r="M18" s="701"/>
      <c r="N18" s="756"/>
      <c r="O18" s="696"/>
      <c r="P18" s="756"/>
      <c r="Q18" s="696"/>
      <c r="R18" s="756"/>
      <c r="S18" s="702"/>
    </row>
    <row r="19" spans="1:19" ht="14.4" customHeight="1" x14ac:dyDescent="0.3">
      <c r="A19" s="718" t="s">
        <v>3300</v>
      </c>
      <c r="B19" s="756">
        <v>68</v>
      </c>
      <c r="C19" s="696">
        <v>1</v>
      </c>
      <c r="D19" s="756">
        <v>1202</v>
      </c>
      <c r="E19" s="696">
        <v>17.676470588235293</v>
      </c>
      <c r="F19" s="756">
        <v>412</v>
      </c>
      <c r="G19" s="701">
        <v>6.0588235294117645</v>
      </c>
      <c r="H19" s="756"/>
      <c r="I19" s="696"/>
      <c r="J19" s="756"/>
      <c r="K19" s="696"/>
      <c r="L19" s="756"/>
      <c r="M19" s="701"/>
      <c r="N19" s="756"/>
      <c r="O19" s="696"/>
      <c r="P19" s="756"/>
      <c r="Q19" s="696"/>
      <c r="R19" s="756"/>
      <c r="S19" s="702"/>
    </row>
    <row r="20" spans="1:19" ht="14.4" customHeight="1" x14ac:dyDescent="0.3">
      <c r="A20" s="718" t="s">
        <v>3301</v>
      </c>
      <c r="B20" s="756">
        <v>234</v>
      </c>
      <c r="C20" s="696">
        <v>1</v>
      </c>
      <c r="D20" s="756">
        <v>1742</v>
      </c>
      <c r="E20" s="696">
        <v>7.4444444444444446</v>
      </c>
      <c r="F20" s="756">
        <v>34</v>
      </c>
      <c r="G20" s="701">
        <v>0.14529914529914531</v>
      </c>
      <c r="H20" s="756"/>
      <c r="I20" s="696"/>
      <c r="J20" s="756"/>
      <c r="K20" s="696"/>
      <c r="L20" s="756"/>
      <c r="M20" s="701"/>
      <c r="N20" s="756"/>
      <c r="O20" s="696"/>
      <c r="P20" s="756"/>
      <c r="Q20" s="696"/>
      <c r="R20" s="756"/>
      <c r="S20" s="702"/>
    </row>
    <row r="21" spans="1:19" ht="14.4" customHeight="1" x14ac:dyDescent="0.3">
      <c r="A21" s="718" t="s">
        <v>3302</v>
      </c>
      <c r="B21" s="756">
        <v>234</v>
      </c>
      <c r="C21" s="696">
        <v>1</v>
      </c>
      <c r="D21" s="756"/>
      <c r="E21" s="696"/>
      <c r="F21" s="756"/>
      <c r="G21" s="701"/>
      <c r="H21" s="756"/>
      <c r="I21" s="696"/>
      <c r="J21" s="756"/>
      <c r="K21" s="696"/>
      <c r="L21" s="756"/>
      <c r="M21" s="701"/>
      <c r="N21" s="756"/>
      <c r="O21" s="696"/>
      <c r="P21" s="756"/>
      <c r="Q21" s="696"/>
      <c r="R21" s="756"/>
      <c r="S21" s="702"/>
    </row>
    <row r="22" spans="1:19" ht="14.4" customHeight="1" x14ac:dyDescent="0.3">
      <c r="A22" s="718" t="s">
        <v>3303</v>
      </c>
      <c r="B22" s="756">
        <v>234</v>
      </c>
      <c r="C22" s="696">
        <v>1</v>
      </c>
      <c r="D22" s="756">
        <v>68</v>
      </c>
      <c r="E22" s="696">
        <v>0.29059829059829062</v>
      </c>
      <c r="F22" s="756">
        <v>684</v>
      </c>
      <c r="G22" s="701">
        <v>2.9230769230769229</v>
      </c>
      <c r="H22" s="756"/>
      <c r="I22" s="696"/>
      <c r="J22" s="756"/>
      <c r="K22" s="696"/>
      <c r="L22" s="756"/>
      <c r="M22" s="701"/>
      <c r="N22" s="756"/>
      <c r="O22" s="696"/>
      <c r="P22" s="756"/>
      <c r="Q22" s="696"/>
      <c r="R22" s="756"/>
      <c r="S22" s="702"/>
    </row>
    <row r="23" spans="1:19" ht="14.4" customHeight="1" x14ac:dyDescent="0.3">
      <c r="A23" s="718" t="s">
        <v>3304</v>
      </c>
      <c r="B23" s="756"/>
      <c r="C23" s="696"/>
      <c r="D23" s="756">
        <v>34</v>
      </c>
      <c r="E23" s="696"/>
      <c r="F23" s="756">
        <v>2404</v>
      </c>
      <c r="G23" s="701"/>
      <c r="H23" s="756"/>
      <c r="I23" s="696"/>
      <c r="J23" s="756"/>
      <c r="K23" s="696"/>
      <c r="L23" s="756">
        <v>4016.3199999999997</v>
      </c>
      <c r="M23" s="701"/>
      <c r="N23" s="756"/>
      <c r="O23" s="696"/>
      <c r="P23" s="756"/>
      <c r="Q23" s="696"/>
      <c r="R23" s="756"/>
      <c r="S23" s="702"/>
    </row>
    <row r="24" spans="1:19" ht="14.4" customHeight="1" x14ac:dyDescent="0.3">
      <c r="A24" s="718" t="s">
        <v>3305</v>
      </c>
      <c r="B24" s="756">
        <v>3426</v>
      </c>
      <c r="C24" s="696">
        <v>1</v>
      </c>
      <c r="D24" s="756"/>
      <c r="E24" s="696"/>
      <c r="F24" s="756">
        <v>1508</v>
      </c>
      <c r="G24" s="701">
        <v>0.44016345592527728</v>
      </c>
      <c r="H24" s="756"/>
      <c r="I24" s="696"/>
      <c r="J24" s="756"/>
      <c r="K24" s="696"/>
      <c r="L24" s="756"/>
      <c r="M24" s="701"/>
      <c r="N24" s="756"/>
      <c r="O24" s="696"/>
      <c r="P24" s="756"/>
      <c r="Q24" s="696"/>
      <c r="R24" s="756"/>
      <c r="S24" s="702"/>
    </row>
    <row r="25" spans="1:19" ht="14.4" customHeight="1" x14ac:dyDescent="0.3">
      <c r="A25" s="718" t="s">
        <v>3306</v>
      </c>
      <c r="B25" s="756"/>
      <c r="C25" s="696"/>
      <c r="D25" s="756"/>
      <c r="E25" s="696"/>
      <c r="F25" s="756">
        <v>344</v>
      </c>
      <c r="G25" s="701"/>
      <c r="H25" s="756"/>
      <c r="I25" s="696"/>
      <c r="J25" s="756"/>
      <c r="K25" s="696"/>
      <c r="L25" s="756"/>
      <c r="M25" s="701"/>
      <c r="N25" s="756"/>
      <c r="O25" s="696"/>
      <c r="P25" s="756"/>
      <c r="Q25" s="696"/>
      <c r="R25" s="756"/>
      <c r="S25" s="702"/>
    </row>
    <row r="26" spans="1:19" ht="14.4" customHeight="1" x14ac:dyDescent="0.3">
      <c r="A26" s="718" t="s">
        <v>3307</v>
      </c>
      <c r="B26" s="756">
        <v>620</v>
      </c>
      <c r="C26" s="696">
        <v>1</v>
      </c>
      <c r="D26" s="756">
        <v>34</v>
      </c>
      <c r="E26" s="696">
        <v>5.4838709677419356E-2</v>
      </c>
      <c r="F26" s="756">
        <v>68</v>
      </c>
      <c r="G26" s="701">
        <v>0.10967741935483871</v>
      </c>
      <c r="H26" s="756"/>
      <c r="I26" s="696"/>
      <c r="J26" s="756"/>
      <c r="K26" s="696"/>
      <c r="L26" s="756"/>
      <c r="M26" s="701"/>
      <c r="N26" s="756"/>
      <c r="O26" s="696"/>
      <c r="P26" s="756"/>
      <c r="Q26" s="696"/>
      <c r="R26" s="756"/>
      <c r="S26" s="702"/>
    </row>
    <row r="27" spans="1:19" ht="14.4" customHeight="1" x14ac:dyDescent="0.3">
      <c r="A27" s="718" t="s">
        <v>3308</v>
      </c>
      <c r="B27" s="756">
        <v>1836</v>
      </c>
      <c r="C27" s="696">
        <v>1</v>
      </c>
      <c r="D27" s="756">
        <v>796</v>
      </c>
      <c r="E27" s="696">
        <v>0.43355119825708061</v>
      </c>
      <c r="F27" s="756">
        <v>1084</v>
      </c>
      <c r="G27" s="701">
        <v>0.59041394335511987</v>
      </c>
      <c r="H27" s="756"/>
      <c r="I27" s="696"/>
      <c r="J27" s="756"/>
      <c r="K27" s="696"/>
      <c r="L27" s="756"/>
      <c r="M27" s="701"/>
      <c r="N27" s="756"/>
      <c r="O27" s="696"/>
      <c r="P27" s="756"/>
      <c r="Q27" s="696"/>
      <c r="R27" s="756"/>
      <c r="S27" s="702"/>
    </row>
    <row r="28" spans="1:19" ht="14.4" customHeight="1" x14ac:dyDescent="0.3">
      <c r="A28" s="718" t="s">
        <v>3309</v>
      </c>
      <c r="B28" s="756">
        <v>1286</v>
      </c>
      <c r="C28" s="696">
        <v>1</v>
      </c>
      <c r="D28" s="756">
        <v>232</v>
      </c>
      <c r="E28" s="696">
        <v>0.18040435458786935</v>
      </c>
      <c r="F28" s="756">
        <v>464</v>
      </c>
      <c r="G28" s="701">
        <v>0.36080870917573871</v>
      </c>
      <c r="H28" s="756"/>
      <c r="I28" s="696"/>
      <c r="J28" s="756"/>
      <c r="K28" s="696"/>
      <c r="L28" s="756"/>
      <c r="M28" s="701"/>
      <c r="N28" s="756"/>
      <c r="O28" s="696"/>
      <c r="P28" s="756"/>
      <c r="Q28" s="696"/>
      <c r="R28" s="756"/>
      <c r="S28" s="702"/>
    </row>
    <row r="29" spans="1:19" ht="14.4" customHeight="1" x14ac:dyDescent="0.3">
      <c r="A29" s="718" t="s">
        <v>3310</v>
      </c>
      <c r="B29" s="756">
        <v>1835</v>
      </c>
      <c r="C29" s="696">
        <v>1</v>
      </c>
      <c r="D29" s="756">
        <v>472</v>
      </c>
      <c r="E29" s="696">
        <v>0.25722070844686651</v>
      </c>
      <c r="F29" s="756">
        <v>610</v>
      </c>
      <c r="G29" s="701">
        <v>0.33242506811989103</v>
      </c>
      <c r="H29" s="756"/>
      <c r="I29" s="696"/>
      <c r="J29" s="756"/>
      <c r="K29" s="696"/>
      <c r="L29" s="756"/>
      <c r="M29" s="701"/>
      <c r="N29" s="756"/>
      <c r="O29" s="696"/>
      <c r="P29" s="756"/>
      <c r="Q29" s="696"/>
      <c r="R29" s="756"/>
      <c r="S29" s="702"/>
    </row>
    <row r="30" spans="1:19" ht="14.4" customHeight="1" x14ac:dyDescent="0.3">
      <c r="A30" s="718" t="s">
        <v>3311</v>
      </c>
      <c r="B30" s="756"/>
      <c r="C30" s="696"/>
      <c r="D30" s="756">
        <v>68</v>
      </c>
      <c r="E30" s="696"/>
      <c r="F30" s="756">
        <v>68</v>
      </c>
      <c r="G30" s="701"/>
      <c r="H30" s="756"/>
      <c r="I30" s="696"/>
      <c r="J30" s="756"/>
      <c r="K30" s="696"/>
      <c r="L30" s="756"/>
      <c r="M30" s="701"/>
      <c r="N30" s="756"/>
      <c r="O30" s="696"/>
      <c r="P30" s="756"/>
      <c r="Q30" s="696"/>
      <c r="R30" s="756"/>
      <c r="S30" s="702"/>
    </row>
    <row r="31" spans="1:19" ht="14.4" customHeight="1" thickBot="1" x14ac:dyDescent="0.35">
      <c r="A31" s="758" t="s">
        <v>3312</v>
      </c>
      <c r="B31" s="757">
        <v>4212</v>
      </c>
      <c r="C31" s="704">
        <v>1</v>
      </c>
      <c r="D31" s="757">
        <v>3134</v>
      </c>
      <c r="E31" s="704">
        <v>0.74406457739791076</v>
      </c>
      <c r="F31" s="757">
        <v>7264</v>
      </c>
      <c r="G31" s="709">
        <v>1.724596391263058</v>
      </c>
      <c r="H31" s="757">
        <v>541.33000000000004</v>
      </c>
      <c r="I31" s="704">
        <v>1</v>
      </c>
      <c r="J31" s="757"/>
      <c r="K31" s="704"/>
      <c r="L31" s="757">
        <v>5716.43</v>
      </c>
      <c r="M31" s="709">
        <v>10.559972659930171</v>
      </c>
      <c r="N31" s="757"/>
      <c r="O31" s="704"/>
      <c r="P31" s="757"/>
      <c r="Q31" s="704"/>
      <c r="R31" s="757"/>
      <c r="S31" s="71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0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58" t="s">
        <v>3641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58"/>
      <c r="C2" s="258"/>
      <c r="D2" s="258"/>
      <c r="E2" s="258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2"/>
      <c r="Q2" s="361"/>
    </row>
    <row r="3" spans="1:17" ht="14.4" customHeight="1" thickBot="1" x14ac:dyDescent="0.35">
      <c r="E3" s="112" t="s">
        <v>160</v>
      </c>
      <c r="F3" s="214">
        <f t="shared" ref="F3:O3" si="0">SUBTOTAL(9,F6:F1048576)</f>
        <v>6274.93</v>
      </c>
      <c r="G3" s="215">
        <f t="shared" si="0"/>
        <v>4140879.11</v>
      </c>
      <c r="H3" s="215"/>
      <c r="I3" s="215"/>
      <c r="J3" s="215">
        <f t="shared" si="0"/>
        <v>5704.59</v>
      </c>
      <c r="K3" s="215">
        <f t="shared" si="0"/>
        <v>3775919.17</v>
      </c>
      <c r="L3" s="215"/>
      <c r="M3" s="215"/>
      <c r="N3" s="215">
        <f t="shared" si="0"/>
        <v>4784.8200000000006</v>
      </c>
      <c r="O3" s="215">
        <f t="shared" si="0"/>
        <v>7334263.2500000009</v>
      </c>
      <c r="P3" s="79">
        <f>IF(G3=0,0,O3/G3)</f>
        <v>1.7711850684769208</v>
      </c>
      <c r="Q3" s="216">
        <f>IF(N3=0,0,O3/N3)</f>
        <v>1532.8190506643928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121</v>
      </c>
      <c r="E4" s="534" t="s">
        <v>81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3313</v>
      </c>
      <c r="B6" s="625" t="s">
        <v>3114</v>
      </c>
      <c r="C6" s="625" t="s">
        <v>3127</v>
      </c>
      <c r="D6" s="625" t="s">
        <v>3150</v>
      </c>
      <c r="E6" s="625" t="s">
        <v>3151</v>
      </c>
      <c r="F6" s="628">
        <v>1</v>
      </c>
      <c r="G6" s="628">
        <v>2932.91</v>
      </c>
      <c r="H6" s="628">
        <v>1</v>
      </c>
      <c r="I6" s="628">
        <v>2932.91</v>
      </c>
      <c r="J6" s="628"/>
      <c r="K6" s="628"/>
      <c r="L6" s="628"/>
      <c r="M6" s="628"/>
      <c r="N6" s="628"/>
      <c r="O6" s="628"/>
      <c r="P6" s="646"/>
      <c r="Q6" s="629"/>
    </row>
    <row r="7" spans="1:17" ht="14.4" customHeight="1" x14ac:dyDescent="0.3">
      <c r="A7" s="695" t="s">
        <v>3313</v>
      </c>
      <c r="B7" s="696" t="s">
        <v>3114</v>
      </c>
      <c r="C7" s="696" t="s">
        <v>3156</v>
      </c>
      <c r="D7" s="696" t="s">
        <v>3165</v>
      </c>
      <c r="E7" s="696" t="s">
        <v>3166</v>
      </c>
      <c r="F7" s="711">
        <v>3</v>
      </c>
      <c r="G7" s="711">
        <v>102</v>
      </c>
      <c r="H7" s="711">
        <v>1</v>
      </c>
      <c r="I7" s="711">
        <v>34</v>
      </c>
      <c r="J7" s="711">
        <v>11</v>
      </c>
      <c r="K7" s="711">
        <v>374</v>
      </c>
      <c r="L7" s="711">
        <v>3.6666666666666665</v>
      </c>
      <c r="M7" s="711">
        <v>34</v>
      </c>
      <c r="N7" s="711">
        <v>10</v>
      </c>
      <c r="O7" s="711">
        <v>340</v>
      </c>
      <c r="P7" s="701">
        <v>3.3333333333333335</v>
      </c>
      <c r="Q7" s="712">
        <v>34</v>
      </c>
    </row>
    <row r="8" spans="1:17" ht="14.4" customHeight="1" x14ac:dyDescent="0.3">
      <c r="A8" s="695" t="s">
        <v>3313</v>
      </c>
      <c r="B8" s="696" t="s">
        <v>3114</v>
      </c>
      <c r="C8" s="696" t="s">
        <v>3156</v>
      </c>
      <c r="D8" s="696" t="s">
        <v>3170</v>
      </c>
      <c r="E8" s="696" t="s">
        <v>3171</v>
      </c>
      <c r="F8" s="711">
        <v>8</v>
      </c>
      <c r="G8" s="711">
        <v>1872</v>
      </c>
      <c r="H8" s="711">
        <v>1</v>
      </c>
      <c r="I8" s="711">
        <v>234</v>
      </c>
      <c r="J8" s="711"/>
      <c r="K8" s="711"/>
      <c r="L8" s="711"/>
      <c r="M8" s="711"/>
      <c r="N8" s="711">
        <v>2</v>
      </c>
      <c r="O8" s="711">
        <v>464</v>
      </c>
      <c r="P8" s="701">
        <v>0.24786324786324787</v>
      </c>
      <c r="Q8" s="712">
        <v>232</v>
      </c>
    </row>
    <row r="9" spans="1:17" ht="14.4" customHeight="1" x14ac:dyDescent="0.3">
      <c r="A9" s="695" t="s">
        <v>3313</v>
      </c>
      <c r="B9" s="696" t="s">
        <v>3114</v>
      </c>
      <c r="C9" s="696" t="s">
        <v>3156</v>
      </c>
      <c r="D9" s="696" t="s">
        <v>3182</v>
      </c>
      <c r="E9" s="696" t="s">
        <v>3183</v>
      </c>
      <c r="F9" s="711">
        <v>1</v>
      </c>
      <c r="G9" s="711">
        <v>324</v>
      </c>
      <c r="H9" s="711">
        <v>1</v>
      </c>
      <c r="I9" s="711">
        <v>324</v>
      </c>
      <c r="J9" s="711"/>
      <c r="K9" s="711"/>
      <c r="L9" s="711"/>
      <c r="M9" s="711"/>
      <c r="N9" s="711"/>
      <c r="O9" s="711"/>
      <c r="P9" s="701"/>
      <c r="Q9" s="712"/>
    </row>
    <row r="10" spans="1:17" ht="14.4" customHeight="1" x14ac:dyDescent="0.3">
      <c r="A10" s="695" t="s">
        <v>3313</v>
      </c>
      <c r="B10" s="696" t="s">
        <v>3114</v>
      </c>
      <c r="C10" s="696" t="s">
        <v>3156</v>
      </c>
      <c r="D10" s="696" t="s">
        <v>3206</v>
      </c>
      <c r="E10" s="696" t="s">
        <v>3207</v>
      </c>
      <c r="F10" s="711">
        <v>1</v>
      </c>
      <c r="G10" s="711">
        <v>1111</v>
      </c>
      <c r="H10" s="711">
        <v>1</v>
      </c>
      <c r="I10" s="711">
        <v>1111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3313</v>
      </c>
      <c r="B11" s="696" t="s">
        <v>3114</v>
      </c>
      <c r="C11" s="696" t="s">
        <v>3156</v>
      </c>
      <c r="D11" s="696" t="s">
        <v>3214</v>
      </c>
      <c r="E11" s="696" t="s">
        <v>3215</v>
      </c>
      <c r="F11" s="711"/>
      <c r="G11" s="711"/>
      <c r="H11" s="711"/>
      <c r="I11" s="711"/>
      <c r="J11" s="711"/>
      <c r="K11" s="711"/>
      <c r="L11" s="711"/>
      <c r="M11" s="711"/>
      <c r="N11" s="711">
        <v>1</v>
      </c>
      <c r="O11" s="711">
        <v>0</v>
      </c>
      <c r="P11" s="701"/>
      <c r="Q11" s="712">
        <v>0</v>
      </c>
    </row>
    <row r="12" spans="1:17" ht="14.4" customHeight="1" x14ac:dyDescent="0.3">
      <c r="A12" s="695" t="s">
        <v>3313</v>
      </c>
      <c r="B12" s="696" t="s">
        <v>3114</v>
      </c>
      <c r="C12" s="696" t="s">
        <v>3156</v>
      </c>
      <c r="D12" s="696" t="s">
        <v>3220</v>
      </c>
      <c r="E12" s="696" t="s">
        <v>3221</v>
      </c>
      <c r="F12" s="711">
        <v>1</v>
      </c>
      <c r="G12" s="711">
        <v>75</v>
      </c>
      <c r="H12" s="711">
        <v>1</v>
      </c>
      <c r="I12" s="711">
        <v>75</v>
      </c>
      <c r="J12" s="711"/>
      <c r="K12" s="711"/>
      <c r="L12" s="711"/>
      <c r="M12" s="711"/>
      <c r="N12" s="711"/>
      <c r="O12" s="711"/>
      <c r="P12" s="701"/>
      <c r="Q12" s="712"/>
    </row>
    <row r="13" spans="1:17" ht="14.4" customHeight="1" x14ac:dyDescent="0.3">
      <c r="A13" s="695" t="s">
        <v>3313</v>
      </c>
      <c r="B13" s="696" t="s">
        <v>3114</v>
      </c>
      <c r="C13" s="696" t="s">
        <v>3156</v>
      </c>
      <c r="D13" s="696" t="s">
        <v>3246</v>
      </c>
      <c r="E13" s="696" t="s">
        <v>3247</v>
      </c>
      <c r="F13" s="711">
        <v>1</v>
      </c>
      <c r="G13" s="711">
        <v>5569</v>
      </c>
      <c r="H13" s="711">
        <v>1</v>
      </c>
      <c r="I13" s="711">
        <v>5569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3313</v>
      </c>
      <c r="B14" s="696" t="s">
        <v>3114</v>
      </c>
      <c r="C14" s="696" t="s">
        <v>3156</v>
      </c>
      <c r="D14" s="696" t="s">
        <v>3256</v>
      </c>
      <c r="E14" s="696" t="s">
        <v>3257</v>
      </c>
      <c r="F14" s="711">
        <v>3</v>
      </c>
      <c r="G14" s="711">
        <v>1035</v>
      </c>
      <c r="H14" s="711">
        <v>1</v>
      </c>
      <c r="I14" s="711">
        <v>345</v>
      </c>
      <c r="J14" s="711"/>
      <c r="K14" s="711"/>
      <c r="L14" s="711"/>
      <c r="M14" s="711"/>
      <c r="N14" s="711">
        <v>1</v>
      </c>
      <c r="O14" s="711">
        <v>344</v>
      </c>
      <c r="P14" s="701">
        <v>0.33236714975845411</v>
      </c>
      <c r="Q14" s="712">
        <v>344</v>
      </c>
    </row>
    <row r="15" spans="1:17" ht="14.4" customHeight="1" x14ac:dyDescent="0.3">
      <c r="A15" s="695" t="s">
        <v>3313</v>
      </c>
      <c r="B15" s="696" t="s">
        <v>3281</v>
      </c>
      <c r="C15" s="696" t="s">
        <v>3156</v>
      </c>
      <c r="D15" s="696" t="s">
        <v>3242</v>
      </c>
      <c r="E15" s="696" t="s">
        <v>3243</v>
      </c>
      <c r="F15" s="711"/>
      <c r="G15" s="711"/>
      <c r="H15" s="711"/>
      <c r="I15" s="711"/>
      <c r="J15" s="711">
        <v>1</v>
      </c>
      <c r="K15" s="711">
        <v>578</v>
      </c>
      <c r="L15" s="711"/>
      <c r="M15" s="711">
        <v>578</v>
      </c>
      <c r="N15" s="711"/>
      <c r="O15" s="711"/>
      <c r="P15" s="701"/>
      <c r="Q15" s="712"/>
    </row>
    <row r="16" spans="1:17" ht="14.4" customHeight="1" x14ac:dyDescent="0.3">
      <c r="A16" s="695" t="s">
        <v>3314</v>
      </c>
      <c r="B16" s="696" t="s">
        <v>3114</v>
      </c>
      <c r="C16" s="696" t="s">
        <v>3156</v>
      </c>
      <c r="D16" s="696" t="s">
        <v>3165</v>
      </c>
      <c r="E16" s="696" t="s">
        <v>3166</v>
      </c>
      <c r="F16" s="711">
        <v>2</v>
      </c>
      <c r="G16" s="711">
        <v>68</v>
      </c>
      <c r="H16" s="711">
        <v>1</v>
      </c>
      <c r="I16" s="711">
        <v>34</v>
      </c>
      <c r="J16" s="711">
        <v>9</v>
      </c>
      <c r="K16" s="711">
        <v>306</v>
      </c>
      <c r="L16" s="711">
        <v>4.5</v>
      </c>
      <c r="M16" s="711">
        <v>34</v>
      </c>
      <c r="N16" s="711">
        <v>3</v>
      </c>
      <c r="O16" s="711">
        <v>102</v>
      </c>
      <c r="P16" s="701">
        <v>1.5</v>
      </c>
      <c r="Q16" s="712">
        <v>34</v>
      </c>
    </row>
    <row r="17" spans="1:17" ht="14.4" customHeight="1" x14ac:dyDescent="0.3">
      <c r="A17" s="695" t="s">
        <v>3314</v>
      </c>
      <c r="B17" s="696" t="s">
        <v>3114</v>
      </c>
      <c r="C17" s="696" t="s">
        <v>3156</v>
      </c>
      <c r="D17" s="696" t="s">
        <v>3170</v>
      </c>
      <c r="E17" s="696" t="s">
        <v>3171</v>
      </c>
      <c r="F17" s="711"/>
      <c r="G17" s="711"/>
      <c r="H17" s="711"/>
      <c r="I17" s="711"/>
      <c r="J17" s="711"/>
      <c r="K17" s="711"/>
      <c r="L17" s="711"/>
      <c r="M17" s="711"/>
      <c r="N17" s="711">
        <v>1</v>
      </c>
      <c r="O17" s="711">
        <v>232</v>
      </c>
      <c r="P17" s="701"/>
      <c r="Q17" s="712">
        <v>232</v>
      </c>
    </row>
    <row r="18" spans="1:17" ht="14.4" customHeight="1" x14ac:dyDescent="0.3">
      <c r="A18" s="695" t="s">
        <v>3314</v>
      </c>
      <c r="B18" s="696" t="s">
        <v>3114</v>
      </c>
      <c r="C18" s="696" t="s">
        <v>3156</v>
      </c>
      <c r="D18" s="696" t="s">
        <v>3172</v>
      </c>
      <c r="E18" s="696" t="s">
        <v>3173</v>
      </c>
      <c r="F18" s="711"/>
      <c r="G18" s="711"/>
      <c r="H18" s="711"/>
      <c r="I18" s="711"/>
      <c r="J18" s="711">
        <v>1</v>
      </c>
      <c r="K18" s="711">
        <v>116</v>
      </c>
      <c r="L18" s="711"/>
      <c r="M18" s="711">
        <v>116</v>
      </c>
      <c r="N18" s="711">
        <v>1</v>
      </c>
      <c r="O18" s="711">
        <v>116</v>
      </c>
      <c r="P18" s="701"/>
      <c r="Q18" s="712">
        <v>116</v>
      </c>
    </row>
    <row r="19" spans="1:17" ht="14.4" customHeight="1" x14ac:dyDescent="0.3">
      <c r="A19" s="695" t="s">
        <v>3314</v>
      </c>
      <c r="B19" s="696" t="s">
        <v>3114</v>
      </c>
      <c r="C19" s="696" t="s">
        <v>3156</v>
      </c>
      <c r="D19" s="696" t="s">
        <v>3184</v>
      </c>
      <c r="E19" s="696" t="s">
        <v>3185</v>
      </c>
      <c r="F19" s="711"/>
      <c r="G19" s="711"/>
      <c r="H19" s="711"/>
      <c r="I19" s="711"/>
      <c r="J19" s="711">
        <v>1</v>
      </c>
      <c r="K19" s="711">
        <v>163</v>
      </c>
      <c r="L19" s="711"/>
      <c r="M19" s="711">
        <v>163</v>
      </c>
      <c r="N19" s="711"/>
      <c r="O19" s="711"/>
      <c r="P19" s="701"/>
      <c r="Q19" s="712"/>
    </row>
    <row r="20" spans="1:17" ht="14.4" customHeight="1" x14ac:dyDescent="0.3">
      <c r="A20" s="695" t="s">
        <v>3314</v>
      </c>
      <c r="B20" s="696" t="s">
        <v>3114</v>
      </c>
      <c r="C20" s="696" t="s">
        <v>3156</v>
      </c>
      <c r="D20" s="696" t="s">
        <v>3242</v>
      </c>
      <c r="E20" s="696" t="s">
        <v>3243</v>
      </c>
      <c r="F20" s="711">
        <v>1</v>
      </c>
      <c r="G20" s="711">
        <v>576</v>
      </c>
      <c r="H20" s="711">
        <v>1</v>
      </c>
      <c r="I20" s="711">
        <v>576</v>
      </c>
      <c r="J20" s="711">
        <v>1</v>
      </c>
      <c r="K20" s="711">
        <v>578</v>
      </c>
      <c r="L20" s="711">
        <v>1.0034722222222223</v>
      </c>
      <c r="M20" s="711">
        <v>578</v>
      </c>
      <c r="N20" s="711"/>
      <c r="O20" s="711"/>
      <c r="P20" s="701"/>
      <c r="Q20" s="712"/>
    </row>
    <row r="21" spans="1:17" ht="14.4" customHeight="1" x14ac:dyDescent="0.3">
      <c r="A21" s="695" t="s">
        <v>3314</v>
      </c>
      <c r="B21" s="696" t="s">
        <v>3114</v>
      </c>
      <c r="C21" s="696" t="s">
        <v>3156</v>
      </c>
      <c r="D21" s="696" t="s">
        <v>3248</v>
      </c>
      <c r="E21" s="696" t="s">
        <v>3249</v>
      </c>
      <c r="F21" s="711"/>
      <c r="G21" s="711"/>
      <c r="H21" s="711"/>
      <c r="I21" s="711"/>
      <c r="J21" s="711"/>
      <c r="K21" s="711"/>
      <c r="L21" s="711"/>
      <c r="M21" s="711"/>
      <c r="N21" s="711">
        <v>1</v>
      </c>
      <c r="O21" s="711">
        <v>4325</v>
      </c>
      <c r="P21" s="701"/>
      <c r="Q21" s="712">
        <v>4325</v>
      </c>
    </row>
    <row r="22" spans="1:17" ht="14.4" customHeight="1" x14ac:dyDescent="0.3">
      <c r="A22" s="695" t="s">
        <v>3314</v>
      </c>
      <c r="B22" s="696" t="s">
        <v>3114</v>
      </c>
      <c r="C22" s="696" t="s">
        <v>3156</v>
      </c>
      <c r="D22" s="696" t="s">
        <v>3256</v>
      </c>
      <c r="E22" s="696" t="s">
        <v>3257</v>
      </c>
      <c r="F22" s="711">
        <v>2</v>
      </c>
      <c r="G22" s="711">
        <v>690</v>
      </c>
      <c r="H22" s="711">
        <v>1</v>
      </c>
      <c r="I22" s="711">
        <v>345</v>
      </c>
      <c r="J22" s="711"/>
      <c r="K22" s="711"/>
      <c r="L22" s="711"/>
      <c r="M22" s="711"/>
      <c r="N22" s="711"/>
      <c r="O22" s="711"/>
      <c r="P22" s="701"/>
      <c r="Q22" s="712"/>
    </row>
    <row r="23" spans="1:17" ht="14.4" customHeight="1" x14ac:dyDescent="0.3">
      <c r="A23" s="695" t="s">
        <v>3314</v>
      </c>
      <c r="B23" s="696" t="s">
        <v>3281</v>
      </c>
      <c r="C23" s="696" t="s">
        <v>3156</v>
      </c>
      <c r="D23" s="696" t="s">
        <v>3242</v>
      </c>
      <c r="E23" s="696" t="s">
        <v>3243</v>
      </c>
      <c r="F23" s="711"/>
      <c r="G23" s="711"/>
      <c r="H23" s="711"/>
      <c r="I23" s="711"/>
      <c r="J23" s="711">
        <v>1</v>
      </c>
      <c r="K23" s="711">
        <v>578</v>
      </c>
      <c r="L23" s="711"/>
      <c r="M23" s="711">
        <v>578</v>
      </c>
      <c r="N23" s="711"/>
      <c r="O23" s="711"/>
      <c r="P23" s="701"/>
      <c r="Q23" s="712"/>
    </row>
    <row r="24" spans="1:17" ht="14.4" customHeight="1" x14ac:dyDescent="0.3">
      <c r="A24" s="695" t="s">
        <v>3315</v>
      </c>
      <c r="B24" s="696" t="s">
        <v>3114</v>
      </c>
      <c r="C24" s="696" t="s">
        <v>3127</v>
      </c>
      <c r="D24" s="696" t="s">
        <v>3138</v>
      </c>
      <c r="E24" s="696" t="s">
        <v>3139</v>
      </c>
      <c r="F24" s="711"/>
      <c r="G24" s="711"/>
      <c r="H24" s="711"/>
      <c r="I24" s="711"/>
      <c r="J24" s="711">
        <v>1</v>
      </c>
      <c r="K24" s="711">
        <v>408.74</v>
      </c>
      <c r="L24" s="711"/>
      <c r="M24" s="711">
        <v>408.74</v>
      </c>
      <c r="N24" s="711"/>
      <c r="O24" s="711"/>
      <c r="P24" s="701"/>
      <c r="Q24" s="712"/>
    </row>
    <row r="25" spans="1:17" ht="14.4" customHeight="1" x14ac:dyDescent="0.3">
      <c r="A25" s="695" t="s">
        <v>3315</v>
      </c>
      <c r="B25" s="696" t="s">
        <v>3114</v>
      </c>
      <c r="C25" s="696" t="s">
        <v>3127</v>
      </c>
      <c r="D25" s="696" t="s">
        <v>3146</v>
      </c>
      <c r="E25" s="696" t="s">
        <v>3147</v>
      </c>
      <c r="F25" s="711"/>
      <c r="G25" s="711"/>
      <c r="H25" s="711"/>
      <c r="I25" s="711"/>
      <c r="J25" s="711">
        <v>1</v>
      </c>
      <c r="K25" s="711">
        <v>2436</v>
      </c>
      <c r="L25" s="711"/>
      <c r="M25" s="711">
        <v>2436</v>
      </c>
      <c r="N25" s="711"/>
      <c r="O25" s="711"/>
      <c r="P25" s="701"/>
      <c r="Q25" s="712"/>
    </row>
    <row r="26" spans="1:17" ht="14.4" customHeight="1" x14ac:dyDescent="0.3">
      <c r="A26" s="695" t="s">
        <v>3315</v>
      </c>
      <c r="B26" s="696" t="s">
        <v>3114</v>
      </c>
      <c r="C26" s="696" t="s">
        <v>3156</v>
      </c>
      <c r="D26" s="696" t="s">
        <v>3165</v>
      </c>
      <c r="E26" s="696" t="s">
        <v>3166</v>
      </c>
      <c r="F26" s="711">
        <v>7</v>
      </c>
      <c r="G26" s="711">
        <v>238</v>
      </c>
      <c r="H26" s="711">
        <v>1</v>
      </c>
      <c r="I26" s="711">
        <v>34</v>
      </c>
      <c r="J26" s="711">
        <v>16</v>
      </c>
      <c r="K26" s="711">
        <v>544</v>
      </c>
      <c r="L26" s="711">
        <v>2.2857142857142856</v>
      </c>
      <c r="M26" s="711">
        <v>34</v>
      </c>
      <c r="N26" s="711">
        <v>10</v>
      </c>
      <c r="O26" s="711">
        <v>340</v>
      </c>
      <c r="P26" s="701">
        <v>1.4285714285714286</v>
      </c>
      <c r="Q26" s="712">
        <v>34</v>
      </c>
    </row>
    <row r="27" spans="1:17" ht="14.4" customHeight="1" x14ac:dyDescent="0.3">
      <c r="A27" s="695" t="s">
        <v>3315</v>
      </c>
      <c r="B27" s="696" t="s">
        <v>3114</v>
      </c>
      <c r="C27" s="696" t="s">
        <v>3156</v>
      </c>
      <c r="D27" s="696" t="s">
        <v>3170</v>
      </c>
      <c r="E27" s="696" t="s">
        <v>3171</v>
      </c>
      <c r="F27" s="711">
        <v>5</v>
      </c>
      <c r="G27" s="711">
        <v>1170</v>
      </c>
      <c r="H27" s="711">
        <v>1</v>
      </c>
      <c r="I27" s="711">
        <v>234</v>
      </c>
      <c r="J27" s="711"/>
      <c r="K27" s="711"/>
      <c r="L27" s="711"/>
      <c r="M27" s="711"/>
      <c r="N27" s="711">
        <v>5</v>
      </c>
      <c r="O27" s="711">
        <v>1160</v>
      </c>
      <c r="P27" s="701">
        <v>0.99145299145299148</v>
      </c>
      <c r="Q27" s="712">
        <v>232</v>
      </c>
    </row>
    <row r="28" spans="1:17" ht="14.4" customHeight="1" x14ac:dyDescent="0.3">
      <c r="A28" s="695" t="s">
        <v>3315</v>
      </c>
      <c r="B28" s="696" t="s">
        <v>3114</v>
      </c>
      <c r="C28" s="696" t="s">
        <v>3156</v>
      </c>
      <c r="D28" s="696" t="s">
        <v>3172</v>
      </c>
      <c r="E28" s="696" t="s">
        <v>3173</v>
      </c>
      <c r="F28" s="711">
        <v>1</v>
      </c>
      <c r="G28" s="711">
        <v>118</v>
      </c>
      <c r="H28" s="711">
        <v>1</v>
      </c>
      <c r="I28" s="711">
        <v>118</v>
      </c>
      <c r="J28" s="711">
        <v>5</v>
      </c>
      <c r="K28" s="711">
        <v>580</v>
      </c>
      <c r="L28" s="711">
        <v>4.9152542372881358</v>
      </c>
      <c r="M28" s="711">
        <v>116</v>
      </c>
      <c r="N28" s="711"/>
      <c r="O28" s="711"/>
      <c r="P28" s="701"/>
      <c r="Q28" s="712"/>
    </row>
    <row r="29" spans="1:17" ht="14.4" customHeight="1" x14ac:dyDescent="0.3">
      <c r="A29" s="695" t="s">
        <v>3315</v>
      </c>
      <c r="B29" s="696" t="s">
        <v>3114</v>
      </c>
      <c r="C29" s="696" t="s">
        <v>3156</v>
      </c>
      <c r="D29" s="696" t="s">
        <v>3182</v>
      </c>
      <c r="E29" s="696" t="s">
        <v>3183</v>
      </c>
      <c r="F29" s="711">
        <v>2</v>
      </c>
      <c r="G29" s="711">
        <v>648</v>
      </c>
      <c r="H29" s="711">
        <v>1</v>
      </c>
      <c r="I29" s="711">
        <v>324</v>
      </c>
      <c r="J29" s="711">
        <v>1</v>
      </c>
      <c r="K29" s="711">
        <v>325</v>
      </c>
      <c r="L29" s="711">
        <v>0.50154320987654322</v>
      </c>
      <c r="M29" s="711">
        <v>325</v>
      </c>
      <c r="N29" s="711"/>
      <c r="O29" s="711"/>
      <c r="P29" s="701"/>
      <c r="Q29" s="712"/>
    </row>
    <row r="30" spans="1:17" ht="14.4" customHeight="1" x14ac:dyDescent="0.3">
      <c r="A30" s="695" t="s">
        <v>3315</v>
      </c>
      <c r="B30" s="696" t="s">
        <v>3114</v>
      </c>
      <c r="C30" s="696" t="s">
        <v>3156</v>
      </c>
      <c r="D30" s="696" t="s">
        <v>3184</v>
      </c>
      <c r="E30" s="696" t="s">
        <v>3185</v>
      </c>
      <c r="F30" s="711"/>
      <c r="G30" s="711"/>
      <c r="H30" s="711"/>
      <c r="I30" s="711"/>
      <c r="J30" s="711">
        <v>1</v>
      </c>
      <c r="K30" s="711">
        <v>163</v>
      </c>
      <c r="L30" s="711"/>
      <c r="M30" s="711">
        <v>163</v>
      </c>
      <c r="N30" s="711"/>
      <c r="O30" s="711"/>
      <c r="P30" s="701"/>
      <c r="Q30" s="712"/>
    </row>
    <row r="31" spans="1:17" ht="14.4" customHeight="1" x14ac:dyDescent="0.3">
      <c r="A31" s="695" t="s">
        <v>3315</v>
      </c>
      <c r="B31" s="696" t="s">
        <v>3114</v>
      </c>
      <c r="C31" s="696" t="s">
        <v>3156</v>
      </c>
      <c r="D31" s="696" t="s">
        <v>3186</v>
      </c>
      <c r="E31" s="696" t="s">
        <v>3187</v>
      </c>
      <c r="F31" s="711">
        <v>2</v>
      </c>
      <c r="G31" s="711">
        <v>656</v>
      </c>
      <c r="H31" s="711">
        <v>1</v>
      </c>
      <c r="I31" s="711">
        <v>328</v>
      </c>
      <c r="J31" s="711"/>
      <c r="K31" s="711"/>
      <c r="L31" s="711"/>
      <c r="M31" s="711"/>
      <c r="N31" s="711"/>
      <c r="O31" s="711"/>
      <c r="P31" s="701"/>
      <c r="Q31" s="712"/>
    </row>
    <row r="32" spans="1:17" ht="14.4" customHeight="1" x14ac:dyDescent="0.3">
      <c r="A32" s="695" t="s">
        <v>3315</v>
      </c>
      <c r="B32" s="696" t="s">
        <v>3114</v>
      </c>
      <c r="C32" s="696" t="s">
        <v>3156</v>
      </c>
      <c r="D32" s="696" t="s">
        <v>3200</v>
      </c>
      <c r="E32" s="696" t="s">
        <v>3201</v>
      </c>
      <c r="F32" s="711">
        <v>4</v>
      </c>
      <c r="G32" s="711">
        <v>872</v>
      </c>
      <c r="H32" s="711">
        <v>1</v>
      </c>
      <c r="I32" s="711">
        <v>218</v>
      </c>
      <c r="J32" s="711"/>
      <c r="K32" s="711"/>
      <c r="L32" s="711"/>
      <c r="M32" s="711"/>
      <c r="N32" s="711"/>
      <c r="O32" s="711"/>
      <c r="P32" s="701"/>
      <c r="Q32" s="712"/>
    </row>
    <row r="33" spans="1:17" ht="14.4" customHeight="1" x14ac:dyDescent="0.3">
      <c r="A33" s="695" t="s">
        <v>3315</v>
      </c>
      <c r="B33" s="696" t="s">
        <v>3114</v>
      </c>
      <c r="C33" s="696" t="s">
        <v>3156</v>
      </c>
      <c r="D33" s="696" t="s">
        <v>3214</v>
      </c>
      <c r="E33" s="696" t="s">
        <v>3215</v>
      </c>
      <c r="F33" s="711">
        <v>1</v>
      </c>
      <c r="G33" s="711">
        <v>0</v>
      </c>
      <c r="H33" s="711"/>
      <c r="I33" s="711">
        <v>0</v>
      </c>
      <c r="J33" s="711"/>
      <c r="K33" s="711"/>
      <c r="L33" s="711"/>
      <c r="M33" s="711"/>
      <c r="N33" s="711"/>
      <c r="O33" s="711"/>
      <c r="P33" s="701"/>
      <c r="Q33" s="712"/>
    </row>
    <row r="34" spans="1:17" ht="14.4" customHeight="1" x14ac:dyDescent="0.3">
      <c r="A34" s="695" t="s">
        <v>3315</v>
      </c>
      <c r="B34" s="696" t="s">
        <v>3114</v>
      </c>
      <c r="C34" s="696" t="s">
        <v>3156</v>
      </c>
      <c r="D34" s="696" t="s">
        <v>3242</v>
      </c>
      <c r="E34" s="696" t="s">
        <v>3243</v>
      </c>
      <c r="F34" s="711">
        <v>1</v>
      </c>
      <c r="G34" s="711">
        <v>576</v>
      </c>
      <c r="H34" s="711">
        <v>1</v>
      </c>
      <c r="I34" s="711">
        <v>576</v>
      </c>
      <c r="J34" s="711">
        <v>9</v>
      </c>
      <c r="K34" s="711">
        <v>5202</v>
      </c>
      <c r="L34" s="711">
        <v>9.03125</v>
      </c>
      <c r="M34" s="711">
        <v>578</v>
      </c>
      <c r="N34" s="711">
        <v>5</v>
      </c>
      <c r="O34" s="711">
        <v>2890</v>
      </c>
      <c r="P34" s="701">
        <v>5.0173611111111107</v>
      </c>
      <c r="Q34" s="712">
        <v>578</v>
      </c>
    </row>
    <row r="35" spans="1:17" ht="14.4" customHeight="1" x14ac:dyDescent="0.3">
      <c r="A35" s="695" t="s">
        <v>3315</v>
      </c>
      <c r="B35" s="696" t="s">
        <v>3114</v>
      </c>
      <c r="C35" s="696" t="s">
        <v>3156</v>
      </c>
      <c r="D35" s="696" t="s">
        <v>3244</v>
      </c>
      <c r="E35" s="696" t="s">
        <v>3245</v>
      </c>
      <c r="F35" s="711"/>
      <c r="G35" s="711"/>
      <c r="H35" s="711"/>
      <c r="I35" s="711"/>
      <c r="J35" s="711">
        <v>1</v>
      </c>
      <c r="K35" s="711">
        <v>756</v>
      </c>
      <c r="L35" s="711"/>
      <c r="M35" s="711">
        <v>756</v>
      </c>
      <c r="N35" s="711"/>
      <c r="O35" s="711"/>
      <c r="P35" s="701"/>
      <c r="Q35" s="712"/>
    </row>
    <row r="36" spans="1:17" ht="14.4" customHeight="1" x14ac:dyDescent="0.3">
      <c r="A36" s="695" t="s">
        <v>3315</v>
      </c>
      <c r="B36" s="696" t="s">
        <v>3114</v>
      </c>
      <c r="C36" s="696" t="s">
        <v>3156</v>
      </c>
      <c r="D36" s="696" t="s">
        <v>3256</v>
      </c>
      <c r="E36" s="696" t="s">
        <v>3257</v>
      </c>
      <c r="F36" s="711">
        <v>2</v>
      </c>
      <c r="G36" s="711">
        <v>690</v>
      </c>
      <c r="H36" s="711">
        <v>1</v>
      </c>
      <c r="I36" s="711">
        <v>345</v>
      </c>
      <c r="J36" s="711"/>
      <c r="K36" s="711"/>
      <c r="L36" s="711"/>
      <c r="M36" s="711"/>
      <c r="N36" s="711">
        <v>2</v>
      </c>
      <c r="O36" s="711">
        <v>688</v>
      </c>
      <c r="P36" s="701">
        <v>0.99710144927536237</v>
      </c>
      <c r="Q36" s="712">
        <v>344</v>
      </c>
    </row>
    <row r="37" spans="1:17" ht="14.4" customHeight="1" x14ac:dyDescent="0.3">
      <c r="A37" s="695" t="s">
        <v>3315</v>
      </c>
      <c r="B37" s="696" t="s">
        <v>3114</v>
      </c>
      <c r="C37" s="696" t="s">
        <v>3156</v>
      </c>
      <c r="D37" s="696" t="s">
        <v>3258</v>
      </c>
      <c r="E37" s="696" t="s">
        <v>3259</v>
      </c>
      <c r="F37" s="711"/>
      <c r="G37" s="711"/>
      <c r="H37" s="711"/>
      <c r="I37" s="711"/>
      <c r="J37" s="711"/>
      <c r="K37" s="711"/>
      <c r="L37" s="711"/>
      <c r="M37" s="711"/>
      <c r="N37" s="711">
        <v>1</v>
      </c>
      <c r="O37" s="711">
        <v>1392</v>
      </c>
      <c r="P37" s="701"/>
      <c r="Q37" s="712">
        <v>1392</v>
      </c>
    </row>
    <row r="38" spans="1:17" ht="14.4" customHeight="1" x14ac:dyDescent="0.3">
      <c r="A38" s="695" t="s">
        <v>3315</v>
      </c>
      <c r="B38" s="696" t="s">
        <v>3114</v>
      </c>
      <c r="C38" s="696" t="s">
        <v>3156</v>
      </c>
      <c r="D38" s="696" t="s">
        <v>3260</v>
      </c>
      <c r="E38" s="696" t="s">
        <v>3261</v>
      </c>
      <c r="F38" s="711">
        <v>1</v>
      </c>
      <c r="G38" s="711">
        <v>355</v>
      </c>
      <c r="H38" s="711">
        <v>1</v>
      </c>
      <c r="I38" s="711">
        <v>355</v>
      </c>
      <c r="J38" s="711">
        <v>7</v>
      </c>
      <c r="K38" s="711">
        <v>2492</v>
      </c>
      <c r="L38" s="711">
        <v>7.0197183098591553</v>
      </c>
      <c r="M38" s="711">
        <v>356</v>
      </c>
      <c r="N38" s="711">
        <v>6</v>
      </c>
      <c r="O38" s="711">
        <v>2136</v>
      </c>
      <c r="P38" s="701">
        <v>6.0169014084507042</v>
      </c>
      <c r="Q38" s="712">
        <v>356</v>
      </c>
    </row>
    <row r="39" spans="1:17" ht="14.4" customHeight="1" x14ac:dyDescent="0.3">
      <c r="A39" s="695" t="s">
        <v>3315</v>
      </c>
      <c r="B39" s="696" t="s">
        <v>3281</v>
      </c>
      <c r="C39" s="696" t="s">
        <v>3156</v>
      </c>
      <c r="D39" s="696" t="s">
        <v>3170</v>
      </c>
      <c r="E39" s="696" t="s">
        <v>3171</v>
      </c>
      <c r="F39" s="711"/>
      <c r="G39" s="711"/>
      <c r="H39" s="711"/>
      <c r="I39" s="711"/>
      <c r="J39" s="711"/>
      <c r="K39" s="711"/>
      <c r="L39" s="711"/>
      <c r="M39" s="711"/>
      <c r="N39" s="711">
        <v>1</v>
      </c>
      <c r="O39" s="711">
        <v>232</v>
      </c>
      <c r="P39" s="701"/>
      <c r="Q39" s="712">
        <v>232</v>
      </c>
    </row>
    <row r="40" spans="1:17" ht="14.4" customHeight="1" x14ac:dyDescent="0.3">
      <c r="A40" s="695" t="s">
        <v>3315</v>
      </c>
      <c r="B40" s="696" t="s">
        <v>3281</v>
      </c>
      <c r="C40" s="696" t="s">
        <v>3156</v>
      </c>
      <c r="D40" s="696" t="s">
        <v>3242</v>
      </c>
      <c r="E40" s="696" t="s">
        <v>3243</v>
      </c>
      <c r="F40" s="711"/>
      <c r="G40" s="711"/>
      <c r="H40" s="711"/>
      <c r="I40" s="711"/>
      <c r="J40" s="711">
        <v>3</v>
      </c>
      <c r="K40" s="711">
        <v>1734</v>
      </c>
      <c r="L40" s="711"/>
      <c r="M40" s="711">
        <v>578</v>
      </c>
      <c r="N40" s="711">
        <v>1</v>
      </c>
      <c r="O40" s="711">
        <v>578</v>
      </c>
      <c r="P40" s="701"/>
      <c r="Q40" s="712">
        <v>578</v>
      </c>
    </row>
    <row r="41" spans="1:17" ht="14.4" customHeight="1" x14ac:dyDescent="0.3">
      <c r="A41" s="695" t="s">
        <v>3315</v>
      </c>
      <c r="B41" s="696" t="s">
        <v>3281</v>
      </c>
      <c r="C41" s="696" t="s">
        <v>3156</v>
      </c>
      <c r="D41" s="696" t="s">
        <v>3258</v>
      </c>
      <c r="E41" s="696" t="s">
        <v>3259</v>
      </c>
      <c r="F41" s="711"/>
      <c r="G41" s="711"/>
      <c r="H41" s="711"/>
      <c r="I41" s="711"/>
      <c r="J41" s="711"/>
      <c r="K41" s="711"/>
      <c r="L41" s="711"/>
      <c r="M41" s="711"/>
      <c r="N41" s="711">
        <v>1</v>
      </c>
      <c r="O41" s="711">
        <v>1392</v>
      </c>
      <c r="P41" s="701"/>
      <c r="Q41" s="712">
        <v>1392</v>
      </c>
    </row>
    <row r="42" spans="1:17" ht="14.4" customHeight="1" x14ac:dyDescent="0.3">
      <c r="A42" s="695" t="s">
        <v>3315</v>
      </c>
      <c r="B42" s="696" t="s">
        <v>3281</v>
      </c>
      <c r="C42" s="696" t="s">
        <v>3156</v>
      </c>
      <c r="D42" s="696" t="s">
        <v>3260</v>
      </c>
      <c r="E42" s="696" t="s">
        <v>3261</v>
      </c>
      <c r="F42" s="711"/>
      <c r="G42" s="711"/>
      <c r="H42" s="711"/>
      <c r="I42" s="711"/>
      <c r="J42" s="711">
        <v>3</v>
      </c>
      <c r="K42" s="711">
        <v>1068</v>
      </c>
      <c r="L42" s="711"/>
      <c r="M42" s="711">
        <v>356</v>
      </c>
      <c r="N42" s="711">
        <v>2</v>
      </c>
      <c r="O42" s="711">
        <v>712</v>
      </c>
      <c r="P42" s="701"/>
      <c r="Q42" s="712">
        <v>356</v>
      </c>
    </row>
    <row r="43" spans="1:17" ht="14.4" customHeight="1" x14ac:dyDescent="0.3">
      <c r="A43" s="695" t="s">
        <v>3316</v>
      </c>
      <c r="B43" s="696" t="s">
        <v>3114</v>
      </c>
      <c r="C43" s="696" t="s">
        <v>892</v>
      </c>
      <c r="D43" s="696" t="s">
        <v>3122</v>
      </c>
      <c r="E43" s="696" t="s">
        <v>1422</v>
      </c>
      <c r="F43" s="711"/>
      <c r="G43" s="711"/>
      <c r="H43" s="711"/>
      <c r="I43" s="711"/>
      <c r="J43" s="711">
        <v>0.1</v>
      </c>
      <c r="K43" s="711">
        <v>546.08000000000004</v>
      </c>
      <c r="L43" s="711"/>
      <c r="M43" s="711">
        <v>5460.8</v>
      </c>
      <c r="N43" s="711"/>
      <c r="O43" s="711"/>
      <c r="P43" s="701"/>
      <c r="Q43" s="712"/>
    </row>
    <row r="44" spans="1:17" ht="14.4" customHeight="1" x14ac:dyDescent="0.3">
      <c r="A44" s="695" t="s">
        <v>3316</v>
      </c>
      <c r="B44" s="696" t="s">
        <v>3114</v>
      </c>
      <c r="C44" s="696" t="s">
        <v>3127</v>
      </c>
      <c r="D44" s="696" t="s">
        <v>3140</v>
      </c>
      <c r="E44" s="696" t="s">
        <v>3141</v>
      </c>
      <c r="F44" s="711">
        <v>1</v>
      </c>
      <c r="G44" s="711">
        <v>202.4</v>
      </c>
      <c r="H44" s="711">
        <v>1</v>
      </c>
      <c r="I44" s="711">
        <v>202.4</v>
      </c>
      <c r="J44" s="711">
        <v>1</v>
      </c>
      <c r="K44" s="711">
        <v>202.4</v>
      </c>
      <c r="L44" s="711">
        <v>1</v>
      </c>
      <c r="M44" s="711">
        <v>202.4</v>
      </c>
      <c r="N44" s="711"/>
      <c r="O44" s="711"/>
      <c r="P44" s="701"/>
      <c r="Q44" s="712"/>
    </row>
    <row r="45" spans="1:17" ht="14.4" customHeight="1" x14ac:dyDescent="0.3">
      <c r="A45" s="695" t="s">
        <v>3316</v>
      </c>
      <c r="B45" s="696" t="s">
        <v>3114</v>
      </c>
      <c r="C45" s="696" t="s">
        <v>3156</v>
      </c>
      <c r="D45" s="696" t="s">
        <v>3165</v>
      </c>
      <c r="E45" s="696" t="s">
        <v>3166</v>
      </c>
      <c r="F45" s="711">
        <v>1</v>
      </c>
      <c r="G45" s="711">
        <v>34</v>
      </c>
      <c r="H45" s="711">
        <v>1</v>
      </c>
      <c r="I45" s="711">
        <v>34</v>
      </c>
      <c r="J45" s="711">
        <v>3</v>
      </c>
      <c r="K45" s="711">
        <v>102</v>
      </c>
      <c r="L45" s="711">
        <v>3</v>
      </c>
      <c r="M45" s="711">
        <v>34</v>
      </c>
      <c r="N45" s="711">
        <v>10</v>
      </c>
      <c r="O45" s="711">
        <v>340</v>
      </c>
      <c r="P45" s="701">
        <v>10</v>
      </c>
      <c r="Q45" s="712">
        <v>34</v>
      </c>
    </row>
    <row r="46" spans="1:17" ht="14.4" customHeight="1" x14ac:dyDescent="0.3">
      <c r="A46" s="695" t="s">
        <v>3316</v>
      </c>
      <c r="B46" s="696" t="s">
        <v>3114</v>
      </c>
      <c r="C46" s="696" t="s">
        <v>3156</v>
      </c>
      <c r="D46" s="696" t="s">
        <v>3170</v>
      </c>
      <c r="E46" s="696" t="s">
        <v>3171</v>
      </c>
      <c r="F46" s="711"/>
      <c r="G46" s="711"/>
      <c r="H46" s="711"/>
      <c r="I46" s="711"/>
      <c r="J46" s="711">
        <v>2</v>
      </c>
      <c r="K46" s="711">
        <v>464</v>
      </c>
      <c r="L46" s="711"/>
      <c r="M46" s="711">
        <v>232</v>
      </c>
      <c r="N46" s="711">
        <v>2</v>
      </c>
      <c r="O46" s="711">
        <v>464</v>
      </c>
      <c r="P46" s="701"/>
      <c r="Q46" s="712">
        <v>232</v>
      </c>
    </row>
    <row r="47" spans="1:17" ht="14.4" customHeight="1" x14ac:dyDescent="0.3">
      <c r="A47" s="695" t="s">
        <v>3316</v>
      </c>
      <c r="B47" s="696" t="s">
        <v>3114</v>
      </c>
      <c r="C47" s="696" t="s">
        <v>3156</v>
      </c>
      <c r="D47" s="696" t="s">
        <v>3172</v>
      </c>
      <c r="E47" s="696" t="s">
        <v>3173</v>
      </c>
      <c r="F47" s="711">
        <v>1</v>
      </c>
      <c r="G47" s="711">
        <v>118</v>
      </c>
      <c r="H47" s="711">
        <v>1</v>
      </c>
      <c r="I47" s="711">
        <v>118</v>
      </c>
      <c r="J47" s="711">
        <v>2</v>
      </c>
      <c r="K47" s="711">
        <v>232</v>
      </c>
      <c r="L47" s="711">
        <v>1.9661016949152543</v>
      </c>
      <c r="M47" s="711">
        <v>116</v>
      </c>
      <c r="N47" s="711">
        <v>3</v>
      </c>
      <c r="O47" s="711">
        <v>348</v>
      </c>
      <c r="P47" s="701">
        <v>2.9491525423728815</v>
      </c>
      <c r="Q47" s="712">
        <v>116</v>
      </c>
    </row>
    <row r="48" spans="1:17" ht="14.4" customHeight="1" x14ac:dyDescent="0.3">
      <c r="A48" s="695" t="s">
        <v>3316</v>
      </c>
      <c r="B48" s="696" t="s">
        <v>3114</v>
      </c>
      <c r="C48" s="696" t="s">
        <v>3156</v>
      </c>
      <c r="D48" s="696" t="s">
        <v>3174</v>
      </c>
      <c r="E48" s="696" t="s">
        <v>3175</v>
      </c>
      <c r="F48" s="711"/>
      <c r="G48" s="711"/>
      <c r="H48" s="711"/>
      <c r="I48" s="711"/>
      <c r="J48" s="711">
        <v>2</v>
      </c>
      <c r="K48" s="711">
        <v>586</v>
      </c>
      <c r="L48" s="711"/>
      <c r="M48" s="711">
        <v>293</v>
      </c>
      <c r="N48" s="711"/>
      <c r="O48" s="711"/>
      <c r="P48" s="701"/>
      <c r="Q48" s="712"/>
    </row>
    <row r="49" spans="1:17" ht="14.4" customHeight="1" x14ac:dyDescent="0.3">
      <c r="A49" s="695" t="s">
        <v>3316</v>
      </c>
      <c r="B49" s="696" t="s">
        <v>3114</v>
      </c>
      <c r="C49" s="696" t="s">
        <v>3156</v>
      </c>
      <c r="D49" s="696" t="s">
        <v>3200</v>
      </c>
      <c r="E49" s="696" t="s">
        <v>3201</v>
      </c>
      <c r="F49" s="711">
        <v>1</v>
      </c>
      <c r="G49" s="711">
        <v>218</v>
      </c>
      <c r="H49" s="711">
        <v>1</v>
      </c>
      <c r="I49" s="711">
        <v>218</v>
      </c>
      <c r="J49" s="711"/>
      <c r="K49" s="711"/>
      <c r="L49" s="711"/>
      <c r="M49" s="711"/>
      <c r="N49" s="711"/>
      <c r="O49" s="711"/>
      <c r="P49" s="701"/>
      <c r="Q49" s="712"/>
    </row>
    <row r="50" spans="1:17" ht="14.4" customHeight="1" x14ac:dyDescent="0.3">
      <c r="A50" s="695" t="s">
        <v>3316</v>
      </c>
      <c r="B50" s="696" t="s">
        <v>3114</v>
      </c>
      <c r="C50" s="696" t="s">
        <v>3156</v>
      </c>
      <c r="D50" s="696" t="s">
        <v>3232</v>
      </c>
      <c r="E50" s="696" t="s">
        <v>3233</v>
      </c>
      <c r="F50" s="711"/>
      <c r="G50" s="711"/>
      <c r="H50" s="711"/>
      <c r="I50" s="711"/>
      <c r="J50" s="711">
        <v>1</v>
      </c>
      <c r="K50" s="711">
        <v>555</v>
      </c>
      <c r="L50" s="711"/>
      <c r="M50" s="711">
        <v>555</v>
      </c>
      <c r="N50" s="711"/>
      <c r="O50" s="711"/>
      <c r="P50" s="701"/>
      <c r="Q50" s="712"/>
    </row>
    <row r="51" spans="1:17" ht="14.4" customHeight="1" x14ac:dyDescent="0.3">
      <c r="A51" s="695" t="s">
        <v>3316</v>
      </c>
      <c r="B51" s="696" t="s">
        <v>3114</v>
      </c>
      <c r="C51" s="696" t="s">
        <v>3156</v>
      </c>
      <c r="D51" s="696" t="s">
        <v>3242</v>
      </c>
      <c r="E51" s="696" t="s">
        <v>3243</v>
      </c>
      <c r="F51" s="711">
        <v>2</v>
      </c>
      <c r="G51" s="711">
        <v>1152</v>
      </c>
      <c r="H51" s="711">
        <v>1</v>
      </c>
      <c r="I51" s="711">
        <v>576</v>
      </c>
      <c r="J51" s="711">
        <v>2</v>
      </c>
      <c r="K51" s="711">
        <v>1156</v>
      </c>
      <c r="L51" s="711">
        <v>1.0034722222222223</v>
      </c>
      <c r="M51" s="711">
        <v>578</v>
      </c>
      <c r="N51" s="711">
        <v>2</v>
      </c>
      <c r="O51" s="711">
        <v>1156</v>
      </c>
      <c r="P51" s="701">
        <v>1.0034722222222223</v>
      </c>
      <c r="Q51" s="712">
        <v>578</v>
      </c>
    </row>
    <row r="52" spans="1:17" ht="14.4" customHeight="1" x14ac:dyDescent="0.3">
      <c r="A52" s="695" t="s">
        <v>3316</v>
      </c>
      <c r="B52" s="696" t="s">
        <v>3114</v>
      </c>
      <c r="C52" s="696" t="s">
        <v>3156</v>
      </c>
      <c r="D52" s="696" t="s">
        <v>3244</v>
      </c>
      <c r="E52" s="696" t="s">
        <v>3245</v>
      </c>
      <c r="F52" s="711">
        <v>1</v>
      </c>
      <c r="G52" s="711">
        <v>755</v>
      </c>
      <c r="H52" s="711">
        <v>1</v>
      </c>
      <c r="I52" s="711">
        <v>755</v>
      </c>
      <c r="J52" s="711">
        <v>1</v>
      </c>
      <c r="K52" s="711">
        <v>756</v>
      </c>
      <c r="L52" s="711">
        <v>1.0013245033112583</v>
      </c>
      <c r="M52" s="711">
        <v>756</v>
      </c>
      <c r="N52" s="711"/>
      <c r="O52" s="711"/>
      <c r="P52" s="701"/>
      <c r="Q52" s="712"/>
    </row>
    <row r="53" spans="1:17" ht="14.4" customHeight="1" x14ac:dyDescent="0.3">
      <c r="A53" s="695" t="s">
        <v>3316</v>
      </c>
      <c r="B53" s="696" t="s">
        <v>3114</v>
      </c>
      <c r="C53" s="696" t="s">
        <v>3156</v>
      </c>
      <c r="D53" s="696" t="s">
        <v>3260</v>
      </c>
      <c r="E53" s="696" t="s">
        <v>3261</v>
      </c>
      <c r="F53" s="711"/>
      <c r="G53" s="711"/>
      <c r="H53" s="711"/>
      <c r="I53" s="711"/>
      <c r="J53" s="711"/>
      <c r="K53" s="711"/>
      <c r="L53" s="711"/>
      <c r="M53" s="711"/>
      <c r="N53" s="711">
        <v>1</v>
      </c>
      <c r="O53" s="711">
        <v>356</v>
      </c>
      <c r="P53" s="701"/>
      <c r="Q53" s="712">
        <v>356</v>
      </c>
    </row>
    <row r="54" spans="1:17" ht="14.4" customHeight="1" x14ac:dyDescent="0.3">
      <c r="A54" s="695" t="s">
        <v>3316</v>
      </c>
      <c r="B54" s="696" t="s">
        <v>3285</v>
      </c>
      <c r="C54" s="696" t="s">
        <v>892</v>
      </c>
      <c r="D54" s="696" t="s">
        <v>3122</v>
      </c>
      <c r="E54" s="696" t="s">
        <v>1422</v>
      </c>
      <c r="F54" s="711"/>
      <c r="G54" s="711"/>
      <c r="H54" s="711"/>
      <c r="I54" s="711"/>
      <c r="J54" s="711">
        <v>0.2</v>
      </c>
      <c r="K54" s="711">
        <v>1092.1600000000001</v>
      </c>
      <c r="L54" s="711"/>
      <c r="M54" s="711">
        <v>5460.8</v>
      </c>
      <c r="N54" s="711"/>
      <c r="O54" s="711"/>
      <c r="P54" s="701"/>
      <c r="Q54" s="712"/>
    </row>
    <row r="55" spans="1:17" ht="14.4" customHeight="1" x14ac:dyDescent="0.3">
      <c r="A55" s="695" t="s">
        <v>3316</v>
      </c>
      <c r="B55" s="696" t="s">
        <v>3285</v>
      </c>
      <c r="C55" s="696" t="s">
        <v>3156</v>
      </c>
      <c r="D55" s="696" t="s">
        <v>3200</v>
      </c>
      <c r="E55" s="696" t="s">
        <v>3201</v>
      </c>
      <c r="F55" s="711"/>
      <c r="G55" s="711"/>
      <c r="H55" s="711"/>
      <c r="I55" s="711"/>
      <c r="J55" s="711">
        <v>2</v>
      </c>
      <c r="K55" s="711">
        <v>438</v>
      </c>
      <c r="L55" s="711"/>
      <c r="M55" s="711">
        <v>219</v>
      </c>
      <c r="N55" s="711"/>
      <c r="O55" s="711"/>
      <c r="P55" s="701"/>
      <c r="Q55" s="712"/>
    </row>
    <row r="56" spans="1:17" ht="14.4" customHeight="1" x14ac:dyDescent="0.3">
      <c r="A56" s="695" t="s">
        <v>3316</v>
      </c>
      <c r="B56" s="696" t="s">
        <v>3285</v>
      </c>
      <c r="C56" s="696" t="s">
        <v>3156</v>
      </c>
      <c r="D56" s="696" t="s">
        <v>3202</v>
      </c>
      <c r="E56" s="696" t="s">
        <v>3203</v>
      </c>
      <c r="F56" s="711"/>
      <c r="G56" s="711"/>
      <c r="H56" s="711"/>
      <c r="I56" s="711"/>
      <c r="J56" s="711">
        <v>1</v>
      </c>
      <c r="K56" s="711">
        <v>1014</v>
      </c>
      <c r="L56" s="711"/>
      <c r="M56" s="711">
        <v>1014</v>
      </c>
      <c r="N56" s="711"/>
      <c r="O56" s="711"/>
      <c r="P56" s="701"/>
      <c r="Q56" s="712"/>
    </row>
    <row r="57" spans="1:17" ht="14.4" customHeight="1" x14ac:dyDescent="0.3">
      <c r="A57" s="695" t="s">
        <v>3316</v>
      </c>
      <c r="B57" s="696" t="s">
        <v>3285</v>
      </c>
      <c r="C57" s="696" t="s">
        <v>3156</v>
      </c>
      <c r="D57" s="696" t="s">
        <v>3232</v>
      </c>
      <c r="E57" s="696" t="s">
        <v>3233</v>
      </c>
      <c r="F57" s="711"/>
      <c r="G57" s="711"/>
      <c r="H57" s="711"/>
      <c r="I57" s="711"/>
      <c r="J57" s="711">
        <v>1</v>
      </c>
      <c r="K57" s="711">
        <v>555</v>
      </c>
      <c r="L57" s="711"/>
      <c r="M57" s="711">
        <v>555</v>
      </c>
      <c r="N57" s="711"/>
      <c r="O57" s="711"/>
      <c r="P57" s="701"/>
      <c r="Q57" s="712"/>
    </row>
    <row r="58" spans="1:17" ht="14.4" customHeight="1" x14ac:dyDescent="0.3">
      <c r="A58" s="695" t="s">
        <v>3317</v>
      </c>
      <c r="B58" s="696" t="s">
        <v>3114</v>
      </c>
      <c r="C58" s="696" t="s">
        <v>3156</v>
      </c>
      <c r="D58" s="696" t="s">
        <v>3165</v>
      </c>
      <c r="E58" s="696" t="s">
        <v>3166</v>
      </c>
      <c r="F58" s="711">
        <v>1</v>
      </c>
      <c r="G58" s="711">
        <v>34</v>
      </c>
      <c r="H58" s="711">
        <v>1</v>
      </c>
      <c r="I58" s="711">
        <v>34</v>
      </c>
      <c r="J58" s="711">
        <v>1</v>
      </c>
      <c r="K58" s="711">
        <v>34</v>
      </c>
      <c r="L58" s="711">
        <v>1</v>
      </c>
      <c r="M58" s="711">
        <v>34</v>
      </c>
      <c r="N58" s="711"/>
      <c r="O58" s="711"/>
      <c r="P58" s="701"/>
      <c r="Q58" s="712"/>
    </row>
    <row r="59" spans="1:17" ht="14.4" customHeight="1" x14ac:dyDescent="0.3">
      <c r="A59" s="695" t="s">
        <v>3317</v>
      </c>
      <c r="B59" s="696" t="s">
        <v>3114</v>
      </c>
      <c r="C59" s="696" t="s">
        <v>3156</v>
      </c>
      <c r="D59" s="696" t="s">
        <v>3170</v>
      </c>
      <c r="E59" s="696" t="s">
        <v>3171</v>
      </c>
      <c r="F59" s="711">
        <v>2</v>
      </c>
      <c r="G59" s="711">
        <v>468</v>
      </c>
      <c r="H59" s="711">
        <v>1</v>
      </c>
      <c r="I59" s="711">
        <v>234</v>
      </c>
      <c r="J59" s="711">
        <v>2</v>
      </c>
      <c r="K59" s="711">
        <v>464</v>
      </c>
      <c r="L59" s="711">
        <v>0.99145299145299148</v>
      </c>
      <c r="M59" s="711">
        <v>232</v>
      </c>
      <c r="N59" s="711"/>
      <c r="O59" s="711"/>
      <c r="P59" s="701"/>
      <c r="Q59" s="712"/>
    </row>
    <row r="60" spans="1:17" ht="14.4" customHeight="1" x14ac:dyDescent="0.3">
      <c r="A60" s="695" t="s">
        <v>3317</v>
      </c>
      <c r="B60" s="696" t="s">
        <v>3114</v>
      </c>
      <c r="C60" s="696" t="s">
        <v>3156</v>
      </c>
      <c r="D60" s="696" t="s">
        <v>3172</v>
      </c>
      <c r="E60" s="696" t="s">
        <v>3173</v>
      </c>
      <c r="F60" s="711"/>
      <c r="G60" s="711"/>
      <c r="H60" s="711"/>
      <c r="I60" s="711"/>
      <c r="J60" s="711">
        <v>2</v>
      </c>
      <c r="K60" s="711">
        <v>232</v>
      </c>
      <c r="L60" s="711"/>
      <c r="M60" s="711">
        <v>116</v>
      </c>
      <c r="N60" s="711"/>
      <c r="O60" s="711"/>
      <c r="P60" s="701"/>
      <c r="Q60" s="712"/>
    </row>
    <row r="61" spans="1:17" ht="14.4" customHeight="1" x14ac:dyDescent="0.3">
      <c r="A61" s="695" t="s">
        <v>3317</v>
      </c>
      <c r="B61" s="696" t="s">
        <v>3114</v>
      </c>
      <c r="C61" s="696" t="s">
        <v>3156</v>
      </c>
      <c r="D61" s="696" t="s">
        <v>3182</v>
      </c>
      <c r="E61" s="696" t="s">
        <v>3183</v>
      </c>
      <c r="F61" s="711"/>
      <c r="G61" s="711"/>
      <c r="H61" s="711"/>
      <c r="I61" s="711"/>
      <c r="J61" s="711">
        <v>2</v>
      </c>
      <c r="K61" s="711">
        <v>650</v>
      </c>
      <c r="L61" s="711"/>
      <c r="M61" s="711">
        <v>325</v>
      </c>
      <c r="N61" s="711"/>
      <c r="O61" s="711"/>
      <c r="P61" s="701"/>
      <c r="Q61" s="712"/>
    </row>
    <row r="62" spans="1:17" ht="14.4" customHeight="1" x14ac:dyDescent="0.3">
      <c r="A62" s="695" t="s">
        <v>3317</v>
      </c>
      <c r="B62" s="696" t="s">
        <v>3114</v>
      </c>
      <c r="C62" s="696" t="s">
        <v>3156</v>
      </c>
      <c r="D62" s="696" t="s">
        <v>3186</v>
      </c>
      <c r="E62" s="696" t="s">
        <v>3187</v>
      </c>
      <c r="F62" s="711"/>
      <c r="G62" s="711"/>
      <c r="H62" s="711"/>
      <c r="I62" s="711"/>
      <c r="J62" s="711">
        <v>1</v>
      </c>
      <c r="K62" s="711">
        <v>331</v>
      </c>
      <c r="L62" s="711"/>
      <c r="M62" s="711">
        <v>331</v>
      </c>
      <c r="N62" s="711"/>
      <c r="O62" s="711"/>
      <c r="P62" s="701"/>
      <c r="Q62" s="712"/>
    </row>
    <row r="63" spans="1:17" ht="14.4" customHeight="1" x14ac:dyDescent="0.3">
      <c r="A63" s="695" t="s">
        <v>3317</v>
      </c>
      <c r="B63" s="696" t="s">
        <v>3114</v>
      </c>
      <c r="C63" s="696" t="s">
        <v>3156</v>
      </c>
      <c r="D63" s="696" t="s">
        <v>3242</v>
      </c>
      <c r="E63" s="696" t="s">
        <v>3243</v>
      </c>
      <c r="F63" s="711"/>
      <c r="G63" s="711"/>
      <c r="H63" s="711"/>
      <c r="I63" s="711"/>
      <c r="J63" s="711">
        <v>1</v>
      </c>
      <c r="K63" s="711">
        <v>578</v>
      </c>
      <c r="L63" s="711"/>
      <c r="M63" s="711">
        <v>578</v>
      </c>
      <c r="N63" s="711"/>
      <c r="O63" s="711"/>
      <c r="P63" s="701"/>
      <c r="Q63" s="712"/>
    </row>
    <row r="64" spans="1:17" ht="14.4" customHeight="1" x14ac:dyDescent="0.3">
      <c r="A64" s="695" t="s">
        <v>3317</v>
      </c>
      <c r="B64" s="696" t="s">
        <v>3281</v>
      </c>
      <c r="C64" s="696" t="s">
        <v>3156</v>
      </c>
      <c r="D64" s="696" t="s">
        <v>3318</v>
      </c>
      <c r="E64" s="696" t="s">
        <v>3319</v>
      </c>
      <c r="F64" s="711"/>
      <c r="G64" s="711"/>
      <c r="H64" s="711"/>
      <c r="I64" s="711"/>
      <c r="J64" s="711"/>
      <c r="K64" s="711"/>
      <c r="L64" s="711"/>
      <c r="M64" s="711"/>
      <c r="N64" s="711">
        <v>1</v>
      </c>
      <c r="O64" s="711">
        <v>4227</v>
      </c>
      <c r="P64" s="701"/>
      <c r="Q64" s="712">
        <v>4227</v>
      </c>
    </row>
    <row r="65" spans="1:17" ht="14.4" customHeight="1" x14ac:dyDescent="0.3">
      <c r="A65" s="695" t="s">
        <v>3320</v>
      </c>
      <c r="B65" s="696" t="s">
        <v>3114</v>
      </c>
      <c r="C65" s="696" t="s">
        <v>3156</v>
      </c>
      <c r="D65" s="696" t="s">
        <v>3165</v>
      </c>
      <c r="E65" s="696" t="s">
        <v>3166</v>
      </c>
      <c r="F65" s="711">
        <v>1</v>
      </c>
      <c r="G65" s="711">
        <v>34</v>
      </c>
      <c r="H65" s="711">
        <v>1</v>
      </c>
      <c r="I65" s="711">
        <v>34</v>
      </c>
      <c r="J65" s="711"/>
      <c r="K65" s="711"/>
      <c r="L65" s="711"/>
      <c r="M65" s="711"/>
      <c r="N65" s="711"/>
      <c r="O65" s="711"/>
      <c r="P65" s="701"/>
      <c r="Q65" s="712"/>
    </row>
    <row r="66" spans="1:17" ht="14.4" customHeight="1" x14ac:dyDescent="0.3">
      <c r="A66" s="695" t="s">
        <v>3320</v>
      </c>
      <c r="B66" s="696" t="s">
        <v>3114</v>
      </c>
      <c r="C66" s="696" t="s">
        <v>3156</v>
      </c>
      <c r="D66" s="696" t="s">
        <v>3172</v>
      </c>
      <c r="E66" s="696" t="s">
        <v>3173</v>
      </c>
      <c r="F66" s="711"/>
      <c r="G66" s="711"/>
      <c r="H66" s="711"/>
      <c r="I66" s="711"/>
      <c r="J66" s="711">
        <v>1</v>
      </c>
      <c r="K66" s="711">
        <v>116</v>
      </c>
      <c r="L66" s="711"/>
      <c r="M66" s="711">
        <v>116</v>
      </c>
      <c r="N66" s="711"/>
      <c r="O66" s="711"/>
      <c r="P66" s="701"/>
      <c r="Q66" s="712"/>
    </row>
    <row r="67" spans="1:17" ht="14.4" customHeight="1" x14ac:dyDescent="0.3">
      <c r="A67" s="695" t="s">
        <v>3320</v>
      </c>
      <c r="B67" s="696" t="s">
        <v>3114</v>
      </c>
      <c r="C67" s="696" t="s">
        <v>3156</v>
      </c>
      <c r="D67" s="696" t="s">
        <v>3182</v>
      </c>
      <c r="E67" s="696" t="s">
        <v>3183</v>
      </c>
      <c r="F67" s="711"/>
      <c r="G67" s="711"/>
      <c r="H67" s="711"/>
      <c r="I67" s="711"/>
      <c r="J67" s="711">
        <v>1</v>
      </c>
      <c r="K67" s="711">
        <v>325</v>
      </c>
      <c r="L67" s="711"/>
      <c r="M67" s="711">
        <v>325</v>
      </c>
      <c r="N67" s="711"/>
      <c r="O67" s="711"/>
      <c r="P67" s="701"/>
      <c r="Q67" s="712"/>
    </row>
    <row r="68" spans="1:17" ht="14.4" customHeight="1" x14ac:dyDescent="0.3">
      <c r="A68" s="695" t="s">
        <v>3321</v>
      </c>
      <c r="B68" s="696" t="s">
        <v>3114</v>
      </c>
      <c r="C68" s="696" t="s">
        <v>3156</v>
      </c>
      <c r="D68" s="696" t="s">
        <v>3165</v>
      </c>
      <c r="E68" s="696" t="s">
        <v>3166</v>
      </c>
      <c r="F68" s="711">
        <v>1</v>
      </c>
      <c r="G68" s="711">
        <v>34</v>
      </c>
      <c r="H68" s="711">
        <v>1</v>
      </c>
      <c r="I68" s="711">
        <v>34</v>
      </c>
      <c r="J68" s="711">
        <v>2</v>
      </c>
      <c r="K68" s="711">
        <v>68</v>
      </c>
      <c r="L68" s="711">
        <v>2</v>
      </c>
      <c r="M68" s="711">
        <v>34</v>
      </c>
      <c r="N68" s="711"/>
      <c r="O68" s="711"/>
      <c r="P68" s="701"/>
      <c r="Q68" s="712"/>
    </row>
    <row r="69" spans="1:17" ht="14.4" customHeight="1" x14ac:dyDescent="0.3">
      <c r="A69" s="695" t="s">
        <v>3321</v>
      </c>
      <c r="B69" s="696" t="s">
        <v>3114</v>
      </c>
      <c r="C69" s="696" t="s">
        <v>3156</v>
      </c>
      <c r="D69" s="696" t="s">
        <v>3170</v>
      </c>
      <c r="E69" s="696" t="s">
        <v>3171</v>
      </c>
      <c r="F69" s="711">
        <v>1</v>
      </c>
      <c r="G69" s="711">
        <v>234</v>
      </c>
      <c r="H69" s="711">
        <v>1</v>
      </c>
      <c r="I69" s="711">
        <v>234</v>
      </c>
      <c r="J69" s="711"/>
      <c r="K69" s="711"/>
      <c r="L69" s="711"/>
      <c r="M69" s="711"/>
      <c r="N69" s="711"/>
      <c r="O69" s="711"/>
      <c r="P69" s="701"/>
      <c r="Q69" s="712"/>
    </row>
    <row r="70" spans="1:17" ht="14.4" customHeight="1" x14ac:dyDescent="0.3">
      <c r="A70" s="695" t="s">
        <v>3321</v>
      </c>
      <c r="B70" s="696" t="s">
        <v>3114</v>
      </c>
      <c r="C70" s="696" t="s">
        <v>3156</v>
      </c>
      <c r="D70" s="696" t="s">
        <v>3198</v>
      </c>
      <c r="E70" s="696" t="s">
        <v>3199</v>
      </c>
      <c r="F70" s="711">
        <v>1</v>
      </c>
      <c r="G70" s="711">
        <v>172</v>
      </c>
      <c r="H70" s="711">
        <v>1</v>
      </c>
      <c r="I70" s="711">
        <v>172</v>
      </c>
      <c r="J70" s="711"/>
      <c r="K70" s="711"/>
      <c r="L70" s="711"/>
      <c r="M70" s="711"/>
      <c r="N70" s="711"/>
      <c r="O70" s="711"/>
      <c r="P70" s="701"/>
      <c r="Q70" s="712"/>
    </row>
    <row r="71" spans="1:17" ht="14.4" customHeight="1" x14ac:dyDescent="0.3">
      <c r="A71" s="695" t="s">
        <v>3321</v>
      </c>
      <c r="B71" s="696" t="s">
        <v>3276</v>
      </c>
      <c r="C71" s="696" t="s">
        <v>3156</v>
      </c>
      <c r="D71" s="696" t="s">
        <v>3165</v>
      </c>
      <c r="E71" s="696" t="s">
        <v>3166</v>
      </c>
      <c r="F71" s="711">
        <v>1</v>
      </c>
      <c r="G71" s="711">
        <v>34</v>
      </c>
      <c r="H71" s="711">
        <v>1</v>
      </c>
      <c r="I71" s="711">
        <v>34</v>
      </c>
      <c r="J71" s="711"/>
      <c r="K71" s="711"/>
      <c r="L71" s="711"/>
      <c r="M71" s="711"/>
      <c r="N71" s="711"/>
      <c r="O71" s="711"/>
      <c r="P71" s="701"/>
      <c r="Q71" s="712"/>
    </row>
    <row r="72" spans="1:17" ht="14.4" customHeight="1" x14ac:dyDescent="0.3">
      <c r="A72" s="695" t="s">
        <v>3322</v>
      </c>
      <c r="B72" s="696" t="s">
        <v>3114</v>
      </c>
      <c r="C72" s="696" t="s">
        <v>3127</v>
      </c>
      <c r="D72" s="696" t="s">
        <v>3138</v>
      </c>
      <c r="E72" s="696" t="s">
        <v>3139</v>
      </c>
      <c r="F72" s="711"/>
      <c r="G72" s="711"/>
      <c r="H72" s="711"/>
      <c r="I72" s="711"/>
      <c r="J72" s="711">
        <v>0</v>
      </c>
      <c r="K72" s="711">
        <v>0</v>
      </c>
      <c r="L72" s="711"/>
      <c r="M72" s="711"/>
      <c r="N72" s="711"/>
      <c r="O72" s="711"/>
      <c r="P72" s="701"/>
      <c r="Q72" s="712"/>
    </row>
    <row r="73" spans="1:17" ht="14.4" customHeight="1" x14ac:dyDescent="0.3">
      <c r="A73" s="695" t="s">
        <v>3322</v>
      </c>
      <c r="B73" s="696" t="s">
        <v>3114</v>
      </c>
      <c r="C73" s="696" t="s">
        <v>3127</v>
      </c>
      <c r="D73" s="696" t="s">
        <v>3146</v>
      </c>
      <c r="E73" s="696" t="s">
        <v>3147</v>
      </c>
      <c r="F73" s="711"/>
      <c r="G73" s="711"/>
      <c r="H73" s="711"/>
      <c r="I73" s="711"/>
      <c r="J73" s="711">
        <v>0</v>
      </c>
      <c r="K73" s="711">
        <v>0</v>
      </c>
      <c r="L73" s="711"/>
      <c r="M73" s="711"/>
      <c r="N73" s="711"/>
      <c r="O73" s="711"/>
      <c r="P73" s="701"/>
      <c r="Q73" s="712"/>
    </row>
    <row r="74" spans="1:17" ht="14.4" customHeight="1" x14ac:dyDescent="0.3">
      <c r="A74" s="695" t="s">
        <v>3322</v>
      </c>
      <c r="B74" s="696" t="s">
        <v>3114</v>
      </c>
      <c r="C74" s="696" t="s">
        <v>3156</v>
      </c>
      <c r="D74" s="696" t="s">
        <v>3165</v>
      </c>
      <c r="E74" s="696" t="s">
        <v>3166</v>
      </c>
      <c r="F74" s="711">
        <v>1</v>
      </c>
      <c r="G74" s="711">
        <v>34</v>
      </c>
      <c r="H74" s="711">
        <v>1</v>
      </c>
      <c r="I74" s="711">
        <v>34</v>
      </c>
      <c r="J74" s="711">
        <v>2</v>
      </c>
      <c r="K74" s="711">
        <v>68</v>
      </c>
      <c r="L74" s="711">
        <v>2</v>
      </c>
      <c r="M74" s="711">
        <v>34</v>
      </c>
      <c r="N74" s="711">
        <v>2</v>
      </c>
      <c r="O74" s="711">
        <v>68</v>
      </c>
      <c r="P74" s="701">
        <v>2</v>
      </c>
      <c r="Q74" s="712">
        <v>34</v>
      </c>
    </row>
    <row r="75" spans="1:17" ht="14.4" customHeight="1" x14ac:dyDescent="0.3">
      <c r="A75" s="695" t="s">
        <v>3322</v>
      </c>
      <c r="B75" s="696" t="s">
        <v>3114</v>
      </c>
      <c r="C75" s="696" t="s">
        <v>3156</v>
      </c>
      <c r="D75" s="696" t="s">
        <v>3172</v>
      </c>
      <c r="E75" s="696" t="s">
        <v>3173</v>
      </c>
      <c r="F75" s="711"/>
      <c r="G75" s="711"/>
      <c r="H75" s="711"/>
      <c r="I75" s="711"/>
      <c r="J75" s="711">
        <v>0</v>
      </c>
      <c r="K75" s="711">
        <v>0</v>
      </c>
      <c r="L75" s="711"/>
      <c r="M75" s="711"/>
      <c r="N75" s="711"/>
      <c r="O75" s="711"/>
      <c r="P75" s="701"/>
      <c r="Q75" s="712"/>
    </row>
    <row r="76" spans="1:17" ht="14.4" customHeight="1" x14ac:dyDescent="0.3">
      <c r="A76" s="695" t="s">
        <v>3322</v>
      </c>
      <c r="B76" s="696" t="s">
        <v>3114</v>
      </c>
      <c r="C76" s="696" t="s">
        <v>3156</v>
      </c>
      <c r="D76" s="696" t="s">
        <v>3200</v>
      </c>
      <c r="E76" s="696" t="s">
        <v>3201</v>
      </c>
      <c r="F76" s="711"/>
      <c r="G76" s="711"/>
      <c r="H76" s="711"/>
      <c r="I76" s="711"/>
      <c r="J76" s="711">
        <v>0</v>
      </c>
      <c r="K76" s="711">
        <v>0</v>
      </c>
      <c r="L76" s="711"/>
      <c r="M76" s="711"/>
      <c r="N76" s="711"/>
      <c r="O76" s="711"/>
      <c r="P76" s="701"/>
      <c r="Q76" s="712"/>
    </row>
    <row r="77" spans="1:17" ht="14.4" customHeight="1" x14ac:dyDescent="0.3">
      <c r="A77" s="695" t="s">
        <v>3322</v>
      </c>
      <c r="B77" s="696" t="s">
        <v>3114</v>
      </c>
      <c r="C77" s="696" t="s">
        <v>3156</v>
      </c>
      <c r="D77" s="696" t="s">
        <v>3208</v>
      </c>
      <c r="E77" s="696" t="s">
        <v>3209</v>
      </c>
      <c r="F77" s="711"/>
      <c r="G77" s="711"/>
      <c r="H77" s="711"/>
      <c r="I77" s="711"/>
      <c r="J77" s="711">
        <v>0</v>
      </c>
      <c r="K77" s="711">
        <v>0</v>
      </c>
      <c r="L77" s="711"/>
      <c r="M77" s="711"/>
      <c r="N77" s="711"/>
      <c r="O77" s="711"/>
      <c r="P77" s="701"/>
      <c r="Q77" s="712"/>
    </row>
    <row r="78" spans="1:17" ht="14.4" customHeight="1" x14ac:dyDescent="0.3">
      <c r="A78" s="695" t="s">
        <v>3322</v>
      </c>
      <c r="B78" s="696" t="s">
        <v>3114</v>
      </c>
      <c r="C78" s="696" t="s">
        <v>3156</v>
      </c>
      <c r="D78" s="696" t="s">
        <v>3242</v>
      </c>
      <c r="E78" s="696" t="s">
        <v>3243</v>
      </c>
      <c r="F78" s="711"/>
      <c r="G78" s="711"/>
      <c r="H78" s="711"/>
      <c r="I78" s="711"/>
      <c r="J78" s="711">
        <v>0</v>
      </c>
      <c r="K78" s="711">
        <v>0</v>
      </c>
      <c r="L78" s="711"/>
      <c r="M78" s="711"/>
      <c r="N78" s="711"/>
      <c r="O78" s="711"/>
      <c r="P78" s="701"/>
      <c r="Q78" s="712"/>
    </row>
    <row r="79" spans="1:17" ht="14.4" customHeight="1" x14ac:dyDescent="0.3">
      <c r="A79" s="695" t="s">
        <v>3322</v>
      </c>
      <c r="B79" s="696" t="s">
        <v>3114</v>
      </c>
      <c r="C79" s="696" t="s">
        <v>3156</v>
      </c>
      <c r="D79" s="696" t="s">
        <v>3244</v>
      </c>
      <c r="E79" s="696" t="s">
        <v>3245</v>
      </c>
      <c r="F79" s="711"/>
      <c r="G79" s="711"/>
      <c r="H79" s="711"/>
      <c r="I79" s="711"/>
      <c r="J79" s="711">
        <v>0</v>
      </c>
      <c r="K79" s="711">
        <v>0</v>
      </c>
      <c r="L79" s="711"/>
      <c r="M79" s="711"/>
      <c r="N79" s="711"/>
      <c r="O79" s="711"/>
      <c r="P79" s="701"/>
      <c r="Q79" s="712"/>
    </row>
    <row r="80" spans="1:17" ht="14.4" customHeight="1" x14ac:dyDescent="0.3">
      <c r="A80" s="695" t="s">
        <v>3323</v>
      </c>
      <c r="B80" s="696" t="s">
        <v>3114</v>
      </c>
      <c r="C80" s="696" t="s">
        <v>3156</v>
      </c>
      <c r="D80" s="696" t="s">
        <v>3198</v>
      </c>
      <c r="E80" s="696" t="s">
        <v>3199</v>
      </c>
      <c r="F80" s="711">
        <v>1</v>
      </c>
      <c r="G80" s="711">
        <v>172</v>
      </c>
      <c r="H80" s="711">
        <v>1</v>
      </c>
      <c r="I80" s="711">
        <v>172</v>
      </c>
      <c r="J80" s="711"/>
      <c r="K80" s="711"/>
      <c r="L80" s="711"/>
      <c r="M80" s="711"/>
      <c r="N80" s="711"/>
      <c r="O80" s="711"/>
      <c r="P80" s="701"/>
      <c r="Q80" s="712"/>
    </row>
    <row r="81" spans="1:17" ht="14.4" customHeight="1" x14ac:dyDescent="0.3">
      <c r="A81" s="695" t="s">
        <v>3323</v>
      </c>
      <c r="B81" s="696" t="s">
        <v>3114</v>
      </c>
      <c r="C81" s="696" t="s">
        <v>3156</v>
      </c>
      <c r="D81" s="696" t="s">
        <v>3228</v>
      </c>
      <c r="E81" s="696" t="s">
        <v>3229</v>
      </c>
      <c r="F81" s="711">
        <v>1</v>
      </c>
      <c r="G81" s="711">
        <v>398</v>
      </c>
      <c r="H81" s="711">
        <v>1</v>
      </c>
      <c r="I81" s="711">
        <v>398</v>
      </c>
      <c r="J81" s="711"/>
      <c r="K81" s="711"/>
      <c r="L81" s="711"/>
      <c r="M81" s="711"/>
      <c r="N81" s="711"/>
      <c r="O81" s="711"/>
      <c r="P81" s="701"/>
      <c r="Q81" s="712"/>
    </row>
    <row r="82" spans="1:17" ht="14.4" customHeight="1" x14ac:dyDescent="0.3">
      <c r="A82" s="695" t="s">
        <v>3323</v>
      </c>
      <c r="B82" s="696" t="s">
        <v>3276</v>
      </c>
      <c r="C82" s="696" t="s">
        <v>3156</v>
      </c>
      <c r="D82" s="696" t="s">
        <v>3228</v>
      </c>
      <c r="E82" s="696" t="s">
        <v>3229</v>
      </c>
      <c r="F82" s="711">
        <v>1</v>
      </c>
      <c r="G82" s="711">
        <v>398</v>
      </c>
      <c r="H82" s="711">
        <v>1</v>
      </c>
      <c r="I82" s="711">
        <v>398</v>
      </c>
      <c r="J82" s="711"/>
      <c r="K82" s="711"/>
      <c r="L82" s="711"/>
      <c r="M82" s="711"/>
      <c r="N82" s="711"/>
      <c r="O82" s="711"/>
      <c r="P82" s="701"/>
      <c r="Q82" s="712"/>
    </row>
    <row r="83" spans="1:17" ht="14.4" customHeight="1" x14ac:dyDescent="0.3">
      <c r="A83" s="695" t="s">
        <v>3324</v>
      </c>
      <c r="B83" s="696" t="s">
        <v>3114</v>
      </c>
      <c r="C83" s="696" t="s">
        <v>3156</v>
      </c>
      <c r="D83" s="696" t="s">
        <v>3165</v>
      </c>
      <c r="E83" s="696" t="s">
        <v>3166</v>
      </c>
      <c r="F83" s="711"/>
      <c r="G83" s="711"/>
      <c r="H83" s="711"/>
      <c r="I83" s="711"/>
      <c r="J83" s="711"/>
      <c r="K83" s="711"/>
      <c r="L83" s="711"/>
      <c r="M83" s="711"/>
      <c r="N83" s="711">
        <v>3</v>
      </c>
      <c r="O83" s="711">
        <v>102</v>
      </c>
      <c r="P83" s="701"/>
      <c r="Q83" s="712">
        <v>34</v>
      </c>
    </row>
    <row r="84" spans="1:17" ht="14.4" customHeight="1" x14ac:dyDescent="0.3">
      <c r="A84" s="695" t="s">
        <v>3324</v>
      </c>
      <c r="B84" s="696" t="s">
        <v>3114</v>
      </c>
      <c r="C84" s="696" t="s">
        <v>3156</v>
      </c>
      <c r="D84" s="696" t="s">
        <v>3172</v>
      </c>
      <c r="E84" s="696" t="s">
        <v>3173</v>
      </c>
      <c r="F84" s="711"/>
      <c r="G84" s="711"/>
      <c r="H84" s="711"/>
      <c r="I84" s="711"/>
      <c r="J84" s="711">
        <v>2</v>
      </c>
      <c r="K84" s="711">
        <v>232</v>
      </c>
      <c r="L84" s="711"/>
      <c r="M84" s="711">
        <v>116</v>
      </c>
      <c r="N84" s="711">
        <v>1</v>
      </c>
      <c r="O84" s="711">
        <v>116</v>
      </c>
      <c r="P84" s="701"/>
      <c r="Q84" s="712">
        <v>116</v>
      </c>
    </row>
    <row r="85" spans="1:17" ht="14.4" customHeight="1" x14ac:dyDescent="0.3">
      <c r="A85" s="695" t="s">
        <v>3324</v>
      </c>
      <c r="B85" s="696" t="s">
        <v>3114</v>
      </c>
      <c r="C85" s="696" t="s">
        <v>3156</v>
      </c>
      <c r="D85" s="696" t="s">
        <v>3196</v>
      </c>
      <c r="E85" s="696" t="s">
        <v>3197</v>
      </c>
      <c r="F85" s="711"/>
      <c r="G85" s="711"/>
      <c r="H85" s="711"/>
      <c r="I85" s="711"/>
      <c r="J85" s="711">
        <v>2</v>
      </c>
      <c r="K85" s="711">
        <v>464</v>
      </c>
      <c r="L85" s="711"/>
      <c r="M85" s="711">
        <v>232</v>
      </c>
      <c r="N85" s="711">
        <v>1</v>
      </c>
      <c r="O85" s="711">
        <v>232</v>
      </c>
      <c r="P85" s="701"/>
      <c r="Q85" s="712">
        <v>232</v>
      </c>
    </row>
    <row r="86" spans="1:17" ht="14.4" customHeight="1" x14ac:dyDescent="0.3">
      <c r="A86" s="695" t="s">
        <v>3324</v>
      </c>
      <c r="B86" s="696" t="s">
        <v>3114</v>
      </c>
      <c r="C86" s="696" t="s">
        <v>3156</v>
      </c>
      <c r="D86" s="696" t="s">
        <v>3198</v>
      </c>
      <c r="E86" s="696" t="s">
        <v>3199</v>
      </c>
      <c r="F86" s="711">
        <v>1</v>
      </c>
      <c r="G86" s="711">
        <v>172</v>
      </c>
      <c r="H86" s="711">
        <v>1</v>
      </c>
      <c r="I86" s="711">
        <v>172</v>
      </c>
      <c r="J86" s="711">
        <v>5</v>
      </c>
      <c r="K86" s="711">
        <v>580</v>
      </c>
      <c r="L86" s="711">
        <v>3.3720930232558142</v>
      </c>
      <c r="M86" s="711">
        <v>116</v>
      </c>
      <c r="N86" s="711"/>
      <c r="O86" s="711"/>
      <c r="P86" s="701"/>
      <c r="Q86" s="712"/>
    </row>
    <row r="87" spans="1:17" ht="14.4" customHeight="1" x14ac:dyDescent="0.3">
      <c r="A87" s="695" t="s">
        <v>3324</v>
      </c>
      <c r="B87" s="696" t="s">
        <v>3114</v>
      </c>
      <c r="C87" s="696" t="s">
        <v>3156</v>
      </c>
      <c r="D87" s="696" t="s">
        <v>3200</v>
      </c>
      <c r="E87" s="696" t="s">
        <v>3201</v>
      </c>
      <c r="F87" s="711"/>
      <c r="G87" s="711"/>
      <c r="H87" s="711"/>
      <c r="I87" s="711"/>
      <c r="J87" s="711">
        <v>2</v>
      </c>
      <c r="K87" s="711">
        <v>438</v>
      </c>
      <c r="L87" s="711"/>
      <c r="M87" s="711">
        <v>219</v>
      </c>
      <c r="N87" s="711"/>
      <c r="O87" s="711"/>
      <c r="P87" s="701"/>
      <c r="Q87" s="712"/>
    </row>
    <row r="88" spans="1:17" ht="14.4" customHeight="1" x14ac:dyDescent="0.3">
      <c r="A88" s="695" t="s">
        <v>3324</v>
      </c>
      <c r="B88" s="696" t="s">
        <v>3114</v>
      </c>
      <c r="C88" s="696" t="s">
        <v>3156</v>
      </c>
      <c r="D88" s="696" t="s">
        <v>3228</v>
      </c>
      <c r="E88" s="696" t="s">
        <v>3229</v>
      </c>
      <c r="F88" s="711"/>
      <c r="G88" s="711"/>
      <c r="H88" s="711"/>
      <c r="I88" s="711"/>
      <c r="J88" s="711">
        <v>2</v>
      </c>
      <c r="K88" s="711">
        <v>688</v>
      </c>
      <c r="L88" s="711"/>
      <c r="M88" s="711">
        <v>344</v>
      </c>
      <c r="N88" s="711"/>
      <c r="O88" s="711"/>
      <c r="P88" s="701"/>
      <c r="Q88" s="712"/>
    </row>
    <row r="89" spans="1:17" ht="14.4" customHeight="1" x14ac:dyDescent="0.3">
      <c r="A89" s="695" t="s">
        <v>3324</v>
      </c>
      <c r="B89" s="696" t="s">
        <v>3114</v>
      </c>
      <c r="C89" s="696" t="s">
        <v>3156</v>
      </c>
      <c r="D89" s="696" t="s">
        <v>3248</v>
      </c>
      <c r="E89" s="696" t="s">
        <v>3249</v>
      </c>
      <c r="F89" s="711"/>
      <c r="G89" s="711"/>
      <c r="H89" s="711"/>
      <c r="I89" s="711"/>
      <c r="J89" s="711">
        <v>2</v>
      </c>
      <c r="K89" s="711">
        <v>8650</v>
      </c>
      <c r="L89" s="711"/>
      <c r="M89" s="711">
        <v>4325</v>
      </c>
      <c r="N89" s="711"/>
      <c r="O89" s="711"/>
      <c r="P89" s="701"/>
      <c r="Q89" s="712"/>
    </row>
    <row r="90" spans="1:17" ht="14.4" customHeight="1" x14ac:dyDescent="0.3">
      <c r="A90" s="695" t="s">
        <v>3324</v>
      </c>
      <c r="B90" s="696" t="s">
        <v>3114</v>
      </c>
      <c r="C90" s="696" t="s">
        <v>3156</v>
      </c>
      <c r="D90" s="696" t="s">
        <v>3256</v>
      </c>
      <c r="E90" s="696" t="s">
        <v>3257</v>
      </c>
      <c r="F90" s="711"/>
      <c r="G90" s="711"/>
      <c r="H90" s="711"/>
      <c r="I90" s="711"/>
      <c r="J90" s="711">
        <v>1</v>
      </c>
      <c r="K90" s="711">
        <v>344</v>
      </c>
      <c r="L90" s="711"/>
      <c r="M90" s="711">
        <v>344</v>
      </c>
      <c r="N90" s="711"/>
      <c r="O90" s="711"/>
      <c r="P90" s="701"/>
      <c r="Q90" s="712"/>
    </row>
    <row r="91" spans="1:17" ht="14.4" customHeight="1" x14ac:dyDescent="0.3">
      <c r="A91" s="695" t="s">
        <v>3324</v>
      </c>
      <c r="B91" s="696" t="s">
        <v>3276</v>
      </c>
      <c r="C91" s="696" t="s">
        <v>3156</v>
      </c>
      <c r="D91" s="696" t="s">
        <v>3165</v>
      </c>
      <c r="E91" s="696" t="s">
        <v>3166</v>
      </c>
      <c r="F91" s="711">
        <v>11</v>
      </c>
      <c r="G91" s="711">
        <v>374</v>
      </c>
      <c r="H91" s="711">
        <v>1</v>
      </c>
      <c r="I91" s="711">
        <v>34</v>
      </c>
      <c r="J91" s="711">
        <v>4</v>
      </c>
      <c r="K91" s="711">
        <v>136</v>
      </c>
      <c r="L91" s="711">
        <v>0.36363636363636365</v>
      </c>
      <c r="M91" s="711">
        <v>34</v>
      </c>
      <c r="N91" s="711">
        <v>2</v>
      </c>
      <c r="O91" s="711">
        <v>68</v>
      </c>
      <c r="P91" s="701">
        <v>0.18181818181818182</v>
      </c>
      <c r="Q91" s="712">
        <v>34</v>
      </c>
    </row>
    <row r="92" spans="1:17" ht="14.4" customHeight="1" x14ac:dyDescent="0.3">
      <c r="A92" s="695" t="s">
        <v>3324</v>
      </c>
      <c r="B92" s="696" t="s">
        <v>3276</v>
      </c>
      <c r="C92" s="696" t="s">
        <v>3156</v>
      </c>
      <c r="D92" s="696" t="s">
        <v>3196</v>
      </c>
      <c r="E92" s="696" t="s">
        <v>3197</v>
      </c>
      <c r="F92" s="711">
        <v>2</v>
      </c>
      <c r="G92" s="711">
        <v>576</v>
      </c>
      <c r="H92" s="711">
        <v>1</v>
      </c>
      <c r="I92" s="711">
        <v>288</v>
      </c>
      <c r="J92" s="711">
        <v>1</v>
      </c>
      <c r="K92" s="711">
        <v>232</v>
      </c>
      <c r="L92" s="711">
        <v>0.40277777777777779</v>
      </c>
      <c r="M92" s="711">
        <v>232</v>
      </c>
      <c r="N92" s="711">
        <v>1</v>
      </c>
      <c r="O92" s="711">
        <v>232</v>
      </c>
      <c r="P92" s="701">
        <v>0.40277777777777779</v>
      </c>
      <c r="Q92" s="712">
        <v>232</v>
      </c>
    </row>
    <row r="93" spans="1:17" ht="14.4" customHeight="1" x14ac:dyDescent="0.3">
      <c r="A93" s="695" t="s">
        <v>3324</v>
      </c>
      <c r="B93" s="696" t="s">
        <v>3276</v>
      </c>
      <c r="C93" s="696" t="s">
        <v>3156</v>
      </c>
      <c r="D93" s="696" t="s">
        <v>3198</v>
      </c>
      <c r="E93" s="696" t="s">
        <v>3199</v>
      </c>
      <c r="F93" s="711">
        <v>7</v>
      </c>
      <c r="G93" s="711">
        <v>1204</v>
      </c>
      <c r="H93" s="711">
        <v>1</v>
      </c>
      <c r="I93" s="711">
        <v>172</v>
      </c>
      <c r="J93" s="711">
        <v>5</v>
      </c>
      <c r="K93" s="711">
        <v>580</v>
      </c>
      <c r="L93" s="711">
        <v>0.48172757475083056</v>
      </c>
      <c r="M93" s="711">
        <v>116</v>
      </c>
      <c r="N93" s="711">
        <v>5</v>
      </c>
      <c r="O93" s="711">
        <v>580</v>
      </c>
      <c r="P93" s="701">
        <v>0.48172757475083056</v>
      </c>
      <c r="Q93" s="712">
        <v>116</v>
      </c>
    </row>
    <row r="94" spans="1:17" ht="14.4" customHeight="1" x14ac:dyDescent="0.3">
      <c r="A94" s="695" t="s">
        <v>3324</v>
      </c>
      <c r="B94" s="696" t="s">
        <v>3276</v>
      </c>
      <c r="C94" s="696" t="s">
        <v>3156</v>
      </c>
      <c r="D94" s="696" t="s">
        <v>3200</v>
      </c>
      <c r="E94" s="696" t="s">
        <v>3201</v>
      </c>
      <c r="F94" s="711"/>
      <c r="G94" s="711"/>
      <c r="H94" s="711"/>
      <c r="I94" s="711"/>
      <c r="J94" s="711">
        <v>1</v>
      </c>
      <c r="K94" s="711">
        <v>219</v>
      </c>
      <c r="L94" s="711"/>
      <c r="M94" s="711">
        <v>219</v>
      </c>
      <c r="N94" s="711"/>
      <c r="O94" s="711"/>
      <c r="P94" s="701"/>
      <c r="Q94" s="712"/>
    </row>
    <row r="95" spans="1:17" ht="14.4" customHeight="1" x14ac:dyDescent="0.3">
      <c r="A95" s="695" t="s">
        <v>3324</v>
      </c>
      <c r="B95" s="696" t="s">
        <v>3276</v>
      </c>
      <c r="C95" s="696" t="s">
        <v>3156</v>
      </c>
      <c r="D95" s="696" t="s">
        <v>3228</v>
      </c>
      <c r="E95" s="696" t="s">
        <v>3229</v>
      </c>
      <c r="F95" s="711">
        <v>2</v>
      </c>
      <c r="G95" s="711">
        <v>796</v>
      </c>
      <c r="H95" s="711">
        <v>1</v>
      </c>
      <c r="I95" s="711">
        <v>398</v>
      </c>
      <c r="J95" s="711">
        <v>1</v>
      </c>
      <c r="K95" s="711">
        <v>344</v>
      </c>
      <c r="L95" s="711">
        <v>0.43216080402010049</v>
      </c>
      <c r="M95" s="711">
        <v>344</v>
      </c>
      <c r="N95" s="711"/>
      <c r="O95" s="711"/>
      <c r="P95" s="701"/>
      <c r="Q95" s="712"/>
    </row>
    <row r="96" spans="1:17" ht="14.4" customHeight="1" x14ac:dyDescent="0.3">
      <c r="A96" s="695" t="s">
        <v>3324</v>
      </c>
      <c r="B96" s="696" t="s">
        <v>3276</v>
      </c>
      <c r="C96" s="696" t="s">
        <v>3156</v>
      </c>
      <c r="D96" s="696" t="s">
        <v>3248</v>
      </c>
      <c r="E96" s="696" t="s">
        <v>3249</v>
      </c>
      <c r="F96" s="711"/>
      <c r="G96" s="711"/>
      <c r="H96" s="711"/>
      <c r="I96" s="711"/>
      <c r="J96" s="711">
        <v>1</v>
      </c>
      <c r="K96" s="711">
        <v>4325</v>
      </c>
      <c r="L96" s="711"/>
      <c r="M96" s="711">
        <v>4325</v>
      </c>
      <c r="N96" s="711"/>
      <c r="O96" s="711"/>
      <c r="P96" s="701"/>
      <c r="Q96" s="712"/>
    </row>
    <row r="97" spans="1:17" ht="14.4" customHeight="1" x14ac:dyDescent="0.3">
      <c r="A97" s="695" t="s">
        <v>3324</v>
      </c>
      <c r="B97" s="696" t="s">
        <v>3276</v>
      </c>
      <c r="C97" s="696" t="s">
        <v>3156</v>
      </c>
      <c r="D97" s="696" t="s">
        <v>3250</v>
      </c>
      <c r="E97" s="696" t="s">
        <v>3251</v>
      </c>
      <c r="F97" s="711"/>
      <c r="G97" s="711"/>
      <c r="H97" s="711"/>
      <c r="I97" s="711"/>
      <c r="J97" s="711">
        <v>1</v>
      </c>
      <c r="K97" s="711">
        <v>152</v>
      </c>
      <c r="L97" s="711"/>
      <c r="M97" s="711">
        <v>152</v>
      </c>
      <c r="N97" s="711">
        <v>2</v>
      </c>
      <c r="O97" s="711">
        <v>304</v>
      </c>
      <c r="P97" s="701"/>
      <c r="Q97" s="712">
        <v>152</v>
      </c>
    </row>
    <row r="98" spans="1:17" ht="14.4" customHeight="1" x14ac:dyDescent="0.3">
      <c r="A98" s="695" t="s">
        <v>3325</v>
      </c>
      <c r="B98" s="696" t="s">
        <v>3114</v>
      </c>
      <c r="C98" s="696" t="s">
        <v>3156</v>
      </c>
      <c r="D98" s="696" t="s">
        <v>3165</v>
      </c>
      <c r="E98" s="696" t="s">
        <v>3166</v>
      </c>
      <c r="F98" s="711">
        <v>1</v>
      </c>
      <c r="G98" s="711">
        <v>34</v>
      </c>
      <c r="H98" s="711">
        <v>1</v>
      </c>
      <c r="I98" s="711">
        <v>34</v>
      </c>
      <c r="J98" s="711"/>
      <c r="K98" s="711"/>
      <c r="L98" s="711"/>
      <c r="M98" s="711"/>
      <c r="N98" s="711">
        <v>1</v>
      </c>
      <c r="O98" s="711">
        <v>34</v>
      </c>
      <c r="P98" s="701">
        <v>1</v>
      </c>
      <c r="Q98" s="712">
        <v>34</v>
      </c>
    </row>
    <row r="99" spans="1:17" ht="14.4" customHeight="1" x14ac:dyDescent="0.3">
      <c r="A99" s="695" t="s">
        <v>3325</v>
      </c>
      <c r="B99" s="696" t="s">
        <v>3114</v>
      </c>
      <c r="C99" s="696" t="s">
        <v>3156</v>
      </c>
      <c r="D99" s="696" t="s">
        <v>3182</v>
      </c>
      <c r="E99" s="696" t="s">
        <v>3183</v>
      </c>
      <c r="F99" s="711"/>
      <c r="G99" s="711"/>
      <c r="H99" s="711"/>
      <c r="I99" s="711"/>
      <c r="J99" s="711"/>
      <c r="K99" s="711"/>
      <c r="L99" s="711"/>
      <c r="M99" s="711"/>
      <c r="N99" s="711">
        <v>1</v>
      </c>
      <c r="O99" s="711">
        <v>325</v>
      </c>
      <c r="P99" s="701"/>
      <c r="Q99" s="712">
        <v>325</v>
      </c>
    </row>
    <row r="100" spans="1:17" ht="14.4" customHeight="1" x14ac:dyDescent="0.3">
      <c r="A100" s="695" t="s">
        <v>529</v>
      </c>
      <c r="B100" s="696" t="s">
        <v>3326</v>
      </c>
      <c r="C100" s="696" t="s">
        <v>3156</v>
      </c>
      <c r="D100" s="696" t="s">
        <v>3327</v>
      </c>
      <c r="E100" s="696" t="s">
        <v>3328</v>
      </c>
      <c r="F100" s="711"/>
      <c r="G100" s="711"/>
      <c r="H100" s="711"/>
      <c r="I100" s="711"/>
      <c r="J100" s="711">
        <v>1</v>
      </c>
      <c r="K100" s="711">
        <v>2702</v>
      </c>
      <c r="L100" s="711"/>
      <c r="M100" s="711">
        <v>2702</v>
      </c>
      <c r="N100" s="711"/>
      <c r="O100" s="711"/>
      <c r="P100" s="701"/>
      <c r="Q100" s="712"/>
    </row>
    <row r="101" spans="1:17" ht="14.4" customHeight="1" x14ac:dyDescent="0.3">
      <c r="A101" s="695" t="s">
        <v>529</v>
      </c>
      <c r="B101" s="696" t="s">
        <v>3329</v>
      </c>
      <c r="C101" s="696" t="s">
        <v>3156</v>
      </c>
      <c r="D101" s="696" t="s">
        <v>3330</v>
      </c>
      <c r="E101" s="696" t="s">
        <v>3331</v>
      </c>
      <c r="F101" s="711"/>
      <c r="G101" s="711"/>
      <c r="H101" s="711"/>
      <c r="I101" s="711"/>
      <c r="J101" s="711"/>
      <c r="K101" s="711"/>
      <c r="L101" s="711"/>
      <c r="M101" s="711"/>
      <c r="N101" s="711">
        <v>1</v>
      </c>
      <c r="O101" s="711">
        <v>2678</v>
      </c>
      <c r="P101" s="701"/>
      <c r="Q101" s="712">
        <v>2678</v>
      </c>
    </row>
    <row r="102" spans="1:17" ht="14.4" customHeight="1" x14ac:dyDescent="0.3">
      <c r="A102" s="695" t="s">
        <v>529</v>
      </c>
      <c r="B102" s="696" t="s">
        <v>3329</v>
      </c>
      <c r="C102" s="696" t="s">
        <v>3156</v>
      </c>
      <c r="D102" s="696" t="s">
        <v>3332</v>
      </c>
      <c r="E102" s="696" t="s">
        <v>3333</v>
      </c>
      <c r="F102" s="711"/>
      <c r="G102" s="711"/>
      <c r="H102" s="711"/>
      <c r="I102" s="711"/>
      <c r="J102" s="711"/>
      <c r="K102" s="711"/>
      <c r="L102" s="711"/>
      <c r="M102" s="711"/>
      <c r="N102" s="711">
        <v>1</v>
      </c>
      <c r="O102" s="711">
        <v>2367</v>
      </c>
      <c r="P102" s="701"/>
      <c r="Q102" s="712">
        <v>2367</v>
      </c>
    </row>
    <row r="103" spans="1:17" ht="14.4" customHeight="1" x14ac:dyDescent="0.3">
      <c r="A103" s="695" t="s">
        <v>529</v>
      </c>
      <c r="B103" s="696" t="s">
        <v>3329</v>
      </c>
      <c r="C103" s="696" t="s">
        <v>3156</v>
      </c>
      <c r="D103" s="696" t="s">
        <v>3334</v>
      </c>
      <c r="E103" s="696" t="s">
        <v>3335</v>
      </c>
      <c r="F103" s="711">
        <v>1</v>
      </c>
      <c r="G103" s="711">
        <v>2855</v>
      </c>
      <c r="H103" s="711">
        <v>1</v>
      </c>
      <c r="I103" s="711">
        <v>2855</v>
      </c>
      <c r="J103" s="711"/>
      <c r="K103" s="711"/>
      <c r="L103" s="711"/>
      <c r="M103" s="711"/>
      <c r="N103" s="711"/>
      <c r="O103" s="711"/>
      <c r="P103" s="701"/>
      <c r="Q103" s="712"/>
    </row>
    <row r="104" spans="1:17" ht="14.4" customHeight="1" x14ac:dyDescent="0.3">
      <c r="A104" s="695" t="s">
        <v>529</v>
      </c>
      <c r="B104" s="696" t="s">
        <v>3329</v>
      </c>
      <c r="C104" s="696" t="s">
        <v>3156</v>
      </c>
      <c r="D104" s="696" t="s">
        <v>3336</v>
      </c>
      <c r="E104" s="696" t="s">
        <v>3337</v>
      </c>
      <c r="F104" s="711"/>
      <c r="G104" s="711"/>
      <c r="H104" s="711"/>
      <c r="I104" s="711"/>
      <c r="J104" s="711">
        <v>2</v>
      </c>
      <c r="K104" s="711">
        <v>0</v>
      </c>
      <c r="L104" s="711"/>
      <c r="M104" s="711">
        <v>0</v>
      </c>
      <c r="N104" s="711"/>
      <c r="O104" s="711"/>
      <c r="P104" s="701"/>
      <c r="Q104" s="712"/>
    </row>
    <row r="105" spans="1:17" ht="14.4" customHeight="1" x14ac:dyDescent="0.3">
      <c r="A105" s="695" t="s">
        <v>529</v>
      </c>
      <c r="B105" s="696" t="s">
        <v>3329</v>
      </c>
      <c r="C105" s="696" t="s">
        <v>3156</v>
      </c>
      <c r="D105" s="696" t="s">
        <v>3338</v>
      </c>
      <c r="E105" s="696" t="s">
        <v>3339</v>
      </c>
      <c r="F105" s="711"/>
      <c r="G105" s="711"/>
      <c r="H105" s="711"/>
      <c r="I105" s="711"/>
      <c r="J105" s="711">
        <v>2</v>
      </c>
      <c r="K105" s="711">
        <v>0</v>
      </c>
      <c r="L105" s="711"/>
      <c r="M105" s="711">
        <v>0</v>
      </c>
      <c r="N105" s="711"/>
      <c r="O105" s="711"/>
      <c r="P105" s="701"/>
      <c r="Q105" s="712"/>
    </row>
    <row r="106" spans="1:17" ht="14.4" customHeight="1" x14ac:dyDescent="0.3">
      <c r="A106" s="695" t="s">
        <v>529</v>
      </c>
      <c r="B106" s="696" t="s">
        <v>3329</v>
      </c>
      <c r="C106" s="696" t="s">
        <v>3156</v>
      </c>
      <c r="D106" s="696" t="s">
        <v>3340</v>
      </c>
      <c r="E106" s="696" t="s">
        <v>3341</v>
      </c>
      <c r="F106" s="711"/>
      <c r="G106" s="711"/>
      <c r="H106" s="711"/>
      <c r="I106" s="711"/>
      <c r="J106" s="711">
        <v>2</v>
      </c>
      <c r="K106" s="711">
        <v>0</v>
      </c>
      <c r="L106" s="711"/>
      <c r="M106" s="711">
        <v>0</v>
      </c>
      <c r="N106" s="711"/>
      <c r="O106" s="711"/>
      <c r="P106" s="701"/>
      <c r="Q106" s="712"/>
    </row>
    <row r="107" spans="1:17" ht="14.4" customHeight="1" x14ac:dyDescent="0.3">
      <c r="A107" s="695" t="s">
        <v>529</v>
      </c>
      <c r="B107" s="696" t="s">
        <v>3329</v>
      </c>
      <c r="C107" s="696" t="s">
        <v>3156</v>
      </c>
      <c r="D107" s="696" t="s">
        <v>3327</v>
      </c>
      <c r="E107" s="696" t="s">
        <v>3328</v>
      </c>
      <c r="F107" s="711">
        <v>1</v>
      </c>
      <c r="G107" s="711">
        <v>2693</v>
      </c>
      <c r="H107" s="711">
        <v>1</v>
      </c>
      <c r="I107" s="711">
        <v>2693</v>
      </c>
      <c r="J107" s="711">
        <v>1</v>
      </c>
      <c r="K107" s="711">
        <v>2702</v>
      </c>
      <c r="L107" s="711">
        <v>1.0033419977720015</v>
      </c>
      <c r="M107" s="711">
        <v>2702</v>
      </c>
      <c r="N107" s="711">
        <v>1</v>
      </c>
      <c r="O107" s="711">
        <v>2702</v>
      </c>
      <c r="P107" s="701">
        <v>1.0033419977720015</v>
      </c>
      <c r="Q107" s="712">
        <v>2702</v>
      </c>
    </row>
    <row r="108" spans="1:17" ht="14.4" customHeight="1" x14ac:dyDescent="0.3">
      <c r="A108" s="695" t="s">
        <v>529</v>
      </c>
      <c r="B108" s="696" t="s">
        <v>3329</v>
      </c>
      <c r="C108" s="696" t="s">
        <v>3156</v>
      </c>
      <c r="D108" s="696" t="s">
        <v>3342</v>
      </c>
      <c r="E108" s="696" t="s">
        <v>3343</v>
      </c>
      <c r="F108" s="711"/>
      <c r="G108" s="711"/>
      <c r="H108" s="711"/>
      <c r="I108" s="711"/>
      <c r="J108" s="711">
        <v>2</v>
      </c>
      <c r="K108" s="711">
        <v>18068</v>
      </c>
      <c r="L108" s="711"/>
      <c r="M108" s="711">
        <v>9034</v>
      </c>
      <c r="N108" s="711"/>
      <c r="O108" s="711"/>
      <c r="P108" s="701"/>
      <c r="Q108" s="712"/>
    </row>
    <row r="109" spans="1:17" ht="14.4" customHeight="1" x14ac:dyDescent="0.3">
      <c r="A109" s="695" t="s">
        <v>529</v>
      </c>
      <c r="B109" s="696" t="s">
        <v>3329</v>
      </c>
      <c r="C109" s="696" t="s">
        <v>3156</v>
      </c>
      <c r="D109" s="696" t="s">
        <v>3344</v>
      </c>
      <c r="E109" s="696" t="s">
        <v>3345</v>
      </c>
      <c r="F109" s="711"/>
      <c r="G109" s="711"/>
      <c r="H109" s="711"/>
      <c r="I109" s="711"/>
      <c r="J109" s="711">
        <v>2</v>
      </c>
      <c r="K109" s="711">
        <v>0</v>
      </c>
      <c r="L109" s="711"/>
      <c r="M109" s="711">
        <v>0</v>
      </c>
      <c r="N109" s="711"/>
      <c r="O109" s="711"/>
      <c r="P109" s="701"/>
      <c r="Q109" s="712"/>
    </row>
    <row r="110" spans="1:17" ht="14.4" customHeight="1" x14ac:dyDescent="0.3">
      <c r="A110" s="695" t="s">
        <v>529</v>
      </c>
      <c r="B110" s="696" t="s">
        <v>3329</v>
      </c>
      <c r="C110" s="696" t="s">
        <v>3156</v>
      </c>
      <c r="D110" s="696" t="s">
        <v>3346</v>
      </c>
      <c r="E110" s="696" t="s">
        <v>3347</v>
      </c>
      <c r="F110" s="711"/>
      <c r="G110" s="711"/>
      <c r="H110" s="711"/>
      <c r="I110" s="711"/>
      <c r="J110" s="711">
        <v>2</v>
      </c>
      <c r="K110" s="711">
        <v>0</v>
      </c>
      <c r="L110" s="711"/>
      <c r="M110" s="711">
        <v>0</v>
      </c>
      <c r="N110" s="711"/>
      <c r="O110" s="711"/>
      <c r="P110" s="701"/>
      <c r="Q110" s="712"/>
    </row>
    <row r="111" spans="1:17" ht="14.4" customHeight="1" x14ac:dyDescent="0.3">
      <c r="A111" s="695" t="s">
        <v>529</v>
      </c>
      <c r="B111" s="696" t="s">
        <v>3329</v>
      </c>
      <c r="C111" s="696" t="s">
        <v>3156</v>
      </c>
      <c r="D111" s="696" t="s">
        <v>3348</v>
      </c>
      <c r="E111" s="696" t="s">
        <v>3349</v>
      </c>
      <c r="F111" s="711"/>
      <c r="G111" s="711"/>
      <c r="H111" s="711"/>
      <c r="I111" s="711"/>
      <c r="J111" s="711"/>
      <c r="K111" s="711"/>
      <c r="L111" s="711"/>
      <c r="M111" s="711"/>
      <c r="N111" s="711">
        <v>1</v>
      </c>
      <c r="O111" s="711">
        <v>3498</v>
      </c>
      <c r="P111" s="701"/>
      <c r="Q111" s="712">
        <v>3498</v>
      </c>
    </row>
    <row r="112" spans="1:17" ht="14.4" customHeight="1" x14ac:dyDescent="0.3">
      <c r="A112" s="695" t="s">
        <v>529</v>
      </c>
      <c r="B112" s="696" t="s">
        <v>3329</v>
      </c>
      <c r="C112" s="696" t="s">
        <v>3156</v>
      </c>
      <c r="D112" s="696" t="s">
        <v>3350</v>
      </c>
      <c r="E112" s="696" t="s">
        <v>3351</v>
      </c>
      <c r="F112" s="711">
        <v>1</v>
      </c>
      <c r="G112" s="711">
        <v>5082</v>
      </c>
      <c r="H112" s="711">
        <v>1</v>
      </c>
      <c r="I112" s="711">
        <v>5082</v>
      </c>
      <c r="J112" s="711"/>
      <c r="K112" s="711"/>
      <c r="L112" s="711"/>
      <c r="M112" s="711"/>
      <c r="N112" s="711"/>
      <c r="O112" s="711"/>
      <c r="P112" s="701"/>
      <c r="Q112" s="712"/>
    </row>
    <row r="113" spans="1:17" ht="14.4" customHeight="1" x14ac:dyDescent="0.3">
      <c r="A113" s="695" t="s">
        <v>529</v>
      </c>
      <c r="B113" s="696" t="s">
        <v>3114</v>
      </c>
      <c r="C113" s="696" t="s">
        <v>892</v>
      </c>
      <c r="D113" s="696" t="s">
        <v>3122</v>
      </c>
      <c r="E113" s="696" t="s">
        <v>1422</v>
      </c>
      <c r="F113" s="711">
        <v>0.2</v>
      </c>
      <c r="G113" s="711">
        <v>1082.6600000000001</v>
      </c>
      <c r="H113" s="711">
        <v>1</v>
      </c>
      <c r="I113" s="711">
        <v>5413.3</v>
      </c>
      <c r="J113" s="711">
        <v>0.30000000000000004</v>
      </c>
      <c r="K113" s="711">
        <v>1638.2400000000002</v>
      </c>
      <c r="L113" s="711">
        <v>1.5131620268597714</v>
      </c>
      <c r="M113" s="711">
        <v>5460.8</v>
      </c>
      <c r="N113" s="711">
        <v>1.1000000000000001</v>
      </c>
      <c r="O113" s="711">
        <v>6006.88</v>
      </c>
      <c r="P113" s="701">
        <v>5.5482607651524942</v>
      </c>
      <c r="Q113" s="712">
        <v>5460.7999999999993</v>
      </c>
    </row>
    <row r="114" spans="1:17" ht="14.4" customHeight="1" x14ac:dyDescent="0.3">
      <c r="A114" s="695" t="s">
        <v>529</v>
      </c>
      <c r="B114" s="696" t="s">
        <v>3114</v>
      </c>
      <c r="C114" s="696" t="s">
        <v>3127</v>
      </c>
      <c r="D114" s="696" t="s">
        <v>3138</v>
      </c>
      <c r="E114" s="696" t="s">
        <v>3139</v>
      </c>
      <c r="F114" s="711"/>
      <c r="G114" s="711"/>
      <c r="H114" s="711"/>
      <c r="I114" s="711"/>
      <c r="J114" s="711"/>
      <c r="K114" s="711"/>
      <c r="L114" s="711"/>
      <c r="M114" s="711"/>
      <c r="N114" s="711">
        <v>1</v>
      </c>
      <c r="O114" s="711">
        <v>408.74</v>
      </c>
      <c r="P114" s="701"/>
      <c r="Q114" s="712">
        <v>408.74</v>
      </c>
    </row>
    <row r="115" spans="1:17" ht="14.4" customHeight="1" x14ac:dyDescent="0.3">
      <c r="A115" s="695" t="s">
        <v>529</v>
      </c>
      <c r="B115" s="696" t="s">
        <v>3114</v>
      </c>
      <c r="C115" s="696" t="s">
        <v>3127</v>
      </c>
      <c r="D115" s="696" t="s">
        <v>3140</v>
      </c>
      <c r="E115" s="696" t="s">
        <v>3141</v>
      </c>
      <c r="F115" s="711"/>
      <c r="G115" s="711"/>
      <c r="H115" s="711"/>
      <c r="I115" s="711"/>
      <c r="J115" s="711"/>
      <c r="K115" s="711"/>
      <c r="L115" s="711"/>
      <c r="M115" s="711"/>
      <c r="N115" s="711">
        <v>1</v>
      </c>
      <c r="O115" s="711">
        <v>202.4</v>
      </c>
      <c r="P115" s="701"/>
      <c r="Q115" s="712">
        <v>202.4</v>
      </c>
    </row>
    <row r="116" spans="1:17" ht="14.4" customHeight="1" x14ac:dyDescent="0.3">
      <c r="A116" s="695" t="s">
        <v>529</v>
      </c>
      <c r="B116" s="696" t="s">
        <v>3114</v>
      </c>
      <c r="C116" s="696" t="s">
        <v>3127</v>
      </c>
      <c r="D116" s="696" t="s">
        <v>3148</v>
      </c>
      <c r="E116" s="696" t="s">
        <v>3149</v>
      </c>
      <c r="F116" s="711"/>
      <c r="G116" s="711"/>
      <c r="H116" s="711"/>
      <c r="I116" s="711"/>
      <c r="J116" s="711"/>
      <c r="K116" s="711"/>
      <c r="L116" s="711"/>
      <c r="M116" s="711"/>
      <c r="N116" s="711">
        <v>1</v>
      </c>
      <c r="O116" s="711">
        <v>740</v>
      </c>
      <c r="P116" s="701"/>
      <c r="Q116" s="712">
        <v>740</v>
      </c>
    </row>
    <row r="117" spans="1:17" ht="14.4" customHeight="1" x14ac:dyDescent="0.3">
      <c r="A117" s="695" t="s">
        <v>529</v>
      </c>
      <c r="B117" s="696" t="s">
        <v>3114</v>
      </c>
      <c r="C117" s="696" t="s">
        <v>3127</v>
      </c>
      <c r="D117" s="696" t="s">
        <v>3150</v>
      </c>
      <c r="E117" s="696" t="s">
        <v>3151</v>
      </c>
      <c r="F117" s="711"/>
      <c r="G117" s="711"/>
      <c r="H117" s="711"/>
      <c r="I117" s="711"/>
      <c r="J117" s="711"/>
      <c r="K117" s="711"/>
      <c r="L117" s="711"/>
      <c r="M117" s="711"/>
      <c r="N117" s="711">
        <v>1</v>
      </c>
      <c r="O117" s="711">
        <v>2932.91</v>
      </c>
      <c r="P117" s="701"/>
      <c r="Q117" s="712">
        <v>2932.91</v>
      </c>
    </row>
    <row r="118" spans="1:17" ht="14.4" customHeight="1" x14ac:dyDescent="0.3">
      <c r="A118" s="695" t="s">
        <v>529</v>
      </c>
      <c r="B118" s="696" t="s">
        <v>3114</v>
      </c>
      <c r="C118" s="696" t="s">
        <v>3127</v>
      </c>
      <c r="D118" s="696" t="s">
        <v>3152</v>
      </c>
      <c r="E118" s="696" t="s">
        <v>3153</v>
      </c>
      <c r="F118" s="711"/>
      <c r="G118" s="711"/>
      <c r="H118" s="711"/>
      <c r="I118" s="711"/>
      <c r="J118" s="711"/>
      <c r="K118" s="711"/>
      <c r="L118" s="711"/>
      <c r="M118" s="711"/>
      <c r="N118" s="711">
        <v>1</v>
      </c>
      <c r="O118" s="711">
        <v>1396.5</v>
      </c>
      <c r="P118" s="701"/>
      <c r="Q118" s="712">
        <v>1396.5</v>
      </c>
    </row>
    <row r="119" spans="1:17" ht="14.4" customHeight="1" x14ac:dyDescent="0.3">
      <c r="A119" s="695" t="s">
        <v>529</v>
      </c>
      <c r="B119" s="696" t="s">
        <v>3114</v>
      </c>
      <c r="C119" s="696" t="s">
        <v>3127</v>
      </c>
      <c r="D119" s="696" t="s">
        <v>3122</v>
      </c>
      <c r="E119" s="696" t="s">
        <v>3352</v>
      </c>
      <c r="F119" s="711"/>
      <c r="G119" s="711"/>
      <c r="H119" s="711"/>
      <c r="I119" s="711"/>
      <c r="J119" s="711"/>
      <c r="K119" s="711"/>
      <c r="L119" s="711"/>
      <c r="M119" s="711"/>
      <c r="N119" s="711">
        <v>1</v>
      </c>
      <c r="O119" s="711">
        <v>26116.36</v>
      </c>
      <c r="P119" s="701"/>
      <c r="Q119" s="712">
        <v>26116.36</v>
      </c>
    </row>
    <row r="120" spans="1:17" ht="14.4" customHeight="1" x14ac:dyDescent="0.3">
      <c r="A120" s="695" t="s">
        <v>529</v>
      </c>
      <c r="B120" s="696" t="s">
        <v>3114</v>
      </c>
      <c r="C120" s="696" t="s">
        <v>3156</v>
      </c>
      <c r="D120" s="696" t="s">
        <v>3165</v>
      </c>
      <c r="E120" s="696" t="s">
        <v>3166</v>
      </c>
      <c r="F120" s="711">
        <v>45</v>
      </c>
      <c r="G120" s="711">
        <v>1530</v>
      </c>
      <c r="H120" s="711">
        <v>1</v>
      </c>
      <c r="I120" s="711">
        <v>34</v>
      </c>
      <c r="J120" s="711">
        <v>68</v>
      </c>
      <c r="K120" s="711">
        <v>2312</v>
      </c>
      <c r="L120" s="711">
        <v>1.5111111111111111</v>
      </c>
      <c r="M120" s="711">
        <v>34</v>
      </c>
      <c r="N120" s="711">
        <v>22</v>
      </c>
      <c r="O120" s="711">
        <v>748</v>
      </c>
      <c r="P120" s="701">
        <v>0.48888888888888887</v>
      </c>
      <c r="Q120" s="712">
        <v>34</v>
      </c>
    </row>
    <row r="121" spans="1:17" ht="14.4" customHeight="1" x14ac:dyDescent="0.3">
      <c r="A121" s="695" t="s">
        <v>529</v>
      </c>
      <c r="B121" s="696" t="s">
        <v>3114</v>
      </c>
      <c r="C121" s="696" t="s">
        <v>3156</v>
      </c>
      <c r="D121" s="696" t="s">
        <v>3170</v>
      </c>
      <c r="E121" s="696" t="s">
        <v>3171</v>
      </c>
      <c r="F121" s="711"/>
      <c r="G121" s="711"/>
      <c r="H121" s="711"/>
      <c r="I121" s="711"/>
      <c r="J121" s="711">
        <v>2</v>
      </c>
      <c r="K121" s="711">
        <v>464</v>
      </c>
      <c r="L121" s="711"/>
      <c r="M121" s="711">
        <v>232</v>
      </c>
      <c r="N121" s="711">
        <v>1</v>
      </c>
      <c r="O121" s="711">
        <v>232</v>
      </c>
      <c r="P121" s="701"/>
      <c r="Q121" s="712">
        <v>232</v>
      </c>
    </row>
    <row r="122" spans="1:17" ht="14.4" customHeight="1" x14ac:dyDescent="0.3">
      <c r="A122" s="695" t="s">
        <v>529</v>
      </c>
      <c r="B122" s="696" t="s">
        <v>3114</v>
      </c>
      <c r="C122" s="696" t="s">
        <v>3156</v>
      </c>
      <c r="D122" s="696" t="s">
        <v>3172</v>
      </c>
      <c r="E122" s="696" t="s">
        <v>3173</v>
      </c>
      <c r="F122" s="711"/>
      <c r="G122" s="711"/>
      <c r="H122" s="711"/>
      <c r="I122" s="711"/>
      <c r="J122" s="711">
        <v>4</v>
      </c>
      <c r="K122" s="711">
        <v>464</v>
      </c>
      <c r="L122" s="711"/>
      <c r="M122" s="711">
        <v>116</v>
      </c>
      <c r="N122" s="711">
        <v>2</v>
      </c>
      <c r="O122" s="711">
        <v>232</v>
      </c>
      <c r="P122" s="701"/>
      <c r="Q122" s="712">
        <v>116</v>
      </c>
    </row>
    <row r="123" spans="1:17" ht="14.4" customHeight="1" x14ac:dyDescent="0.3">
      <c r="A123" s="695" t="s">
        <v>529</v>
      </c>
      <c r="B123" s="696" t="s">
        <v>3114</v>
      </c>
      <c r="C123" s="696" t="s">
        <v>3156</v>
      </c>
      <c r="D123" s="696" t="s">
        <v>3194</v>
      </c>
      <c r="E123" s="696" t="s">
        <v>3195</v>
      </c>
      <c r="F123" s="711"/>
      <c r="G123" s="711"/>
      <c r="H123" s="711"/>
      <c r="I123" s="711"/>
      <c r="J123" s="711"/>
      <c r="K123" s="711"/>
      <c r="L123" s="711"/>
      <c r="M123" s="711"/>
      <c r="N123" s="711">
        <v>1</v>
      </c>
      <c r="O123" s="711">
        <v>1161</v>
      </c>
      <c r="P123" s="701"/>
      <c r="Q123" s="712">
        <v>1161</v>
      </c>
    </row>
    <row r="124" spans="1:17" ht="14.4" customHeight="1" x14ac:dyDescent="0.3">
      <c r="A124" s="695" t="s">
        <v>529</v>
      </c>
      <c r="B124" s="696" t="s">
        <v>3114</v>
      </c>
      <c r="C124" s="696" t="s">
        <v>3156</v>
      </c>
      <c r="D124" s="696" t="s">
        <v>3200</v>
      </c>
      <c r="E124" s="696" t="s">
        <v>3201</v>
      </c>
      <c r="F124" s="711">
        <v>25</v>
      </c>
      <c r="G124" s="711">
        <v>5450</v>
      </c>
      <c r="H124" s="711">
        <v>1</v>
      </c>
      <c r="I124" s="711">
        <v>218</v>
      </c>
      <c r="J124" s="711">
        <v>20</v>
      </c>
      <c r="K124" s="711">
        <v>4380</v>
      </c>
      <c r="L124" s="711">
        <v>0.80366972477064225</v>
      </c>
      <c r="M124" s="711">
        <v>219</v>
      </c>
      <c r="N124" s="711"/>
      <c r="O124" s="711"/>
      <c r="P124" s="701"/>
      <c r="Q124" s="712"/>
    </row>
    <row r="125" spans="1:17" ht="14.4" customHeight="1" x14ac:dyDescent="0.3">
      <c r="A125" s="695" t="s">
        <v>529</v>
      </c>
      <c r="B125" s="696" t="s">
        <v>3114</v>
      </c>
      <c r="C125" s="696" t="s">
        <v>3156</v>
      </c>
      <c r="D125" s="696" t="s">
        <v>3202</v>
      </c>
      <c r="E125" s="696" t="s">
        <v>3203</v>
      </c>
      <c r="F125" s="711"/>
      <c r="G125" s="711"/>
      <c r="H125" s="711"/>
      <c r="I125" s="711"/>
      <c r="J125" s="711">
        <v>1</v>
      </c>
      <c r="K125" s="711">
        <v>1014</v>
      </c>
      <c r="L125" s="711"/>
      <c r="M125" s="711">
        <v>1014</v>
      </c>
      <c r="N125" s="711"/>
      <c r="O125" s="711"/>
      <c r="P125" s="701"/>
      <c r="Q125" s="712"/>
    </row>
    <row r="126" spans="1:17" ht="14.4" customHeight="1" x14ac:dyDescent="0.3">
      <c r="A126" s="695" t="s">
        <v>529</v>
      </c>
      <c r="B126" s="696" t="s">
        <v>3114</v>
      </c>
      <c r="C126" s="696" t="s">
        <v>3156</v>
      </c>
      <c r="D126" s="696" t="s">
        <v>3206</v>
      </c>
      <c r="E126" s="696" t="s">
        <v>3207</v>
      </c>
      <c r="F126" s="711">
        <v>2</v>
      </c>
      <c r="G126" s="711">
        <v>2222</v>
      </c>
      <c r="H126" s="711">
        <v>1</v>
      </c>
      <c r="I126" s="711">
        <v>1111</v>
      </c>
      <c r="J126" s="711"/>
      <c r="K126" s="711"/>
      <c r="L126" s="711"/>
      <c r="M126" s="711"/>
      <c r="N126" s="711">
        <v>1</v>
      </c>
      <c r="O126" s="711">
        <v>1114</v>
      </c>
      <c r="P126" s="701">
        <v>0.50135013501350134</v>
      </c>
      <c r="Q126" s="712">
        <v>1114</v>
      </c>
    </row>
    <row r="127" spans="1:17" ht="14.4" customHeight="1" x14ac:dyDescent="0.3">
      <c r="A127" s="695" t="s">
        <v>529</v>
      </c>
      <c r="B127" s="696" t="s">
        <v>3114</v>
      </c>
      <c r="C127" s="696" t="s">
        <v>3156</v>
      </c>
      <c r="D127" s="696" t="s">
        <v>3208</v>
      </c>
      <c r="E127" s="696" t="s">
        <v>3209</v>
      </c>
      <c r="F127" s="711">
        <v>2</v>
      </c>
      <c r="G127" s="711">
        <v>512</v>
      </c>
      <c r="H127" s="711">
        <v>1</v>
      </c>
      <c r="I127" s="711">
        <v>256</v>
      </c>
      <c r="J127" s="711"/>
      <c r="K127" s="711"/>
      <c r="L127" s="711"/>
      <c r="M127" s="711"/>
      <c r="N127" s="711">
        <v>1</v>
      </c>
      <c r="O127" s="711">
        <v>257</v>
      </c>
      <c r="P127" s="701">
        <v>0.501953125</v>
      </c>
      <c r="Q127" s="712">
        <v>257</v>
      </c>
    </row>
    <row r="128" spans="1:17" ht="14.4" customHeight="1" x14ac:dyDescent="0.3">
      <c r="A128" s="695" t="s">
        <v>529</v>
      </c>
      <c r="B128" s="696" t="s">
        <v>3114</v>
      </c>
      <c r="C128" s="696" t="s">
        <v>3156</v>
      </c>
      <c r="D128" s="696" t="s">
        <v>3214</v>
      </c>
      <c r="E128" s="696" t="s">
        <v>3215</v>
      </c>
      <c r="F128" s="711">
        <v>1</v>
      </c>
      <c r="G128" s="711">
        <v>0</v>
      </c>
      <c r="H128" s="711"/>
      <c r="I128" s="711">
        <v>0</v>
      </c>
      <c r="J128" s="711">
        <v>6</v>
      </c>
      <c r="K128" s="711">
        <v>0</v>
      </c>
      <c r="L128" s="711"/>
      <c r="M128" s="711">
        <v>0</v>
      </c>
      <c r="N128" s="711">
        <v>4</v>
      </c>
      <c r="O128" s="711">
        <v>0</v>
      </c>
      <c r="P128" s="701"/>
      <c r="Q128" s="712">
        <v>0</v>
      </c>
    </row>
    <row r="129" spans="1:17" ht="14.4" customHeight="1" x14ac:dyDescent="0.3">
      <c r="A129" s="695" t="s">
        <v>529</v>
      </c>
      <c r="B129" s="696" t="s">
        <v>3114</v>
      </c>
      <c r="C129" s="696" t="s">
        <v>3156</v>
      </c>
      <c r="D129" s="696" t="s">
        <v>3218</v>
      </c>
      <c r="E129" s="696" t="s">
        <v>3219</v>
      </c>
      <c r="F129" s="711">
        <v>2</v>
      </c>
      <c r="G129" s="711">
        <v>480</v>
      </c>
      <c r="H129" s="711">
        <v>1</v>
      </c>
      <c r="I129" s="711">
        <v>240</v>
      </c>
      <c r="J129" s="711">
        <v>2</v>
      </c>
      <c r="K129" s="711">
        <v>484</v>
      </c>
      <c r="L129" s="711">
        <v>1.0083333333333333</v>
      </c>
      <c r="M129" s="711">
        <v>242</v>
      </c>
      <c r="N129" s="711">
        <v>2</v>
      </c>
      <c r="O129" s="711">
        <v>484</v>
      </c>
      <c r="P129" s="701">
        <v>1.0083333333333333</v>
      </c>
      <c r="Q129" s="712">
        <v>242</v>
      </c>
    </row>
    <row r="130" spans="1:17" ht="14.4" customHeight="1" x14ac:dyDescent="0.3">
      <c r="A130" s="695" t="s">
        <v>529</v>
      </c>
      <c r="B130" s="696" t="s">
        <v>3114</v>
      </c>
      <c r="C130" s="696" t="s">
        <v>3156</v>
      </c>
      <c r="D130" s="696" t="s">
        <v>3236</v>
      </c>
      <c r="E130" s="696" t="s">
        <v>3237</v>
      </c>
      <c r="F130" s="711">
        <v>2</v>
      </c>
      <c r="G130" s="711">
        <v>1870</v>
      </c>
      <c r="H130" s="711">
        <v>1</v>
      </c>
      <c r="I130" s="711">
        <v>935</v>
      </c>
      <c r="J130" s="711">
        <v>4</v>
      </c>
      <c r="K130" s="711">
        <v>3752</v>
      </c>
      <c r="L130" s="711">
        <v>2.0064171122994652</v>
      </c>
      <c r="M130" s="711">
        <v>938</v>
      </c>
      <c r="N130" s="711">
        <v>5</v>
      </c>
      <c r="O130" s="711">
        <v>4690</v>
      </c>
      <c r="P130" s="701">
        <v>2.5080213903743314</v>
      </c>
      <c r="Q130" s="712">
        <v>938</v>
      </c>
    </row>
    <row r="131" spans="1:17" ht="14.4" customHeight="1" x14ac:dyDescent="0.3">
      <c r="A131" s="695" t="s">
        <v>529</v>
      </c>
      <c r="B131" s="696" t="s">
        <v>3114</v>
      </c>
      <c r="C131" s="696" t="s">
        <v>3156</v>
      </c>
      <c r="D131" s="696" t="s">
        <v>3242</v>
      </c>
      <c r="E131" s="696" t="s">
        <v>3243</v>
      </c>
      <c r="F131" s="711"/>
      <c r="G131" s="711"/>
      <c r="H131" s="711"/>
      <c r="I131" s="711"/>
      <c r="J131" s="711">
        <v>2</v>
      </c>
      <c r="K131" s="711">
        <v>1156</v>
      </c>
      <c r="L131" s="711"/>
      <c r="M131" s="711">
        <v>578</v>
      </c>
      <c r="N131" s="711">
        <v>2</v>
      </c>
      <c r="O131" s="711">
        <v>1156</v>
      </c>
      <c r="P131" s="701"/>
      <c r="Q131" s="712">
        <v>578</v>
      </c>
    </row>
    <row r="132" spans="1:17" ht="14.4" customHeight="1" x14ac:dyDescent="0.3">
      <c r="A132" s="695" t="s">
        <v>529</v>
      </c>
      <c r="B132" s="696" t="s">
        <v>3114</v>
      </c>
      <c r="C132" s="696" t="s">
        <v>3156</v>
      </c>
      <c r="D132" s="696" t="s">
        <v>3244</v>
      </c>
      <c r="E132" s="696" t="s">
        <v>3245</v>
      </c>
      <c r="F132" s="711"/>
      <c r="G132" s="711"/>
      <c r="H132" s="711"/>
      <c r="I132" s="711"/>
      <c r="J132" s="711"/>
      <c r="K132" s="711"/>
      <c r="L132" s="711"/>
      <c r="M132" s="711"/>
      <c r="N132" s="711">
        <v>1</v>
      </c>
      <c r="O132" s="711">
        <v>756</v>
      </c>
      <c r="P132" s="701"/>
      <c r="Q132" s="712">
        <v>756</v>
      </c>
    </row>
    <row r="133" spans="1:17" ht="14.4" customHeight="1" x14ac:dyDescent="0.3">
      <c r="A133" s="695" t="s">
        <v>529</v>
      </c>
      <c r="B133" s="696" t="s">
        <v>3114</v>
      </c>
      <c r="C133" s="696" t="s">
        <v>3156</v>
      </c>
      <c r="D133" s="696" t="s">
        <v>3248</v>
      </c>
      <c r="E133" s="696" t="s">
        <v>3249</v>
      </c>
      <c r="F133" s="711"/>
      <c r="G133" s="711"/>
      <c r="H133" s="711"/>
      <c r="I133" s="711"/>
      <c r="J133" s="711">
        <v>3</v>
      </c>
      <c r="K133" s="711">
        <v>12975</v>
      </c>
      <c r="L133" s="711"/>
      <c r="M133" s="711">
        <v>4325</v>
      </c>
      <c r="N133" s="711">
        <v>1</v>
      </c>
      <c r="O133" s="711">
        <v>4325</v>
      </c>
      <c r="P133" s="701"/>
      <c r="Q133" s="712">
        <v>4325</v>
      </c>
    </row>
    <row r="134" spans="1:17" ht="14.4" customHeight="1" x14ac:dyDescent="0.3">
      <c r="A134" s="695" t="s">
        <v>529</v>
      </c>
      <c r="B134" s="696" t="s">
        <v>3114</v>
      </c>
      <c r="C134" s="696" t="s">
        <v>3156</v>
      </c>
      <c r="D134" s="696" t="s">
        <v>3256</v>
      </c>
      <c r="E134" s="696" t="s">
        <v>3257</v>
      </c>
      <c r="F134" s="711">
        <v>2</v>
      </c>
      <c r="G134" s="711">
        <v>690</v>
      </c>
      <c r="H134" s="711">
        <v>1</v>
      </c>
      <c r="I134" s="711">
        <v>345</v>
      </c>
      <c r="J134" s="711">
        <v>1</v>
      </c>
      <c r="K134" s="711">
        <v>344</v>
      </c>
      <c r="L134" s="711">
        <v>0.49855072463768119</v>
      </c>
      <c r="M134" s="711">
        <v>344</v>
      </c>
      <c r="N134" s="711"/>
      <c r="O134" s="711"/>
      <c r="P134" s="701"/>
      <c r="Q134" s="712"/>
    </row>
    <row r="135" spans="1:17" ht="14.4" customHeight="1" x14ac:dyDescent="0.3">
      <c r="A135" s="695" t="s">
        <v>529</v>
      </c>
      <c r="B135" s="696" t="s">
        <v>3114</v>
      </c>
      <c r="C135" s="696" t="s">
        <v>3156</v>
      </c>
      <c r="D135" s="696" t="s">
        <v>3260</v>
      </c>
      <c r="E135" s="696" t="s">
        <v>3261</v>
      </c>
      <c r="F135" s="711"/>
      <c r="G135" s="711"/>
      <c r="H135" s="711"/>
      <c r="I135" s="711"/>
      <c r="J135" s="711"/>
      <c r="K135" s="711"/>
      <c r="L135" s="711"/>
      <c r="M135" s="711"/>
      <c r="N135" s="711">
        <v>1</v>
      </c>
      <c r="O135" s="711">
        <v>356</v>
      </c>
      <c r="P135" s="701"/>
      <c r="Q135" s="712">
        <v>356</v>
      </c>
    </row>
    <row r="136" spans="1:17" ht="14.4" customHeight="1" x14ac:dyDescent="0.3">
      <c r="A136" s="695" t="s">
        <v>529</v>
      </c>
      <c r="B136" s="696" t="s">
        <v>3276</v>
      </c>
      <c r="C136" s="696" t="s">
        <v>3156</v>
      </c>
      <c r="D136" s="696" t="s">
        <v>3214</v>
      </c>
      <c r="E136" s="696" t="s">
        <v>3215</v>
      </c>
      <c r="F136" s="711">
        <v>1</v>
      </c>
      <c r="G136" s="711">
        <v>0</v>
      </c>
      <c r="H136" s="711"/>
      <c r="I136" s="711">
        <v>0</v>
      </c>
      <c r="J136" s="711"/>
      <c r="K136" s="711"/>
      <c r="L136" s="711"/>
      <c r="M136" s="711"/>
      <c r="N136" s="711"/>
      <c r="O136" s="711"/>
      <c r="P136" s="701"/>
      <c r="Q136" s="712"/>
    </row>
    <row r="137" spans="1:17" ht="14.4" customHeight="1" x14ac:dyDescent="0.3">
      <c r="A137" s="695" t="s">
        <v>529</v>
      </c>
      <c r="B137" s="696" t="s">
        <v>3276</v>
      </c>
      <c r="C137" s="696" t="s">
        <v>3156</v>
      </c>
      <c r="D137" s="696" t="s">
        <v>3242</v>
      </c>
      <c r="E137" s="696" t="s">
        <v>3243</v>
      </c>
      <c r="F137" s="711">
        <v>1</v>
      </c>
      <c r="G137" s="711">
        <v>576</v>
      </c>
      <c r="H137" s="711">
        <v>1</v>
      </c>
      <c r="I137" s="711">
        <v>576</v>
      </c>
      <c r="J137" s="711"/>
      <c r="K137" s="711"/>
      <c r="L137" s="711"/>
      <c r="M137" s="711"/>
      <c r="N137" s="711"/>
      <c r="O137" s="711"/>
      <c r="P137" s="701"/>
      <c r="Q137" s="712"/>
    </row>
    <row r="138" spans="1:17" ht="14.4" customHeight="1" x14ac:dyDescent="0.3">
      <c r="A138" s="695" t="s">
        <v>529</v>
      </c>
      <c r="B138" s="696" t="s">
        <v>3281</v>
      </c>
      <c r="C138" s="696" t="s">
        <v>892</v>
      </c>
      <c r="D138" s="696" t="s">
        <v>3353</v>
      </c>
      <c r="E138" s="696" t="s">
        <v>3354</v>
      </c>
      <c r="F138" s="711">
        <v>27</v>
      </c>
      <c r="G138" s="711">
        <v>2711.62</v>
      </c>
      <c r="H138" s="711">
        <v>1</v>
      </c>
      <c r="I138" s="711">
        <v>100.43037037037037</v>
      </c>
      <c r="J138" s="711">
        <v>19</v>
      </c>
      <c r="K138" s="711">
        <v>1582.7</v>
      </c>
      <c r="L138" s="711">
        <v>0.58367322854972303</v>
      </c>
      <c r="M138" s="711">
        <v>83.3</v>
      </c>
      <c r="N138" s="711"/>
      <c r="O138" s="711"/>
      <c r="P138" s="701"/>
      <c r="Q138" s="712"/>
    </row>
    <row r="139" spans="1:17" ht="14.4" customHeight="1" x14ac:dyDescent="0.3">
      <c r="A139" s="695" t="s">
        <v>529</v>
      </c>
      <c r="B139" s="696" t="s">
        <v>3281</v>
      </c>
      <c r="C139" s="696" t="s">
        <v>892</v>
      </c>
      <c r="D139" s="696" t="s">
        <v>3355</v>
      </c>
      <c r="E139" s="696" t="s">
        <v>3356</v>
      </c>
      <c r="F139" s="711">
        <v>32</v>
      </c>
      <c r="G139" s="711">
        <v>9387.92</v>
      </c>
      <c r="H139" s="711">
        <v>1</v>
      </c>
      <c r="I139" s="711">
        <v>293.3725</v>
      </c>
      <c r="J139" s="711">
        <v>6</v>
      </c>
      <c r="K139" s="711">
        <v>504.48</v>
      </c>
      <c r="L139" s="711">
        <v>5.3737143051922044E-2</v>
      </c>
      <c r="M139" s="711">
        <v>84.08</v>
      </c>
      <c r="N139" s="711">
        <v>21</v>
      </c>
      <c r="O139" s="711">
        <v>1765.6799999999998</v>
      </c>
      <c r="P139" s="701">
        <v>0.18808000068172714</v>
      </c>
      <c r="Q139" s="712">
        <v>84.08</v>
      </c>
    </row>
    <row r="140" spans="1:17" ht="14.4" customHeight="1" x14ac:dyDescent="0.3">
      <c r="A140" s="695" t="s">
        <v>529</v>
      </c>
      <c r="B140" s="696" t="s">
        <v>3281</v>
      </c>
      <c r="C140" s="696" t="s">
        <v>892</v>
      </c>
      <c r="D140" s="696" t="s">
        <v>3357</v>
      </c>
      <c r="E140" s="696" t="s">
        <v>3358</v>
      </c>
      <c r="F140" s="711">
        <v>8.4</v>
      </c>
      <c r="G140" s="711">
        <v>9066.23</v>
      </c>
      <c r="H140" s="711">
        <v>1</v>
      </c>
      <c r="I140" s="711">
        <v>1079.3130952380952</v>
      </c>
      <c r="J140" s="711"/>
      <c r="K140" s="711"/>
      <c r="L140" s="711"/>
      <c r="M140" s="711"/>
      <c r="N140" s="711"/>
      <c r="O140" s="711"/>
      <c r="P140" s="701"/>
      <c r="Q140" s="712"/>
    </row>
    <row r="141" spans="1:17" ht="14.4" customHeight="1" x14ac:dyDescent="0.3">
      <c r="A141" s="695" t="s">
        <v>529</v>
      </c>
      <c r="B141" s="696" t="s">
        <v>3281</v>
      </c>
      <c r="C141" s="696" t="s">
        <v>892</v>
      </c>
      <c r="D141" s="696" t="s">
        <v>3359</v>
      </c>
      <c r="E141" s="696" t="s">
        <v>1099</v>
      </c>
      <c r="F141" s="711">
        <v>5</v>
      </c>
      <c r="G141" s="711">
        <v>422.7</v>
      </c>
      <c r="H141" s="711">
        <v>1</v>
      </c>
      <c r="I141" s="711">
        <v>84.539999999999992</v>
      </c>
      <c r="J141" s="711"/>
      <c r="K141" s="711"/>
      <c r="L141" s="711"/>
      <c r="M141" s="711"/>
      <c r="N141" s="711">
        <v>16</v>
      </c>
      <c r="O141" s="711">
        <v>976.8</v>
      </c>
      <c r="P141" s="701">
        <v>2.3108587650816181</v>
      </c>
      <c r="Q141" s="712">
        <v>61.05</v>
      </c>
    </row>
    <row r="142" spans="1:17" ht="14.4" customHeight="1" x14ac:dyDescent="0.3">
      <c r="A142" s="695" t="s">
        <v>529</v>
      </c>
      <c r="B142" s="696" t="s">
        <v>3281</v>
      </c>
      <c r="C142" s="696" t="s">
        <v>892</v>
      </c>
      <c r="D142" s="696" t="s">
        <v>3360</v>
      </c>
      <c r="E142" s="696" t="s">
        <v>1107</v>
      </c>
      <c r="F142" s="711">
        <v>4.4000000000000004</v>
      </c>
      <c r="G142" s="711">
        <v>5129.08</v>
      </c>
      <c r="H142" s="711">
        <v>1</v>
      </c>
      <c r="I142" s="711">
        <v>1165.6999999999998</v>
      </c>
      <c r="J142" s="711">
        <v>4.5</v>
      </c>
      <c r="K142" s="711">
        <v>3643.27</v>
      </c>
      <c r="L142" s="711">
        <v>0.71031647001021625</v>
      </c>
      <c r="M142" s="711">
        <v>809.6155555555556</v>
      </c>
      <c r="N142" s="711">
        <v>5.5</v>
      </c>
      <c r="O142" s="711">
        <v>3980.61</v>
      </c>
      <c r="P142" s="701">
        <v>0.77608654963463242</v>
      </c>
      <c r="Q142" s="712">
        <v>723.74727272727273</v>
      </c>
    </row>
    <row r="143" spans="1:17" ht="14.4" customHeight="1" x14ac:dyDescent="0.3">
      <c r="A143" s="695" t="s">
        <v>529</v>
      </c>
      <c r="B143" s="696" t="s">
        <v>3281</v>
      </c>
      <c r="C143" s="696" t="s">
        <v>892</v>
      </c>
      <c r="D143" s="696" t="s">
        <v>3361</v>
      </c>
      <c r="E143" s="696" t="s">
        <v>953</v>
      </c>
      <c r="F143" s="711"/>
      <c r="G143" s="711"/>
      <c r="H143" s="711"/>
      <c r="I143" s="711"/>
      <c r="J143" s="711">
        <v>0.4</v>
      </c>
      <c r="K143" s="711">
        <v>360.11</v>
      </c>
      <c r="L143" s="711"/>
      <c r="M143" s="711">
        <v>900.27499999999998</v>
      </c>
      <c r="N143" s="711"/>
      <c r="O143" s="711"/>
      <c r="P143" s="701"/>
      <c r="Q143" s="712"/>
    </row>
    <row r="144" spans="1:17" ht="14.4" customHeight="1" x14ac:dyDescent="0.3">
      <c r="A144" s="695" t="s">
        <v>529</v>
      </c>
      <c r="B144" s="696" t="s">
        <v>3281</v>
      </c>
      <c r="C144" s="696" t="s">
        <v>892</v>
      </c>
      <c r="D144" s="696" t="s">
        <v>3362</v>
      </c>
      <c r="E144" s="696" t="s">
        <v>953</v>
      </c>
      <c r="F144" s="711">
        <v>1.6</v>
      </c>
      <c r="G144" s="711">
        <v>7809.0899999999992</v>
      </c>
      <c r="H144" s="711">
        <v>1</v>
      </c>
      <c r="I144" s="711">
        <v>4880.6812499999996</v>
      </c>
      <c r="J144" s="711">
        <v>1.6</v>
      </c>
      <c r="K144" s="711">
        <v>7608.64</v>
      </c>
      <c r="L144" s="711">
        <v>0.97433119608046537</v>
      </c>
      <c r="M144" s="711">
        <v>4755.3999999999996</v>
      </c>
      <c r="N144" s="711">
        <v>2.8</v>
      </c>
      <c r="O144" s="711">
        <v>13315.12</v>
      </c>
      <c r="P144" s="701">
        <v>1.7050795931408145</v>
      </c>
      <c r="Q144" s="712">
        <v>4755.4000000000005</v>
      </c>
    </row>
    <row r="145" spans="1:17" ht="14.4" customHeight="1" x14ac:dyDescent="0.3">
      <c r="A145" s="695" t="s">
        <v>529</v>
      </c>
      <c r="B145" s="696" t="s">
        <v>3281</v>
      </c>
      <c r="C145" s="696" t="s">
        <v>892</v>
      </c>
      <c r="D145" s="696" t="s">
        <v>3363</v>
      </c>
      <c r="E145" s="696" t="s">
        <v>3364</v>
      </c>
      <c r="F145" s="711">
        <v>4</v>
      </c>
      <c r="G145" s="711">
        <v>230.04</v>
      </c>
      <c r="H145" s="711">
        <v>1</v>
      </c>
      <c r="I145" s="711">
        <v>57.51</v>
      </c>
      <c r="J145" s="711">
        <v>16</v>
      </c>
      <c r="K145" s="711">
        <v>928.16</v>
      </c>
      <c r="L145" s="711">
        <v>4.0347765605981571</v>
      </c>
      <c r="M145" s="711">
        <v>58.01</v>
      </c>
      <c r="N145" s="711"/>
      <c r="O145" s="711"/>
      <c r="P145" s="701"/>
      <c r="Q145" s="712"/>
    </row>
    <row r="146" spans="1:17" ht="14.4" customHeight="1" x14ac:dyDescent="0.3">
      <c r="A146" s="695" t="s">
        <v>529</v>
      </c>
      <c r="B146" s="696" t="s">
        <v>3281</v>
      </c>
      <c r="C146" s="696" t="s">
        <v>892</v>
      </c>
      <c r="D146" s="696" t="s">
        <v>3365</v>
      </c>
      <c r="E146" s="696" t="s">
        <v>3366</v>
      </c>
      <c r="F146" s="711">
        <v>12</v>
      </c>
      <c r="G146" s="711">
        <v>5103.2</v>
      </c>
      <c r="H146" s="711">
        <v>1</v>
      </c>
      <c r="I146" s="711">
        <v>425.26666666666665</v>
      </c>
      <c r="J146" s="711"/>
      <c r="K146" s="711"/>
      <c r="L146" s="711"/>
      <c r="M146" s="711"/>
      <c r="N146" s="711"/>
      <c r="O146" s="711"/>
      <c r="P146" s="701"/>
      <c r="Q146" s="712"/>
    </row>
    <row r="147" spans="1:17" ht="14.4" customHeight="1" x14ac:dyDescent="0.3">
      <c r="A147" s="695" t="s">
        <v>529</v>
      </c>
      <c r="B147" s="696" t="s">
        <v>3281</v>
      </c>
      <c r="C147" s="696" t="s">
        <v>892</v>
      </c>
      <c r="D147" s="696" t="s">
        <v>3367</v>
      </c>
      <c r="E147" s="696" t="s">
        <v>3368</v>
      </c>
      <c r="F147" s="711"/>
      <c r="G147" s="711"/>
      <c r="H147" s="711"/>
      <c r="I147" s="711"/>
      <c r="J147" s="711">
        <v>0.2</v>
      </c>
      <c r="K147" s="711">
        <v>31.5</v>
      </c>
      <c r="L147" s="711"/>
      <c r="M147" s="711">
        <v>157.5</v>
      </c>
      <c r="N147" s="711"/>
      <c r="O147" s="711"/>
      <c r="P147" s="701"/>
      <c r="Q147" s="712"/>
    </row>
    <row r="148" spans="1:17" ht="14.4" customHeight="1" x14ac:dyDescent="0.3">
      <c r="A148" s="695" t="s">
        <v>529</v>
      </c>
      <c r="B148" s="696" t="s">
        <v>3281</v>
      </c>
      <c r="C148" s="696" t="s">
        <v>892</v>
      </c>
      <c r="D148" s="696" t="s">
        <v>3369</v>
      </c>
      <c r="E148" s="696" t="s">
        <v>1383</v>
      </c>
      <c r="F148" s="711">
        <v>85.5</v>
      </c>
      <c r="G148" s="711">
        <v>50424.650000000009</v>
      </c>
      <c r="H148" s="711">
        <v>1</v>
      </c>
      <c r="I148" s="711">
        <v>589.76198830409362</v>
      </c>
      <c r="J148" s="711">
        <v>66.86</v>
      </c>
      <c r="K148" s="711">
        <v>25390.079999999998</v>
      </c>
      <c r="L148" s="711">
        <v>0.50352516080924692</v>
      </c>
      <c r="M148" s="711">
        <v>379.74992521687108</v>
      </c>
      <c r="N148" s="711">
        <v>62.7</v>
      </c>
      <c r="O148" s="711">
        <v>23810.329999999998</v>
      </c>
      <c r="P148" s="701">
        <v>0.47219623735613425</v>
      </c>
      <c r="Q148" s="712">
        <v>379.75007974481656</v>
      </c>
    </row>
    <row r="149" spans="1:17" ht="14.4" customHeight="1" x14ac:dyDescent="0.3">
      <c r="A149" s="695" t="s">
        <v>529</v>
      </c>
      <c r="B149" s="696" t="s">
        <v>3281</v>
      </c>
      <c r="C149" s="696" t="s">
        <v>892</v>
      </c>
      <c r="D149" s="696" t="s">
        <v>3370</v>
      </c>
      <c r="E149" s="696" t="s">
        <v>3371</v>
      </c>
      <c r="F149" s="711">
        <v>2</v>
      </c>
      <c r="G149" s="711">
        <v>121.02</v>
      </c>
      <c r="H149" s="711">
        <v>1</v>
      </c>
      <c r="I149" s="711">
        <v>60.51</v>
      </c>
      <c r="J149" s="711"/>
      <c r="K149" s="711"/>
      <c r="L149" s="711"/>
      <c r="M149" s="711"/>
      <c r="N149" s="711"/>
      <c r="O149" s="711"/>
      <c r="P149" s="701"/>
      <c r="Q149" s="712"/>
    </row>
    <row r="150" spans="1:17" ht="14.4" customHeight="1" x14ac:dyDescent="0.3">
      <c r="A150" s="695" t="s">
        <v>529</v>
      </c>
      <c r="B150" s="696" t="s">
        <v>3281</v>
      </c>
      <c r="C150" s="696" t="s">
        <v>892</v>
      </c>
      <c r="D150" s="696" t="s">
        <v>3372</v>
      </c>
      <c r="E150" s="696" t="s">
        <v>1389</v>
      </c>
      <c r="F150" s="711">
        <v>27</v>
      </c>
      <c r="G150" s="711">
        <v>1489.23</v>
      </c>
      <c r="H150" s="711">
        <v>1</v>
      </c>
      <c r="I150" s="711">
        <v>55.156666666666666</v>
      </c>
      <c r="J150" s="711">
        <v>9</v>
      </c>
      <c r="K150" s="711">
        <v>368.55</v>
      </c>
      <c r="L150" s="711">
        <v>0.24747688402731613</v>
      </c>
      <c r="M150" s="711">
        <v>40.950000000000003</v>
      </c>
      <c r="N150" s="711">
        <v>3</v>
      </c>
      <c r="O150" s="711">
        <v>153.12</v>
      </c>
      <c r="P150" s="701">
        <v>0.10281823492677424</v>
      </c>
      <c r="Q150" s="712">
        <v>51.04</v>
      </c>
    </row>
    <row r="151" spans="1:17" ht="14.4" customHeight="1" x14ac:dyDescent="0.3">
      <c r="A151" s="695" t="s">
        <v>529</v>
      </c>
      <c r="B151" s="696" t="s">
        <v>3281</v>
      </c>
      <c r="C151" s="696" t="s">
        <v>892</v>
      </c>
      <c r="D151" s="696" t="s">
        <v>3122</v>
      </c>
      <c r="E151" s="696" t="s">
        <v>1422</v>
      </c>
      <c r="F151" s="711">
        <v>5.1300000000000008</v>
      </c>
      <c r="G151" s="711">
        <v>27732.080000000005</v>
      </c>
      <c r="H151" s="711">
        <v>1</v>
      </c>
      <c r="I151" s="711">
        <v>5405.8635477582848</v>
      </c>
      <c r="J151" s="711">
        <v>2.3000000000000003</v>
      </c>
      <c r="K151" s="711">
        <v>12550.34</v>
      </c>
      <c r="L151" s="711">
        <v>0.45255675016082447</v>
      </c>
      <c r="M151" s="711">
        <v>5456.6695652173903</v>
      </c>
      <c r="N151" s="711">
        <v>2.8</v>
      </c>
      <c r="O151" s="711">
        <v>15290.240000000002</v>
      </c>
      <c r="P151" s="701">
        <v>0.55135568626659082</v>
      </c>
      <c r="Q151" s="712">
        <v>5460.8000000000011</v>
      </c>
    </row>
    <row r="152" spans="1:17" ht="14.4" customHeight="1" x14ac:dyDescent="0.3">
      <c r="A152" s="695" t="s">
        <v>529</v>
      </c>
      <c r="B152" s="696" t="s">
        <v>3281</v>
      </c>
      <c r="C152" s="696" t="s">
        <v>892</v>
      </c>
      <c r="D152" s="696" t="s">
        <v>3373</v>
      </c>
      <c r="E152" s="696" t="s">
        <v>1390</v>
      </c>
      <c r="F152" s="711">
        <v>8</v>
      </c>
      <c r="G152" s="711">
        <v>227.76</v>
      </c>
      <c r="H152" s="711">
        <v>1</v>
      </c>
      <c r="I152" s="711">
        <v>28.47</v>
      </c>
      <c r="J152" s="711">
        <v>14</v>
      </c>
      <c r="K152" s="711">
        <v>286.71999999999997</v>
      </c>
      <c r="L152" s="711">
        <v>1.2588689848963821</v>
      </c>
      <c r="M152" s="711">
        <v>20.479999999999997</v>
      </c>
      <c r="N152" s="711">
        <v>17</v>
      </c>
      <c r="O152" s="711">
        <v>605.37</v>
      </c>
      <c r="P152" s="701">
        <v>2.6579293993677555</v>
      </c>
      <c r="Q152" s="712">
        <v>35.61</v>
      </c>
    </row>
    <row r="153" spans="1:17" ht="14.4" customHeight="1" x14ac:dyDescent="0.3">
      <c r="A153" s="695" t="s">
        <v>529</v>
      </c>
      <c r="B153" s="696" t="s">
        <v>3281</v>
      </c>
      <c r="C153" s="696" t="s">
        <v>892</v>
      </c>
      <c r="D153" s="696" t="s">
        <v>3374</v>
      </c>
      <c r="E153" s="696" t="s">
        <v>3375</v>
      </c>
      <c r="F153" s="711">
        <v>9.9</v>
      </c>
      <c r="G153" s="711">
        <v>61203.78</v>
      </c>
      <c r="H153" s="711">
        <v>1</v>
      </c>
      <c r="I153" s="711">
        <v>6182.2</v>
      </c>
      <c r="J153" s="711"/>
      <c r="K153" s="711"/>
      <c r="L153" s="711"/>
      <c r="M153" s="711"/>
      <c r="N153" s="711"/>
      <c r="O153" s="711"/>
      <c r="P153" s="701"/>
      <c r="Q153" s="712"/>
    </row>
    <row r="154" spans="1:17" ht="14.4" customHeight="1" x14ac:dyDescent="0.3">
      <c r="A154" s="695" t="s">
        <v>529</v>
      </c>
      <c r="B154" s="696" t="s">
        <v>3281</v>
      </c>
      <c r="C154" s="696" t="s">
        <v>892</v>
      </c>
      <c r="D154" s="696" t="s">
        <v>3376</v>
      </c>
      <c r="E154" s="696" t="s">
        <v>3377</v>
      </c>
      <c r="F154" s="711">
        <v>1.6</v>
      </c>
      <c r="G154" s="711">
        <v>4945.76</v>
      </c>
      <c r="H154" s="711">
        <v>1</v>
      </c>
      <c r="I154" s="711">
        <v>3091.1</v>
      </c>
      <c r="J154" s="711">
        <v>0.8</v>
      </c>
      <c r="K154" s="711">
        <v>1762.48</v>
      </c>
      <c r="L154" s="711">
        <v>0.35636181294684738</v>
      </c>
      <c r="M154" s="711">
        <v>2203.1</v>
      </c>
      <c r="N154" s="711"/>
      <c r="O154" s="711"/>
      <c r="P154" s="701"/>
      <c r="Q154" s="712"/>
    </row>
    <row r="155" spans="1:17" ht="14.4" customHeight="1" x14ac:dyDescent="0.3">
      <c r="A155" s="695" t="s">
        <v>529</v>
      </c>
      <c r="B155" s="696" t="s">
        <v>3281</v>
      </c>
      <c r="C155" s="696" t="s">
        <v>892</v>
      </c>
      <c r="D155" s="696" t="s">
        <v>3378</v>
      </c>
      <c r="E155" s="696" t="s">
        <v>3379</v>
      </c>
      <c r="F155" s="711"/>
      <c r="G155" s="711"/>
      <c r="H155" s="711"/>
      <c r="I155" s="711"/>
      <c r="J155" s="711"/>
      <c r="K155" s="711"/>
      <c r="L155" s="711"/>
      <c r="M155" s="711"/>
      <c r="N155" s="711">
        <v>1</v>
      </c>
      <c r="O155" s="711">
        <v>4511.05</v>
      </c>
      <c r="P155" s="701"/>
      <c r="Q155" s="712">
        <v>4511.05</v>
      </c>
    </row>
    <row r="156" spans="1:17" ht="14.4" customHeight="1" x14ac:dyDescent="0.3">
      <c r="A156" s="695" t="s">
        <v>529</v>
      </c>
      <c r="B156" s="696" t="s">
        <v>3281</v>
      </c>
      <c r="C156" s="696" t="s">
        <v>892</v>
      </c>
      <c r="D156" s="696" t="s">
        <v>3380</v>
      </c>
      <c r="E156" s="696" t="s">
        <v>3381</v>
      </c>
      <c r="F156" s="711">
        <v>8</v>
      </c>
      <c r="G156" s="711">
        <v>5018.96</v>
      </c>
      <c r="H156" s="711">
        <v>1</v>
      </c>
      <c r="I156" s="711">
        <v>627.37</v>
      </c>
      <c r="J156" s="711"/>
      <c r="K156" s="711"/>
      <c r="L156" s="711"/>
      <c r="M156" s="711"/>
      <c r="N156" s="711"/>
      <c r="O156" s="711"/>
      <c r="P156" s="701"/>
      <c r="Q156" s="712"/>
    </row>
    <row r="157" spans="1:17" ht="14.4" customHeight="1" x14ac:dyDescent="0.3">
      <c r="A157" s="695" t="s">
        <v>529</v>
      </c>
      <c r="B157" s="696" t="s">
        <v>3281</v>
      </c>
      <c r="C157" s="696" t="s">
        <v>892</v>
      </c>
      <c r="D157" s="696" t="s">
        <v>3382</v>
      </c>
      <c r="E157" s="696" t="s">
        <v>3383</v>
      </c>
      <c r="F157" s="711"/>
      <c r="G157" s="711"/>
      <c r="H157" s="711"/>
      <c r="I157" s="711"/>
      <c r="J157" s="711">
        <v>1.9</v>
      </c>
      <c r="K157" s="711">
        <v>412.29999999999995</v>
      </c>
      <c r="L157" s="711"/>
      <c r="M157" s="711">
        <v>217</v>
      </c>
      <c r="N157" s="711"/>
      <c r="O157" s="711"/>
      <c r="P157" s="701"/>
      <c r="Q157" s="712"/>
    </row>
    <row r="158" spans="1:17" ht="14.4" customHeight="1" x14ac:dyDescent="0.3">
      <c r="A158" s="695" t="s">
        <v>529</v>
      </c>
      <c r="B158" s="696" t="s">
        <v>3281</v>
      </c>
      <c r="C158" s="696" t="s">
        <v>892</v>
      </c>
      <c r="D158" s="696" t="s">
        <v>3384</v>
      </c>
      <c r="E158" s="696" t="s">
        <v>3385</v>
      </c>
      <c r="F158" s="711"/>
      <c r="G158" s="711"/>
      <c r="H158" s="711"/>
      <c r="I158" s="711"/>
      <c r="J158" s="711">
        <v>0.2</v>
      </c>
      <c r="K158" s="711">
        <v>9.68</v>
      </c>
      <c r="L158" s="711"/>
      <c r="M158" s="711">
        <v>48.4</v>
      </c>
      <c r="N158" s="711"/>
      <c r="O158" s="711"/>
      <c r="P158" s="701"/>
      <c r="Q158" s="712"/>
    </row>
    <row r="159" spans="1:17" ht="14.4" customHeight="1" x14ac:dyDescent="0.3">
      <c r="A159" s="695" t="s">
        <v>529</v>
      </c>
      <c r="B159" s="696" t="s">
        <v>3281</v>
      </c>
      <c r="C159" s="696" t="s">
        <v>892</v>
      </c>
      <c r="D159" s="696" t="s">
        <v>3386</v>
      </c>
      <c r="E159" s="696" t="s">
        <v>1083</v>
      </c>
      <c r="F159" s="711">
        <v>32.1</v>
      </c>
      <c r="G159" s="711">
        <v>2846.45</v>
      </c>
      <c r="H159" s="711">
        <v>1</v>
      </c>
      <c r="I159" s="711">
        <v>88.67445482866043</v>
      </c>
      <c r="J159" s="711">
        <v>20.63</v>
      </c>
      <c r="K159" s="711">
        <v>2000.36</v>
      </c>
      <c r="L159" s="711">
        <v>0.7027560645716594</v>
      </c>
      <c r="M159" s="711">
        <v>96.963645176926804</v>
      </c>
      <c r="N159" s="711">
        <v>22.8</v>
      </c>
      <c r="O159" s="711">
        <v>2210.83</v>
      </c>
      <c r="P159" s="701">
        <v>0.77669728960635176</v>
      </c>
      <c r="Q159" s="712">
        <v>96.966228070175433</v>
      </c>
    </row>
    <row r="160" spans="1:17" ht="14.4" customHeight="1" x14ac:dyDescent="0.3">
      <c r="A160" s="695" t="s">
        <v>529</v>
      </c>
      <c r="B160" s="696" t="s">
        <v>3281</v>
      </c>
      <c r="C160" s="696" t="s">
        <v>892</v>
      </c>
      <c r="D160" s="696" t="s">
        <v>3387</v>
      </c>
      <c r="E160" s="696" t="s">
        <v>3388</v>
      </c>
      <c r="F160" s="711">
        <v>36</v>
      </c>
      <c r="G160" s="711">
        <v>2075.04</v>
      </c>
      <c r="H160" s="711">
        <v>1</v>
      </c>
      <c r="I160" s="711">
        <v>57.64</v>
      </c>
      <c r="J160" s="711">
        <v>5</v>
      </c>
      <c r="K160" s="711">
        <v>320</v>
      </c>
      <c r="L160" s="711">
        <v>0.15421389467190993</v>
      </c>
      <c r="M160" s="711">
        <v>64</v>
      </c>
      <c r="N160" s="711">
        <v>7</v>
      </c>
      <c r="O160" s="711">
        <v>448</v>
      </c>
      <c r="P160" s="701">
        <v>0.21589945254067391</v>
      </c>
      <c r="Q160" s="712">
        <v>64</v>
      </c>
    </row>
    <row r="161" spans="1:17" ht="14.4" customHeight="1" x14ac:dyDescent="0.3">
      <c r="A161" s="695" t="s">
        <v>529</v>
      </c>
      <c r="B161" s="696" t="s">
        <v>3281</v>
      </c>
      <c r="C161" s="696" t="s">
        <v>892</v>
      </c>
      <c r="D161" s="696" t="s">
        <v>3389</v>
      </c>
      <c r="E161" s="696" t="s">
        <v>3110</v>
      </c>
      <c r="F161" s="711">
        <v>14</v>
      </c>
      <c r="G161" s="711">
        <v>7270.34</v>
      </c>
      <c r="H161" s="711">
        <v>1</v>
      </c>
      <c r="I161" s="711">
        <v>519.31000000000006</v>
      </c>
      <c r="J161" s="711"/>
      <c r="K161" s="711"/>
      <c r="L161" s="711"/>
      <c r="M161" s="711"/>
      <c r="N161" s="711"/>
      <c r="O161" s="711"/>
      <c r="P161" s="701"/>
      <c r="Q161" s="712"/>
    </row>
    <row r="162" spans="1:17" ht="14.4" customHeight="1" x14ac:dyDescent="0.3">
      <c r="A162" s="695" t="s">
        <v>529</v>
      </c>
      <c r="B162" s="696" t="s">
        <v>3281</v>
      </c>
      <c r="C162" s="696" t="s">
        <v>892</v>
      </c>
      <c r="D162" s="696" t="s">
        <v>3390</v>
      </c>
      <c r="E162" s="696" t="s">
        <v>3358</v>
      </c>
      <c r="F162" s="711"/>
      <c r="G162" s="711"/>
      <c r="H162" s="711"/>
      <c r="I162" s="711"/>
      <c r="J162" s="711"/>
      <c r="K162" s="711"/>
      <c r="L162" s="711"/>
      <c r="M162" s="711"/>
      <c r="N162" s="711">
        <v>3</v>
      </c>
      <c r="O162" s="711">
        <v>6475.8</v>
      </c>
      <c r="P162" s="701"/>
      <c r="Q162" s="712">
        <v>2158.6</v>
      </c>
    </row>
    <row r="163" spans="1:17" ht="14.4" customHeight="1" x14ac:dyDescent="0.3">
      <c r="A163" s="695" t="s">
        <v>529</v>
      </c>
      <c r="B163" s="696" t="s">
        <v>3281</v>
      </c>
      <c r="C163" s="696" t="s">
        <v>892</v>
      </c>
      <c r="D163" s="696" t="s">
        <v>3391</v>
      </c>
      <c r="E163" s="696" t="s">
        <v>3392</v>
      </c>
      <c r="F163" s="711">
        <v>2</v>
      </c>
      <c r="G163" s="711">
        <v>7256.12</v>
      </c>
      <c r="H163" s="711">
        <v>1</v>
      </c>
      <c r="I163" s="711">
        <v>3628.06</v>
      </c>
      <c r="J163" s="711"/>
      <c r="K163" s="711"/>
      <c r="L163" s="711"/>
      <c r="M163" s="711"/>
      <c r="N163" s="711">
        <v>3.42</v>
      </c>
      <c r="O163" s="711">
        <v>12407.9</v>
      </c>
      <c r="P163" s="701">
        <v>1.7099910144815686</v>
      </c>
      <c r="Q163" s="712">
        <v>3628.0409356725145</v>
      </c>
    </row>
    <row r="164" spans="1:17" ht="14.4" customHeight="1" x14ac:dyDescent="0.3">
      <c r="A164" s="695" t="s">
        <v>529</v>
      </c>
      <c r="B164" s="696" t="s">
        <v>3281</v>
      </c>
      <c r="C164" s="696" t="s">
        <v>892</v>
      </c>
      <c r="D164" s="696" t="s">
        <v>3393</v>
      </c>
      <c r="E164" s="696" t="s">
        <v>3394</v>
      </c>
      <c r="F164" s="711"/>
      <c r="G164" s="711"/>
      <c r="H164" s="711"/>
      <c r="I164" s="711"/>
      <c r="J164" s="711"/>
      <c r="K164" s="711"/>
      <c r="L164" s="711"/>
      <c r="M164" s="711"/>
      <c r="N164" s="711">
        <v>0.5</v>
      </c>
      <c r="O164" s="711">
        <v>348.6</v>
      </c>
      <c r="P164" s="701"/>
      <c r="Q164" s="712">
        <v>697.2</v>
      </c>
    </row>
    <row r="165" spans="1:17" ht="14.4" customHeight="1" x14ac:dyDescent="0.3">
      <c r="A165" s="695" t="s">
        <v>529</v>
      </c>
      <c r="B165" s="696" t="s">
        <v>3281</v>
      </c>
      <c r="C165" s="696" t="s">
        <v>892</v>
      </c>
      <c r="D165" s="696" t="s">
        <v>3395</v>
      </c>
      <c r="E165" s="696" t="s">
        <v>3396</v>
      </c>
      <c r="F165" s="711"/>
      <c r="G165" s="711"/>
      <c r="H165" s="711"/>
      <c r="I165" s="711"/>
      <c r="J165" s="711"/>
      <c r="K165" s="711"/>
      <c r="L165" s="711"/>
      <c r="M165" s="711"/>
      <c r="N165" s="711">
        <v>2</v>
      </c>
      <c r="O165" s="711">
        <v>4763.04</v>
      </c>
      <c r="P165" s="701"/>
      <c r="Q165" s="712">
        <v>2381.52</v>
      </c>
    </row>
    <row r="166" spans="1:17" ht="14.4" customHeight="1" x14ac:dyDescent="0.3">
      <c r="A166" s="695" t="s">
        <v>529</v>
      </c>
      <c r="B166" s="696" t="s">
        <v>3281</v>
      </c>
      <c r="C166" s="696" t="s">
        <v>3397</v>
      </c>
      <c r="D166" s="696" t="s">
        <v>3398</v>
      </c>
      <c r="E166" s="696" t="s">
        <v>3110</v>
      </c>
      <c r="F166" s="711">
        <v>47</v>
      </c>
      <c r="G166" s="711">
        <v>83761.51999999999</v>
      </c>
      <c r="H166" s="711">
        <v>1</v>
      </c>
      <c r="I166" s="711">
        <v>1782.1599999999999</v>
      </c>
      <c r="J166" s="711">
        <v>69</v>
      </c>
      <c r="K166" s="711">
        <v>126742.37999999999</v>
      </c>
      <c r="L166" s="711">
        <v>1.5131337158160454</v>
      </c>
      <c r="M166" s="711">
        <v>1836.8460869565215</v>
      </c>
      <c r="N166" s="711">
        <v>42</v>
      </c>
      <c r="O166" s="711">
        <v>78354.360000000015</v>
      </c>
      <c r="P166" s="701">
        <v>0.93544577510054772</v>
      </c>
      <c r="Q166" s="712">
        <v>1865.5800000000004</v>
      </c>
    </row>
    <row r="167" spans="1:17" ht="14.4" customHeight="1" x14ac:dyDescent="0.3">
      <c r="A167" s="695" t="s">
        <v>529</v>
      </c>
      <c r="B167" s="696" t="s">
        <v>3281</v>
      </c>
      <c r="C167" s="696" t="s">
        <v>3397</v>
      </c>
      <c r="D167" s="696" t="s">
        <v>3399</v>
      </c>
      <c r="E167" s="696" t="s">
        <v>3110</v>
      </c>
      <c r="F167" s="711">
        <v>23</v>
      </c>
      <c r="G167" s="711">
        <v>19773.560000000001</v>
      </c>
      <c r="H167" s="711">
        <v>1</v>
      </c>
      <c r="I167" s="711">
        <v>859.72</v>
      </c>
      <c r="J167" s="711">
        <v>23</v>
      </c>
      <c r="K167" s="711">
        <v>20848.189999999999</v>
      </c>
      <c r="L167" s="711">
        <v>1.0543468146353008</v>
      </c>
      <c r="M167" s="711">
        <v>906.44304347826085</v>
      </c>
      <c r="N167" s="711">
        <v>7</v>
      </c>
      <c r="O167" s="711">
        <v>6478.99</v>
      </c>
      <c r="P167" s="701">
        <v>0.32765925812043961</v>
      </c>
      <c r="Q167" s="712">
        <v>925.56999999999994</v>
      </c>
    </row>
    <row r="168" spans="1:17" ht="14.4" customHeight="1" x14ac:dyDescent="0.3">
      <c r="A168" s="695" t="s">
        <v>529</v>
      </c>
      <c r="B168" s="696" t="s">
        <v>3281</v>
      </c>
      <c r="C168" s="696" t="s">
        <v>3127</v>
      </c>
      <c r="D168" s="696" t="s">
        <v>3400</v>
      </c>
      <c r="E168" s="696" t="s">
        <v>3401</v>
      </c>
      <c r="F168" s="711">
        <v>7</v>
      </c>
      <c r="G168" s="711">
        <v>7551.9500000000007</v>
      </c>
      <c r="H168" s="711">
        <v>1</v>
      </c>
      <c r="I168" s="711">
        <v>1078.8500000000001</v>
      </c>
      <c r="J168" s="711">
        <v>7</v>
      </c>
      <c r="K168" s="711">
        <v>7551.95</v>
      </c>
      <c r="L168" s="711">
        <v>0.99999999999999989</v>
      </c>
      <c r="M168" s="711">
        <v>1078.8499999999999</v>
      </c>
      <c r="N168" s="711">
        <v>50</v>
      </c>
      <c r="O168" s="711">
        <v>53942.499999999993</v>
      </c>
      <c r="P168" s="701">
        <v>7.1428571428571415</v>
      </c>
      <c r="Q168" s="712">
        <v>1078.8499999999999</v>
      </c>
    </row>
    <row r="169" spans="1:17" ht="14.4" customHeight="1" x14ac:dyDescent="0.3">
      <c r="A169" s="695" t="s">
        <v>529</v>
      </c>
      <c r="B169" s="696" t="s">
        <v>3281</v>
      </c>
      <c r="C169" s="696" t="s">
        <v>3127</v>
      </c>
      <c r="D169" s="696" t="s">
        <v>3402</v>
      </c>
      <c r="E169" s="696" t="s">
        <v>3403</v>
      </c>
      <c r="F169" s="711">
        <v>7</v>
      </c>
      <c r="G169" s="711">
        <v>45863.23</v>
      </c>
      <c r="H169" s="711">
        <v>1</v>
      </c>
      <c r="I169" s="711">
        <v>6551.89</v>
      </c>
      <c r="J169" s="711">
        <v>7</v>
      </c>
      <c r="K169" s="711">
        <v>45863.229999999996</v>
      </c>
      <c r="L169" s="711">
        <v>0.99999999999999989</v>
      </c>
      <c r="M169" s="711">
        <v>6551.8899999999994</v>
      </c>
      <c r="N169" s="711">
        <v>9</v>
      </c>
      <c r="O169" s="711">
        <v>58967.010000000009</v>
      </c>
      <c r="P169" s="701">
        <v>1.2857142857142858</v>
      </c>
      <c r="Q169" s="712">
        <v>6551.8900000000012</v>
      </c>
    </row>
    <row r="170" spans="1:17" ht="14.4" customHeight="1" x14ac:dyDescent="0.3">
      <c r="A170" s="695" t="s">
        <v>529</v>
      </c>
      <c r="B170" s="696" t="s">
        <v>3281</v>
      </c>
      <c r="C170" s="696" t="s">
        <v>3127</v>
      </c>
      <c r="D170" s="696" t="s">
        <v>3404</v>
      </c>
      <c r="E170" s="696" t="s">
        <v>3405</v>
      </c>
      <c r="F170" s="711">
        <v>1</v>
      </c>
      <c r="G170" s="711">
        <v>1672</v>
      </c>
      <c r="H170" s="711">
        <v>1</v>
      </c>
      <c r="I170" s="711">
        <v>1672</v>
      </c>
      <c r="J170" s="711">
        <v>1</v>
      </c>
      <c r="K170" s="711">
        <v>1732.8</v>
      </c>
      <c r="L170" s="711">
        <v>1.0363636363636364</v>
      </c>
      <c r="M170" s="711">
        <v>1732.8</v>
      </c>
      <c r="N170" s="711"/>
      <c r="O170" s="711"/>
      <c r="P170" s="701"/>
      <c r="Q170" s="712"/>
    </row>
    <row r="171" spans="1:17" ht="14.4" customHeight="1" x14ac:dyDescent="0.3">
      <c r="A171" s="695" t="s">
        <v>529</v>
      </c>
      <c r="B171" s="696" t="s">
        <v>3281</v>
      </c>
      <c r="C171" s="696" t="s">
        <v>3127</v>
      </c>
      <c r="D171" s="696" t="s">
        <v>3128</v>
      </c>
      <c r="E171" s="696" t="s">
        <v>3129</v>
      </c>
      <c r="F171" s="711"/>
      <c r="G171" s="711"/>
      <c r="H171" s="711"/>
      <c r="I171" s="711"/>
      <c r="J171" s="711"/>
      <c r="K171" s="711"/>
      <c r="L171" s="711"/>
      <c r="M171" s="711"/>
      <c r="N171" s="711">
        <v>2</v>
      </c>
      <c r="O171" s="711">
        <v>5250.22</v>
      </c>
      <c r="P171" s="701"/>
      <c r="Q171" s="712">
        <v>2625.11</v>
      </c>
    </row>
    <row r="172" spans="1:17" ht="14.4" customHeight="1" x14ac:dyDescent="0.3">
      <c r="A172" s="695" t="s">
        <v>529</v>
      </c>
      <c r="B172" s="696" t="s">
        <v>3281</v>
      </c>
      <c r="C172" s="696" t="s">
        <v>3127</v>
      </c>
      <c r="D172" s="696" t="s">
        <v>3130</v>
      </c>
      <c r="E172" s="696" t="s">
        <v>3131</v>
      </c>
      <c r="F172" s="711"/>
      <c r="G172" s="711"/>
      <c r="H172" s="711"/>
      <c r="I172" s="711"/>
      <c r="J172" s="711"/>
      <c r="K172" s="711"/>
      <c r="L172" s="711"/>
      <c r="M172" s="711"/>
      <c r="N172" s="711">
        <v>5</v>
      </c>
      <c r="O172" s="711">
        <v>5233.6499999999996</v>
      </c>
      <c r="P172" s="701"/>
      <c r="Q172" s="712">
        <v>1046.73</v>
      </c>
    </row>
    <row r="173" spans="1:17" ht="14.4" customHeight="1" x14ac:dyDescent="0.3">
      <c r="A173" s="695" t="s">
        <v>529</v>
      </c>
      <c r="B173" s="696" t="s">
        <v>3281</v>
      </c>
      <c r="C173" s="696" t="s">
        <v>3127</v>
      </c>
      <c r="D173" s="696" t="s">
        <v>3132</v>
      </c>
      <c r="E173" s="696" t="s">
        <v>3133</v>
      </c>
      <c r="F173" s="711">
        <v>1</v>
      </c>
      <c r="G173" s="711">
        <v>966</v>
      </c>
      <c r="H173" s="711">
        <v>1</v>
      </c>
      <c r="I173" s="711">
        <v>966</v>
      </c>
      <c r="J173" s="711">
        <v>6</v>
      </c>
      <c r="K173" s="711">
        <v>6006.78</v>
      </c>
      <c r="L173" s="711">
        <v>6.2181987577639752</v>
      </c>
      <c r="M173" s="711">
        <v>1001.13</v>
      </c>
      <c r="N173" s="711"/>
      <c r="O173" s="711"/>
      <c r="P173" s="701"/>
      <c r="Q173" s="712"/>
    </row>
    <row r="174" spans="1:17" ht="14.4" customHeight="1" x14ac:dyDescent="0.3">
      <c r="A174" s="695" t="s">
        <v>529</v>
      </c>
      <c r="B174" s="696" t="s">
        <v>3281</v>
      </c>
      <c r="C174" s="696" t="s">
        <v>3127</v>
      </c>
      <c r="D174" s="696" t="s">
        <v>3406</v>
      </c>
      <c r="E174" s="696" t="s">
        <v>3407</v>
      </c>
      <c r="F174" s="711">
        <v>3</v>
      </c>
      <c r="G174" s="711">
        <v>2097</v>
      </c>
      <c r="H174" s="711">
        <v>1</v>
      </c>
      <c r="I174" s="711">
        <v>699</v>
      </c>
      <c r="J174" s="711"/>
      <c r="K174" s="711"/>
      <c r="L174" s="711"/>
      <c r="M174" s="711"/>
      <c r="N174" s="711">
        <v>6</v>
      </c>
      <c r="O174" s="711">
        <v>4346.5199999999995</v>
      </c>
      <c r="P174" s="701">
        <v>2.0727324749642344</v>
      </c>
      <c r="Q174" s="712">
        <v>724.42</v>
      </c>
    </row>
    <row r="175" spans="1:17" ht="14.4" customHeight="1" x14ac:dyDescent="0.3">
      <c r="A175" s="695" t="s">
        <v>529</v>
      </c>
      <c r="B175" s="696" t="s">
        <v>3281</v>
      </c>
      <c r="C175" s="696" t="s">
        <v>3127</v>
      </c>
      <c r="D175" s="696" t="s">
        <v>3134</v>
      </c>
      <c r="E175" s="696" t="s">
        <v>3135</v>
      </c>
      <c r="F175" s="711"/>
      <c r="G175" s="711"/>
      <c r="H175" s="711"/>
      <c r="I175" s="711"/>
      <c r="J175" s="711"/>
      <c r="K175" s="711"/>
      <c r="L175" s="711"/>
      <c r="M175" s="711"/>
      <c r="N175" s="711">
        <v>4</v>
      </c>
      <c r="O175" s="711">
        <v>957.6</v>
      </c>
      <c r="P175" s="701"/>
      <c r="Q175" s="712">
        <v>239.4</v>
      </c>
    </row>
    <row r="176" spans="1:17" ht="14.4" customHeight="1" x14ac:dyDescent="0.3">
      <c r="A176" s="695" t="s">
        <v>529</v>
      </c>
      <c r="B176" s="696" t="s">
        <v>3281</v>
      </c>
      <c r="C176" s="696" t="s">
        <v>3127</v>
      </c>
      <c r="D176" s="696" t="s">
        <v>3408</v>
      </c>
      <c r="E176" s="696" t="s">
        <v>3409</v>
      </c>
      <c r="F176" s="711"/>
      <c r="G176" s="711"/>
      <c r="H176" s="711"/>
      <c r="I176" s="711"/>
      <c r="J176" s="711">
        <v>3</v>
      </c>
      <c r="K176" s="711">
        <v>7213.08</v>
      </c>
      <c r="L176" s="711"/>
      <c r="M176" s="711">
        <v>2404.36</v>
      </c>
      <c r="N176" s="711"/>
      <c r="O176" s="711"/>
      <c r="P176" s="701"/>
      <c r="Q176" s="712"/>
    </row>
    <row r="177" spans="1:17" ht="14.4" customHeight="1" x14ac:dyDescent="0.3">
      <c r="A177" s="695" t="s">
        <v>529</v>
      </c>
      <c r="B177" s="696" t="s">
        <v>3281</v>
      </c>
      <c r="C177" s="696" t="s">
        <v>3127</v>
      </c>
      <c r="D177" s="696" t="s">
        <v>3410</v>
      </c>
      <c r="E177" s="696" t="s">
        <v>3411</v>
      </c>
      <c r="F177" s="711">
        <v>1</v>
      </c>
      <c r="G177" s="711">
        <v>452.89</v>
      </c>
      <c r="H177" s="711">
        <v>1</v>
      </c>
      <c r="I177" s="711">
        <v>452.89</v>
      </c>
      <c r="J177" s="711">
        <v>2</v>
      </c>
      <c r="K177" s="711">
        <v>905.78</v>
      </c>
      <c r="L177" s="711">
        <v>2</v>
      </c>
      <c r="M177" s="711">
        <v>452.89</v>
      </c>
      <c r="N177" s="711"/>
      <c r="O177" s="711"/>
      <c r="P177" s="701"/>
      <c r="Q177" s="712"/>
    </row>
    <row r="178" spans="1:17" ht="14.4" customHeight="1" x14ac:dyDescent="0.3">
      <c r="A178" s="695" t="s">
        <v>529</v>
      </c>
      <c r="B178" s="696" t="s">
        <v>3281</v>
      </c>
      <c r="C178" s="696" t="s">
        <v>3127</v>
      </c>
      <c r="D178" s="696" t="s">
        <v>3412</v>
      </c>
      <c r="E178" s="696" t="s">
        <v>3413</v>
      </c>
      <c r="F178" s="711">
        <v>10</v>
      </c>
      <c r="G178" s="711">
        <v>13238.970000000001</v>
      </c>
      <c r="H178" s="711">
        <v>1</v>
      </c>
      <c r="I178" s="711">
        <v>1323.8970000000002</v>
      </c>
      <c r="J178" s="711">
        <v>5</v>
      </c>
      <c r="K178" s="711">
        <v>6835.35</v>
      </c>
      <c r="L178" s="711">
        <v>0.51630527148260019</v>
      </c>
      <c r="M178" s="711">
        <v>1367.0700000000002</v>
      </c>
      <c r="N178" s="711">
        <v>6</v>
      </c>
      <c r="O178" s="711">
        <v>8202.42</v>
      </c>
      <c r="P178" s="701">
        <v>0.61956632577912019</v>
      </c>
      <c r="Q178" s="712">
        <v>1367.07</v>
      </c>
    </row>
    <row r="179" spans="1:17" ht="14.4" customHeight="1" x14ac:dyDescent="0.3">
      <c r="A179" s="695" t="s">
        <v>529</v>
      </c>
      <c r="B179" s="696" t="s">
        <v>3281</v>
      </c>
      <c r="C179" s="696" t="s">
        <v>3127</v>
      </c>
      <c r="D179" s="696" t="s">
        <v>3414</v>
      </c>
      <c r="E179" s="696" t="s">
        <v>3415</v>
      </c>
      <c r="F179" s="711">
        <v>6</v>
      </c>
      <c r="G179" s="711">
        <v>11125.8</v>
      </c>
      <c r="H179" s="711">
        <v>1</v>
      </c>
      <c r="I179" s="711">
        <v>1854.3</v>
      </c>
      <c r="J179" s="711">
        <v>3</v>
      </c>
      <c r="K179" s="711">
        <v>5562.9</v>
      </c>
      <c r="L179" s="711">
        <v>0.5</v>
      </c>
      <c r="M179" s="711">
        <v>1854.3</v>
      </c>
      <c r="N179" s="711">
        <v>7</v>
      </c>
      <c r="O179" s="711">
        <v>12980.099999999999</v>
      </c>
      <c r="P179" s="701">
        <v>1.1666666666666665</v>
      </c>
      <c r="Q179" s="712">
        <v>1854.2999999999997</v>
      </c>
    </row>
    <row r="180" spans="1:17" ht="14.4" customHeight="1" x14ac:dyDescent="0.3">
      <c r="A180" s="695" t="s">
        <v>529</v>
      </c>
      <c r="B180" s="696" t="s">
        <v>3281</v>
      </c>
      <c r="C180" s="696" t="s">
        <v>3127</v>
      </c>
      <c r="D180" s="696" t="s">
        <v>3136</v>
      </c>
      <c r="E180" s="696" t="s">
        <v>3137</v>
      </c>
      <c r="F180" s="711"/>
      <c r="G180" s="711"/>
      <c r="H180" s="711"/>
      <c r="I180" s="711"/>
      <c r="J180" s="711"/>
      <c r="K180" s="711"/>
      <c r="L180" s="711"/>
      <c r="M180" s="711"/>
      <c r="N180" s="711">
        <v>7</v>
      </c>
      <c r="O180" s="711">
        <v>6311.4800000000005</v>
      </c>
      <c r="P180" s="701"/>
      <c r="Q180" s="712">
        <v>901.6400000000001</v>
      </c>
    </row>
    <row r="181" spans="1:17" ht="14.4" customHeight="1" x14ac:dyDescent="0.3">
      <c r="A181" s="695" t="s">
        <v>529</v>
      </c>
      <c r="B181" s="696" t="s">
        <v>3281</v>
      </c>
      <c r="C181" s="696" t="s">
        <v>3127</v>
      </c>
      <c r="D181" s="696" t="s">
        <v>3416</v>
      </c>
      <c r="E181" s="696" t="s">
        <v>3417</v>
      </c>
      <c r="F181" s="711">
        <v>10</v>
      </c>
      <c r="G181" s="711">
        <v>4275</v>
      </c>
      <c r="H181" s="711">
        <v>1</v>
      </c>
      <c r="I181" s="711">
        <v>427.5</v>
      </c>
      <c r="J181" s="711">
        <v>1</v>
      </c>
      <c r="K181" s="711">
        <v>427.5</v>
      </c>
      <c r="L181" s="711">
        <v>0.1</v>
      </c>
      <c r="M181" s="711">
        <v>427.5</v>
      </c>
      <c r="N181" s="711"/>
      <c r="O181" s="711"/>
      <c r="P181" s="701"/>
      <c r="Q181" s="712"/>
    </row>
    <row r="182" spans="1:17" ht="14.4" customHeight="1" x14ac:dyDescent="0.3">
      <c r="A182" s="695" t="s">
        <v>529</v>
      </c>
      <c r="B182" s="696" t="s">
        <v>3281</v>
      </c>
      <c r="C182" s="696" t="s">
        <v>3127</v>
      </c>
      <c r="D182" s="696" t="s">
        <v>3418</v>
      </c>
      <c r="E182" s="696" t="s">
        <v>3419</v>
      </c>
      <c r="F182" s="711">
        <v>4</v>
      </c>
      <c r="G182" s="711">
        <v>2901.8</v>
      </c>
      <c r="H182" s="711">
        <v>1</v>
      </c>
      <c r="I182" s="711">
        <v>725.45</v>
      </c>
      <c r="J182" s="711"/>
      <c r="K182" s="711"/>
      <c r="L182" s="711"/>
      <c r="M182" s="711"/>
      <c r="N182" s="711"/>
      <c r="O182" s="711"/>
      <c r="P182" s="701"/>
      <c r="Q182" s="712"/>
    </row>
    <row r="183" spans="1:17" ht="14.4" customHeight="1" x14ac:dyDescent="0.3">
      <c r="A183" s="695" t="s">
        <v>529</v>
      </c>
      <c r="B183" s="696" t="s">
        <v>3281</v>
      </c>
      <c r="C183" s="696" t="s">
        <v>3127</v>
      </c>
      <c r="D183" s="696" t="s">
        <v>3420</v>
      </c>
      <c r="E183" s="696" t="s">
        <v>3421</v>
      </c>
      <c r="F183" s="711">
        <v>7</v>
      </c>
      <c r="G183" s="711">
        <v>24761.24</v>
      </c>
      <c r="H183" s="711">
        <v>1</v>
      </c>
      <c r="I183" s="711">
        <v>3537.32</v>
      </c>
      <c r="J183" s="711">
        <v>7</v>
      </c>
      <c r="K183" s="711">
        <v>24761.239999999998</v>
      </c>
      <c r="L183" s="711">
        <v>0.99999999999999989</v>
      </c>
      <c r="M183" s="711">
        <v>3537.3199999999997</v>
      </c>
      <c r="N183" s="711">
        <v>50</v>
      </c>
      <c r="O183" s="711">
        <v>176866</v>
      </c>
      <c r="P183" s="701">
        <v>7.1428571428571423</v>
      </c>
      <c r="Q183" s="712">
        <v>3537.32</v>
      </c>
    </row>
    <row r="184" spans="1:17" ht="14.4" customHeight="1" x14ac:dyDescent="0.3">
      <c r="A184" s="695" t="s">
        <v>529</v>
      </c>
      <c r="B184" s="696" t="s">
        <v>3281</v>
      </c>
      <c r="C184" s="696" t="s">
        <v>3127</v>
      </c>
      <c r="D184" s="696" t="s">
        <v>3138</v>
      </c>
      <c r="E184" s="696" t="s">
        <v>3139</v>
      </c>
      <c r="F184" s="711">
        <v>9</v>
      </c>
      <c r="G184" s="711">
        <v>3592.62</v>
      </c>
      <c r="H184" s="711">
        <v>1</v>
      </c>
      <c r="I184" s="711">
        <v>399.18</v>
      </c>
      <c r="J184" s="711">
        <v>8</v>
      </c>
      <c r="K184" s="711">
        <v>3269.92</v>
      </c>
      <c r="L184" s="711">
        <v>0.91017697390762176</v>
      </c>
      <c r="M184" s="711">
        <v>408.74</v>
      </c>
      <c r="N184" s="711">
        <v>7</v>
      </c>
      <c r="O184" s="711">
        <v>2861.1800000000003</v>
      </c>
      <c r="P184" s="701">
        <v>0.79640485216916912</v>
      </c>
      <c r="Q184" s="712">
        <v>408.74000000000007</v>
      </c>
    </row>
    <row r="185" spans="1:17" ht="14.4" customHeight="1" x14ac:dyDescent="0.3">
      <c r="A185" s="695" t="s">
        <v>529</v>
      </c>
      <c r="B185" s="696" t="s">
        <v>3281</v>
      </c>
      <c r="C185" s="696" t="s">
        <v>3127</v>
      </c>
      <c r="D185" s="696" t="s">
        <v>3422</v>
      </c>
      <c r="E185" s="696" t="s">
        <v>3423</v>
      </c>
      <c r="F185" s="711"/>
      <c r="G185" s="711"/>
      <c r="H185" s="711"/>
      <c r="I185" s="711"/>
      <c r="J185" s="711">
        <v>2</v>
      </c>
      <c r="K185" s="711">
        <v>4786</v>
      </c>
      <c r="L185" s="711"/>
      <c r="M185" s="711">
        <v>2393</v>
      </c>
      <c r="N185" s="711"/>
      <c r="O185" s="711"/>
      <c r="P185" s="701"/>
      <c r="Q185" s="712"/>
    </row>
    <row r="186" spans="1:17" ht="14.4" customHeight="1" x14ac:dyDescent="0.3">
      <c r="A186" s="695" t="s">
        <v>529</v>
      </c>
      <c r="B186" s="696" t="s">
        <v>3281</v>
      </c>
      <c r="C186" s="696" t="s">
        <v>3127</v>
      </c>
      <c r="D186" s="696" t="s">
        <v>3140</v>
      </c>
      <c r="E186" s="696" t="s">
        <v>3141</v>
      </c>
      <c r="F186" s="711">
        <v>20</v>
      </c>
      <c r="G186" s="711">
        <v>4048.0000000000005</v>
      </c>
      <c r="H186" s="711">
        <v>1</v>
      </c>
      <c r="I186" s="711">
        <v>202.40000000000003</v>
      </c>
      <c r="J186" s="711">
        <v>23</v>
      </c>
      <c r="K186" s="711">
        <v>4655.2000000000007</v>
      </c>
      <c r="L186" s="711">
        <v>1.1500000000000001</v>
      </c>
      <c r="M186" s="711">
        <v>202.40000000000003</v>
      </c>
      <c r="N186" s="711">
        <v>30</v>
      </c>
      <c r="O186" s="711">
        <v>6072.0000000000009</v>
      </c>
      <c r="P186" s="701">
        <v>1.5</v>
      </c>
      <c r="Q186" s="712">
        <v>202.40000000000003</v>
      </c>
    </row>
    <row r="187" spans="1:17" ht="14.4" customHeight="1" x14ac:dyDescent="0.3">
      <c r="A187" s="695" t="s">
        <v>529</v>
      </c>
      <c r="B187" s="696" t="s">
        <v>3281</v>
      </c>
      <c r="C187" s="696" t="s">
        <v>3127</v>
      </c>
      <c r="D187" s="696" t="s">
        <v>3144</v>
      </c>
      <c r="E187" s="696" t="s">
        <v>3145</v>
      </c>
      <c r="F187" s="711">
        <v>7</v>
      </c>
      <c r="G187" s="711">
        <v>11655</v>
      </c>
      <c r="H187" s="711">
        <v>1</v>
      </c>
      <c r="I187" s="711">
        <v>1665</v>
      </c>
      <c r="J187" s="711">
        <v>3</v>
      </c>
      <c r="K187" s="711">
        <v>4995</v>
      </c>
      <c r="L187" s="711">
        <v>0.42857142857142855</v>
      </c>
      <c r="M187" s="711">
        <v>1665</v>
      </c>
      <c r="N187" s="711">
        <v>14</v>
      </c>
      <c r="O187" s="711">
        <v>23310</v>
      </c>
      <c r="P187" s="701">
        <v>2</v>
      </c>
      <c r="Q187" s="712">
        <v>1665</v>
      </c>
    </row>
    <row r="188" spans="1:17" ht="14.4" customHeight="1" x14ac:dyDescent="0.3">
      <c r="A188" s="695" t="s">
        <v>529</v>
      </c>
      <c r="B188" s="696" t="s">
        <v>3281</v>
      </c>
      <c r="C188" s="696" t="s">
        <v>3127</v>
      </c>
      <c r="D188" s="696" t="s">
        <v>3146</v>
      </c>
      <c r="E188" s="696" t="s">
        <v>3147</v>
      </c>
      <c r="F188" s="711">
        <v>2</v>
      </c>
      <c r="G188" s="711">
        <v>4872</v>
      </c>
      <c r="H188" s="711">
        <v>1</v>
      </c>
      <c r="I188" s="711">
        <v>2436</v>
      </c>
      <c r="J188" s="711">
        <v>9</v>
      </c>
      <c r="K188" s="711">
        <v>21924</v>
      </c>
      <c r="L188" s="711">
        <v>4.5</v>
      </c>
      <c r="M188" s="711">
        <v>2436</v>
      </c>
      <c r="N188" s="711">
        <v>6</v>
      </c>
      <c r="O188" s="711">
        <v>14616</v>
      </c>
      <c r="P188" s="701">
        <v>3</v>
      </c>
      <c r="Q188" s="712">
        <v>2436</v>
      </c>
    </row>
    <row r="189" spans="1:17" ht="14.4" customHeight="1" x14ac:dyDescent="0.3">
      <c r="A189" s="695" t="s">
        <v>529</v>
      </c>
      <c r="B189" s="696" t="s">
        <v>3281</v>
      </c>
      <c r="C189" s="696" t="s">
        <v>3127</v>
      </c>
      <c r="D189" s="696" t="s">
        <v>3148</v>
      </c>
      <c r="E189" s="696" t="s">
        <v>3149</v>
      </c>
      <c r="F189" s="711">
        <v>11</v>
      </c>
      <c r="G189" s="711">
        <v>8140</v>
      </c>
      <c r="H189" s="711">
        <v>1</v>
      </c>
      <c r="I189" s="711">
        <v>740</v>
      </c>
      <c r="J189" s="711">
        <v>20</v>
      </c>
      <c r="K189" s="711">
        <v>14800</v>
      </c>
      <c r="L189" s="711">
        <v>1.8181818181818181</v>
      </c>
      <c r="M189" s="711">
        <v>740</v>
      </c>
      <c r="N189" s="711">
        <v>15</v>
      </c>
      <c r="O189" s="711">
        <v>11100</v>
      </c>
      <c r="P189" s="701">
        <v>1.3636363636363635</v>
      </c>
      <c r="Q189" s="712">
        <v>740</v>
      </c>
    </row>
    <row r="190" spans="1:17" ht="14.4" customHeight="1" x14ac:dyDescent="0.3">
      <c r="A190" s="695" t="s">
        <v>529</v>
      </c>
      <c r="B190" s="696" t="s">
        <v>3281</v>
      </c>
      <c r="C190" s="696" t="s">
        <v>3127</v>
      </c>
      <c r="D190" s="696" t="s">
        <v>3424</v>
      </c>
      <c r="E190" s="696" t="s">
        <v>3425</v>
      </c>
      <c r="F190" s="711"/>
      <c r="G190" s="711"/>
      <c r="H190" s="711"/>
      <c r="I190" s="711"/>
      <c r="J190" s="711"/>
      <c r="K190" s="711"/>
      <c r="L190" s="711"/>
      <c r="M190" s="711"/>
      <c r="N190" s="711">
        <v>1</v>
      </c>
      <c r="O190" s="711">
        <v>530.62</v>
      </c>
      <c r="P190" s="701"/>
      <c r="Q190" s="712">
        <v>530.62</v>
      </c>
    </row>
    <row r="191" spans="1:17" ht="14.4" customHeight="1" x14ac:dyDescent="0.3">
      <c r="A191" s="695" t="s">
        <v>529</v>
      </c>
      <c r="B191" s="696" t="s">
        <v>3281</v>
      </c>
      <c r="C191" s="696" t="s">
        <v>3127</v>
      </c>
      <c r="D191" s="696" t="s">
        <v>3426</v>
      </c>
      <c r="E191" s="696" t="s">
        <v>3427</v>
      </c>
      <c r="F191" s="711">
        <v>7</v>
      </c>
      <c r="G191" s="711">
        <v>46036.9</v>
      </c>
      <c r="H191" s="711">
        <v>1</v>
      </c>
      <c r="I191" s="711">
        <v>6576.7</v>
      </c>
      <c r="J191" s="711">
        <v>4</v>
      </c>
      <c r="K191" s="711">
        <v>26306.799999999999</v>
      </c>
      <c r="L191" s="711">
        <v>0.5714285714285714</v>
      </c>
      <c r="M191" s="711">
        <v>6576.7</v>
      </c>
      <c r="N191" s="711">
        <v>3</v>
      </c>
      <c r="O191" s="711">
        <v>19730.099999999999</v>
      </c>
      <c r="P191" s="701">
        <v>0.42857142857142855</v>
      </c>
      <c r="Q191" s="712">
        <v>6576.7</v>
      </c>
    </row>
    <row r="192" spans="1:17" ht="14.4" customHeight="1" x14ac:dyDescent="0.3">
      <c r="A192" s="695" t="s">
        <v>529</v>
      </c>
      <c r="B192" s="696" t="s">
        <v>3281</v>
      </c>
      <c r="C192" s="696" t="s">
        <v>3127</v>
      </c>
      <c r="D192" s="696" t="s">
        <v>3428</v>
      </c>
      <c r="E192" s="696" t="s">
        <v>3429</v>
      </c>
      <c r="F192" s="711">
        <v>6</v>
      </c>
      <c r="G192" s="711">
        <v>65610</v>
      </c>
      <c r="H192" s="711">
        <v>1</v>
      </c>
      <c r="I192" s="711">
        <v>10935</v>
      </c>
      <c r="J192" s="711">
        <v>7</v>
      </c>
      <c r="K192" s="711">
        <v>76545</v>
      </c>
      <c r="L192" s="711">
        <v>1.1666666666666667</v>
      </c>
      <c r="M192" s="711">
        <v>10935</v>
      </c>
      <c r="N192" s="711">
        <v>5</v>
      </c>
      <c r="O192" s="711">
        <v>54675</v>
      </c>
      <c r="P192" s="701">
        <v>0.83333333333333337</v>
      </c>
      <c r="Q192" s="712">
        <v>10935</v>
      </c>
    </row>
    <row r="193" spans="1:17" ht="14.4" customHeight="1" x14ac:dyDescent="0.3">
      <c r="A193" s="695" t="s">
        <v>529</v>
      </c>
      <c r="B193" s="696" t="s">
        <v>3281</v>
      </c>
      <c r="C193" s="696" t="s">
        <v>3127</v>
      </c>
      <c r="D193" s="696" t="s">
        <v>3430</v>
      </c>
      <c r="E193" s="696" t="s">
        <v>3431</v>
      </c>
      <c r="F193" s="711">
        <v>3</v>
      </c>
      <c r="G193" s="711">
        <v>39262.199999999997</v>
      </c>
      <c r="H193" s="711">
        <v>1</v>
      </c>
      <c r="I193" s="711">
        <v>13087.4</v>
      </c>
      <c r="J193" s="711">
        <v>12.3</v>
      </c>
      <c r="K193" s="711">
        <v>160975.01999999996</v>
      </c>
      <c r="L193" s="711">
        <v>4.0999999999999996</v>
      </c>
      <c r="M193" s="711">
        <v>13087.399999999996</v>
      </c>
      <c r="N193" s="711">
        <v>11</v>
      </c>
      <c r="O193" s="711">
        <v>143961.4</v>
      </c>
      <c r="P193" s="701">
        <v>3.666666666666667</v>
      </c>
      <c r="Q193" s="712">
        <v>13087.4</v>
      </c>
    </row>
    <row r="194" spans="1:17" ht="14.4" customHeight="1" x14ac:dyDescent="0.3">
      <c r="A194" s="695" t="s">
        <v>529</v>
      </c>
      <c r="B194" s="696" t="s">
        <v>3281</v>
      </c>
      <c r="C194" s="696" t="s">
        <v>3127</v>
      </c>
      <c r="D194" s="696" t="s">
        <v>3432</v>
      </c>
      <c r="E194" s="696" t="s">
        <v>3433</v>
      </c>
      <c r="F194" s="711"/>
      <c r="G194" s="711"/>
      <c r="H194" s="711"/>
      <c r="I194" s="711"/>
      <c r="J194" s="711">
        <v>1</v>
      </c>
      <c r="K194" s="711">
        <v>9261.7000000000007</v>
      </c>
      <c r="L194" s="711"/>
      <c r="M194" s="711">
        <v>9261.7000000000007</v>
      </c>
      <c r="N194" s="711"/>
      <c r="O194" s="711"/>
      <c r="P194" s="701"/>
      <c r="Q194" s="712"/>
    </row>
    <row r="195" spans="1:17" ht="14.4" customHeight="1" x14ac:dyDescent="0.3">
      <c r="A195" s="695" t="s">
        <v>529</v>
      </c>
      <c r="B195" s="696" t="s">
        <v>3281</v>
      </c>
      <c r="C195" s="696" t="s">
        <v>3127</v>
      </c>
      <c r="D195" s="696" t="s">
        <v>3434</v>
      </c>
      <c r="E195" s="696" t="s">
        <v>3435</v>
      </c>
      <c r="F195" s="711">
        <v>3</v>
      </c>
      <c r="G195" s="711">
        <v>10382.74</v>
      </c>
      <c r="H195" s="711">
        <v>1</v>
      </c>
      <c r="I195" s="711">
        <v>3460.9133333333334</v>
      </c>
      <c r="J195" s="711">
        <v>1</v>
      </c>
      <c r="K195" s="711">
        <v>3501.87</v>
      </c>
      <c r="L195" s="711">
        <v>0.33727802102335219</v>
      </c>
      <c r="M195" s="711">
        <v>3501.87</v>
      </c>
      <c r="N195" s="711">
        <v>3</v>
      </c>
      <c r="O195" s="711">
        <v>10505.61</v>
      </c>
      <c r="P195" s="701">
        <v>1.0118340630700566</v>
      </c>
      <c r="Q195" s="712">
        <v>3501.8700000000003</v>
      </c>
    </row>
    <row r="196" spans="1:17" ht="14.4" customHeight="1" x14ac:dyDescent="0.3">
      <c r="A196" s="695" t="s">
        <v>529</v>
      </c>
      <c r="B196" s="696" t="s">
        <v>3281</v>
      </c>
      <c r="C196" s="696" t="s">
        <v>3127</v>
      </c>
      <c r="D196" s="696" t="s">
        <v>3150</v>
      </c>
      <c r="E196" s="696" t="s">
        <v>3151</v>
      </c>
      <c r="F196" s="711">
        <v>3</v>
      </c>
      <c r="G196" s="711">
        <v>8695.82</v>
      </c>
      <c r="H196" s="711">
        <v>1</v>
      </c>
      <c r="I196" s="711">
        <v>2898.6066666666666</v>
      </c>
      <c r="J196" s="711">
        <v>5</v>
      </c>
      <c r="K196" s="711">
        <v>14664.55</v>
      </c>
      <c r="L196" s="711">
        <v>1.6863907026594387</v>
      </c>
      <c r="M196" s="711">
        <v>2932.91</v>
      </c>
      <c r="N196" s="711">
        <v>1</v>
      </c>
      <c r="O196" s="711">
        <v>2932.91</v>
      </c>
      <c r="P196" s="701">
        <v>0.3372781405318877</v>
      </c>
      <c r="Q196" s="712">
        <v>2932.91</v>
      </c>
    </row>
    <row r="197" spans="1:17" ht="14.4" customHeight="1" x14ac:dyDescent="0.3">
      <c r="A197" s="695" t="s">
        <v>529</v>
      </c>
      <c r="B197" s="696" t="s">
        <v>3281</v>
      </c>
      <c r="C197" s="696" t="s">
        <v>3127</v>
      </c>
      <c r="D197" s="696" t="s">
        <v>3152</v>
      </c>
      <c r="E197" s="696" t="s">
        <v>3153</v>
      </c>
      <c r="F197" s="711">
        <v>7</v>
      </c>
      <c r="G197" s="711">
        <v>9628.5</v>
      </c>
      <c r="H197" s="711">
        <v>1</v>
      </c>
      <c r="I197" s="711">
        <v>1375.5</v>
      </c>
      <c r="J197" s="711">
        <v>5</v>
      </c>
      <c r="K197" s="711">
        <v>6982.5</v>
      </c>
      <c r="L197" s="711">
        <v>0.72519083969465647</v>
      </c>
      <c r="M197" s="711">
        <v>1396.5</v>
      </c>
      <c r="N197" s="711">
        <v>7</v>
      </c>
      <c r="O197" s="711">
        <v>9775.5</v>
      </c>
      <c r="P197" s="701">
        <v>1.0152671755725191</v>
      </c>
      <c r="Q197" s="712">
        <v>1396.5</v>
      </c>
    </row>
    <row r="198" spans="1:17" ht="14.4" customHeight="1" x14ac:dyDescent="0.3">
      <c r="A198" s="695" t="s">
        <v>529</v>
      </c>
      <c r="B198" s="696" t="s">
        <v>3281</v>
      </c>
      <c r="C198" s="696" t="s">
        <v>3127</v>
      </c>
      <c r="D198" s="696" t="s">
        <v>3436</v>
      </c>
      <c r="E198" s="696" t="s">
        <v>3437</v>
      </c>
      <c r="F198" s="711"/>
      <c r="G198" s="711"/>
      <c r="H198" s="711"/>
      <c r="I198" s="711"/>
      <c r="J198" s="711"/>
      <c r="K198" s="711"/>
      <c r="L198" s="711"/>
      <c r="M198" s="711"/>
      <c r="N198" s="711">
        <v>3</v>
      </c>
      <c r="O198" s="711">
        <v>47676</v>
      </c>
      <c r="P198" s="701"/>
      <c r="Q198" s="712">
        <v>15892</v>
      </c>
    </row>
    <row r="199" spans="1:17" ht="14.4" customHeight="1" x14ac:dyDescent="0.3">
      <c r="A199" s="695" t="s">
        <v>529</v>
      </c>
      <c r="B199" s="696" t="s">
        <v>3281</v>
      </c>
      <c r="C199" s="696" t="s">
        <v>3127</v>
      </c>
      <c r="D199" s="696" t="s">
        <v>3438</v>
      </c>
      <c r="E199" s="696" t="s">
        <v>3439</v>
      </c>
      <c r="F199" s="711"/>
      <c r="G199" s="711"/>
      <c r="H199" s="711"/>
      <c r="I199" s="711"/>
      <c r="J199" s="711"/>
      <c r="K199" s="711"/>
      <c r="L199" s="711"/>
      <c r="M199" s="711"/>
      <c r="N199" s="711">
        <v>1</v>
      </c>
      <c r="O199" s="711">
        <v>5924.89</v>
      </c>
      <c r="P199" s="701"/>
      <c r="Q199" s="712">
        <v>5924.89</v>
      </c>
    </row>
    <row r="200" spans="1:17" ht="14.4" customHeight="1" x14ac:dyDescent="0.3">
      <c r="A200" s="695" t="s">
        <v>529</v>
      </c>
      <c r="B200" s="696" t="s">
        <v>3281</v>
      </c>
      <c r="C200" s="696" t="s">
        <v>3127</v>
      </c>
      <c r="D200" s="696" t="s">
        <v>3386</v>
      </c>
      <c r="E200" s="696" t="s">
        <v>3440</v>
      </c>
      <c r="F200" s="711"/>
      <c r="G200" s="711"/>
      <c r="H200" s="711"/>
      <c r="I200" s="711"/>
      <c r="J200" s="711">
        <v>0.3</v>
      </c>
      <c r="K200" s="711">
        <v>7069.44</v>
      </c>
      <c r="L200" s="711"/>
      <c r="M200" s="711">
        <v>23564.799999999999</v>
      </c>
      <c r="N200" s="711"/>
      <c r="O200" s="711"/>
      <c r="P200" s="701"/>
      <c r="Q200" s="712"/>
    </row>
    <row r="201" spans="1:17" ht="14.4" customHeight="1" x14ac:dyDescent="0.3">
      <c r="A201" s="695" t="s">
        <v>529</v>
      </c>
      <c r="B201" s="696" t="s">
        <v>3281</v>
      </c>
      <c r="C201" s="696" t="s">
        <v>3127</v>
      </c>
      <c r="D201" s="696" t="s">
        <v>3441</v>
      </c>
      <c r="E201" s="696" t="s">
        <v>3442</v>
      </c>
      <c r="F201" s="711"/>
      <c r="G201" s="711"/>
      <c r="H201" s="711"/>
      <c r="I201" s="711"/>
      <c r="J201" s="711"/>
      <c r="K201" s="711"/>
      <c r="L201" s="711"/>
      <c r="M201" s="711"/>
      <c r="N201" s="711">
        <v>41</v>
      </c>
      <c r="O201" s="711">
        <v>538131.14999999991</v>
      </c>
      <c r="P201" s="701"/>
      <c r="Q201" s="712">
        <v>13125.149999999998</v>
      </c>
    </row>
    <row r="202" spans="1:17" ht="14.4" customHeight="1" x14ac:dyDescent="0.3">
      <c r="A202" s="695" t="s">
        <v>529</v>
      </c>
      <c r="B202" s="696" t="s">
        <v>3281</v>
      </c>
      <c r="C202" s="696" t="s">
        <v>3127</v>
      </c>
      <c r="D202" s="696" t="s">
        <v>3443</v>
      </c>
      <c r="E202" s="696" t="s">
        <v>3444</v>
      </c>
      <c r="F202" s="711"/>
      <c r="G202" s="711"/>
      <c r="H202" s="711"/>
      <c r="I202" s="711"/>
      <c r="J202" s="711"/>
      <c r="K202" s="711"/>
      <c r="L202" s="711"/>
      <c r="M202" s="711"/>
      <c r="N202" s="711">
        <v>82</v>
      </c>
      <c r="O202" s="711">
        <v>908096.70000000007</v>
      </c>
      <c r="P202" s="701"/>
      <c r="Q202" s="712">
        <v>11074.35</v>
      </c>
    </row>
    <row r="203" spans="1:17" ht="14.4" customHeight="1" x14ac:dyDescent="0.3">
      <c r="A203" s="695" t="s">
        <v>529</v>
      </c>
      <c r="B203" s="696" t="s">
        <v>3281</v>
      </c>
      <c r="C203" s="696" t="s">
        <v>3127</v>
      </c>
      <c r="D203" s="696" t="s">
        <v>3445</v>
      </c>
      <c r="E203" s="696" t="s">
        <v>3446</v>
      </c>
      <c r="F203" s="711"/>
      <c r="G203" s="711"/>
      <c r="H203" s="711"/>
      <c r="I203" s="711"/>
      <c r="J203" s="711"/>
      <c r="K203" s="711"/>
      <c r="L203" s="711"/>
      <c r="M203" s="711"/>
      <c r="N203" s="711">
        <v>82</v>
      </c>
      <c r="O203" s="711">
        <v>739930.28</v>
      </c>
      <c r="P203" s="701"/>
      <c r="Q203" s="712">
        <v>9023.5400000000009</v>
      </c>
    </row>
    <row r="204" spans="1:17" ht="14.4" customHeight="1" x14ac:dyDescent="0.3">
      <c r="A204" s="695" t="s">
        <v>529</v>
      </c>
      <c r="B204" s="696" t="s">
        <v>3281</v>
      </c>
      <c r="C204" s="696" t="s">
        <v>3127</v>
      </c>
      <c r="D204" s="696" t="s">
        <v>3447</v>
      </c>
      <c r="E204" s="696" t="s">
        <v>3448</v>
      </c>
      <c r="F204" s="711"/>
      <c r="G204" s="711"/>
      <c r="H204" s="711"/>
      <c r="I204" s="711"/>
      <c r="J204" s="711"/>
      <c r="K204" s="711"/>
      <c r="L204" s="711"/>
      <c r="M204" s="711"/>
      <c r="N204" s="711">
        <v>41</v>
      </c>
      <c r="O204" s="711">
        <v>369965.14</v>
      </c>
      <c r="P204" s="701"/>
      <c r="Q204" s="712">
        <v>9023.5400000000009</v>
      </c>
    </row>
    <row r="205" spans="1:17" ht="14.4" customHeight="1" x14ac:dyDescent="0.3">
      <c r="A205" s="695" t="s">
        <v>529</v>
      </c>
      <c r="B205" s="696" t="s">
        <v>3281</v>
      </c>
      <c r="C205" s="696" t="s">
        <v>3127</v>
      </c>
      <c r="D205" s="696" t="s">
        <v>3449</v>
      </c>
      <c r="E205" s="696" t="s">
        <v>3450</v>
      </c>
      <c r="F205" s="711"/>
      <c r="G205" s="711"/>
      <c r="H205" s="711"/>
      <c r="I205" s="711"/>
      <c r="J205" s="711"/>
      <c r="K205" s="711"/>
      <c r="L205" s="711"/>
      <c r="M205" s="711"/>
      <c r="N205" s="711">
        <v>80</v>
      </c>
      <c r="O205" s="711">
        <v>65625.600000000006</v>
      </c>
      <c r="P205" s="701"/>
      <c r="Q205" s="712">
        <v>820.32</v>
      </c>
    </row>
    <row r="206" spans="1:17" ht="14.4" customHeight="1" x14ac:dyDescent="0.3">
      <c r="A206" s="695" t="s">
        <v>529</v>
      </c>
      <c r="B206" s="696" t="s">
        <v>3281</v>
      </c>
      <c r="C206" s="696" t="s">
        <v>3127</v>
      </c>
      <c r="D206" s="696" t="s">
        <v>3451</v>
      </c>
      <c r="E206" s="696" t="s">
        <v>3452</v>
      </c>
      <c r="F206" s="711"/>
      <c r="G206" s="711"/>
      <c r="H206" s="711"/>
      <c r="I206" s="711"/>
      <c r="J206" s="711"/>
      <c r="K206" s="711"/>
      <c r="L206" s="711"/>
      <c r="M206" s="711"/>
      <c r="N206" s="711">
        <v>123</v>
      </c>
      <c r="O206" s="711">
        <v>227023.56</v>
      </c>
      <c r="P206" s="701"/>
      <c r="Q206" s="712">
        <v>1845.72</v>
      </c>
    </row>
    <row r="207" spans="1:17" ht="14.4" customHeight="1" x14ac:dyDescent="0.3">
      <c r="A207" s="695" t="s">
        <v>529</v>
      </c>
      <c r="B207" s="696" t="s">
        <v>3281</v>
      </c>
      <c r="C207" s="696" t="s">
        <v>3127</v>
      </c>
      <c r="D207" s="696" t="s">
        <v>3453</v>
      </c>
      <c r="E207" s="696" t="s">
        <v>3454</v>
      </c>
      <c r="F207" s="711"/>
      <c r="G207" s="711"/>
      <c r="H207" s="711"/>
      <c r="I207" s="711"/>
      <c r="J207" s="711"/>
      <c r="K207" s="711"/>
      <c r="L207" s="711"/>
      <c r="M207" s="711"/>
      <c r="N207" s="711">
        <v>41</v>
      </c>
      <c r="O207" s="711">
        <v>49608.770000000004</v>
      </c>
      <c r="P207" s="701"/>
      <c r="Q207" s="712">
        <v>1209.97</v>
      </c>
    </row>
    <row r="208" spans="1:17" ht="14.4" customHeight="1" x14ac:dyDescent="0.3">
      <c r="A208" s="695" t="s">
        <v>529</v>
      </c>
      <c r="B208" s="696" t="s">
        <v>3281</v>
      </c>
      <c r="C208" s="696" t="s">
        <v>3127</v>
      </c>
      <c r="D208" s="696" t="s">
        <v>3455</v>
      </c>
      <c r="E208" s="696" t="s">
        <v>3456</v>
      </c>
      <c r="F208" s="711"/>
      <c r="G208" s="711"/>
      <c r="H208" s="711"/>
      <c r="I208" s="711"/>
      <c r="J208" s="711"/>
      <c r="K208" s="711"/>
      <c r="L208" s="711"/>
      <c r="M208" s="711"/>
      <c r="N208" s="711">
        <v>41</v>
      </c>
      <c r="O208" s="711">
        <v>42041.4</v>
      </c>
      <c r="P208" s="701"/>
      <c r="Q208" s="712">
        <v>1025.4000000000001</v>
      </c>
    </row>
    <row r="209" spans="1:17" ht="14.4" customHeight="1" x14ac:dyDescent="0.3">
      <c r="A209" s="695" t="s">
        <v>529</v>
      </c>
      <c r="B209" s="696" t="s">
        <v>3281</v>
      </c>
      <c r="C209" s="696" t="s">
        <v>3127</v>
      </c>
      <c r="D209" s="696" t="s">
        <v>3457</v>
      </c>
      <c r="E209" s="696" t="s">
        <v>3458</v>
      </c>
      <c r="F209" s="711"/>
      <c r="G209" s="711"/>
      <c r="H209" s="711"/>
      <c r="I209" s="711"/>
      <c r="J209" s="711"/>
      <c r="K209" s="711"/>
      <c r="L209" s="711"/>
      <c r="M209" s="711"/>
      <c r="N209" s="711">
        <v>1</v>
      </c>
      <c r="O209" s="711">
        <v>1697.56</v>
      </c>
      <c r="P209" s="701"/>
      <c r="Q209" s="712">
        <v>1697.56</v>
      </c>
    </row>
    <row r="210" spans="1:17" ht="14.4" customHeight="1" x14ac:dyDescent="0.3">
      <c r="A210" s="695" t="s">
        <v>529</v>
      </c>
      <c r="B210" s="696" t="s">
        <v>3281</v>
      </c>
      <c r="C210" s="696" t="s">
        <v>3127</v>
      </c>
      <c r="D210" s="696" t="s">
        <v>3459</v>
      </c>
      <c r="E210" s="696" t="s">
        <v>3460</v>
      </c>
      <c r="F210" s="711">
        <v>2</v>
      </c>
      <c r="G210" s="711">
        <v>53056</v>
      </c>
      <c r="H210" s="711">
        <v>1</v>
      </c>
      <c r="I210" s="711">
        <v>26528</v>
      </c>
      <c r="J210" s="711">
        <v>1</v>
      </c>
      <c r="K210" s="711">
        <v>26528</v>
      </c>
      <c r="L210" s="711">
        <v>0.5</v>
      </c>
      <c r="M210" s="711">
        <v>26528</v>
      </c>
      <c r="N210" s="711">
        <v>1</v>
      </c>
      <c r="O210" s="711">
        <v>26528</v>
      </c>
      <c r="P210" s="701">
        <v>0.5</v>
      </c>
      <c r="Q210" s="712">
        <v>26528</v>
      </c>
    </row>
    <row r="211" spans="1:17" ht="14.4" customHeight="1" x14ac:dyDescent="0.3">
      <c r="A211" s="695" t="s">
        <v>529</v>
      </c>
      <c r="B211" s="696" t="s">
        <v>3281</v>
      </c>
      <c r="C211" s="696" t="s">
        <v>3127</v>
      </c>
      <c r="D211" s="696" t="s">
        <v>3461</v>
      </c>
      <c r="E211" s="696" t="s">
        <v>3462</v>
      </c>
      <c r="F211" s="711">
        <v>1</v>
      </c>
      <c r="G211" s="711">
        <v>8240</v>
      </c>
      <c r="H211" s="711">
        <v>1</v>
      </c>
      <c r="I211" s="711">
        <v>8240</v>
      </c>
      <c r="J211" s="711">
        <v>1</v>
      </c>
      <c r="K211" s="711">
        <v>8240</v>
      </c>
      <c r="L211" s="711">
        <v>1</v>
      </c>
      <c r="M211" s="711">
        <v>8240</v>
      </c>
      <c r="N211" s="711">
        <v>1</v>
      </c>
      <c r="O211" s="711">
        <v>8240</v>
      </c>
      <c r="P211" s="701">
        <v>1</v>
      </c>
      <c r="Q211" s="712">
        <v>8240</v>
      </c>
    </row>
    <row r="212" spans="1:17" ht="14.4" customHeight="1" x14ac:dyDescent="0.3">
      <c r="A212" s="695" t="s">
        <v>529</v>
      </c>
      <c r="B212" s="696" t="s">
        <v>3281</v>
      </c>
      <c r="C212" s="696" t="s">
        <v>3127</v>
      </c>
      <c r="D212" s="696" t="s">
        <v>3463</v>
      </c>
      <c r="E212" s="696" t="s">
        <v>3464</v>
      </c>
      <c r="F212" s="711">
        <v>1</v>
      </c>
      <c r="G212" s="711">
        <v>1182</v>
      </c>
      <c r="H212" s="711">
        <v>1</v>
      </c>
      <c r="I212" s="711">
        <v>1182</v>
      </c>
      <c r="J212" s="711"/>
      <c r="K212" s="711"/>
      <c r="L212" s="711"/>
      <c r="M212" s="711"/>
      <c r="N212" s="711"/>
      <c r="O212" s="711"/>
      <c r="P212" s="701"/>
      <c r="Q212" s="712"/>
    </row>
    <row r="213" spans="1:17" ht="14.4" customHeight="1" x14ac:dyDescent="0.3">
      <c r="A213" s="695" t="s">
        <v>529</v>
      </c>
      <c r="B213" s="696" t="s">
        <v>3281</v>
      </c>
      <c r="C213" s="696" t="s">
        <v>3156</v>
      </c>
      <c r="D213" s="696" t="s">
        <v>3465</v>
      </c>
      <c r="E213" s="696" t="s">
        <v>3466</v>
      </c>
      <c r="F213" s="711">
        <v>20</v>
      </c>
      <c r="G213" s="711">
        <v>3694</v>
      </c>
      <c r="H213" s="711">
        <v>1</v>
      </c>
      <c r="I213" s="711">
        <v>184.7</v>
      </c>
      <c r="J213" s="711">
        <v>25</v>
      </c>
      <c r="K213" s="711">
        <v>4625</v>
      </c>
      <c r="L213" s="711">
        <v>1.2520303194369247</v>
      </c>
      <c r="M213" s="711">
        <v>185</v>
      </c>
      <c r="N213" s="711">
        <v>18</v>
      </c>
      <c r="O213" s="711">
        <v>3330</v>
      </c>
      <c r="P213" s="701">
        <v>0.90146182999458579</v>
      </c>
      <c r="Q213" s="712">
        <v>185</v>
      </c>
    </row>
    <row r="214" spans="1:17" ht="14.4" customHeight="1" x14ac:dyDescent="0.3">
      <c r="A214" s="695" t="s">
        <v>529</v>
      </c>
      <c r="B214" s="696" t="s">
        <v>3281</v>
      </c>
      <c r="C214" s="696" t="s">
        <v>3156</v>
      </c>
      <c r="D214" s="696" t="s">
        <v>3467</v>
      </c>
      <c r="E214" s="696" t="s">
        <v>3468</v>
      </c>
      <c r="F214" s="711"/>
      <c r="G214" s="711"/>
      <c r="H214" s="711"/>
      <c r="I214" s="711"/>
      <c r="J214" s="711">
        <v>1</v>
      </c>
      <c r="K214" s="711">
        <v>5940</v>
      </c>
      <c r="L214" s="711"/>
      <c r="M214" s="711">
        <v>5940</v>
      </c>
      <c r="N214" s="711"/>
      <c r="O214" s="711"/>
      <c r="P214" s="701"/>
      <c r="Q214" s="712"/>
    </row>
    <row r="215" spans="1:17" ht="14.4" customHeight="1" x14ac:dyDescent="0.3">
      <c r="A215" s="695" t="s">
        <v>529</v>
      </c>
      <c r="B215" s="696" t="s">
        <v>3281</v>
      </c>
      <c r="C215" s="696" t="s">
        <v>3156</v>
      </c>
      <c r="D215" s="696" t="s">
        <v>3469</v>
      </c>
      <c r="E215" s="696" t="s">
        <v>3470</v>
      </c>
      <c r="F215" s="711">
        <v>1</v>
      </c>
      <c r="G215" s="711">
        <v>2040</v>
      </c>
      <c r="H215" s="711">
        <v>1</v>
      </c>
      <c r="I215" s="711">
        <v>2040</v>
      </c>
      <c r="J215" s="711">
        <v>1</v>
      </c>
      <c r="K215" s="711">
        <v>2053</v>
      </c>
      <c r="L215" s="711">
        <v>1.0063725490196078</v>
      </c>
      <c r="M215" s="711">
        <v>2053</v>
      </c>
      <c r="N215" s="711">
        <v>3</v>
      </c>
      <c r="O215" s="711">
        <v>6159</v>
      </c>
      <c r="P215" s="701">
        <v>3.0191176470588235</v>
      </c>
      <c r="Q215" s="712">
        <v>2053</v>
      </c>
    </row>
    <row r="216" spans="1:17" ht="14.4" customHeight="1" x14ac:dyDescent="0.3">
      <c r="A216" s="695" t="s">
        <v>529</v>
      </c>
      <c r="B216" s="696" t="s">
        <v>3281</v>
      </c>
      <c r="C216" s="696" t="s">
        <v>3156</v>
      </c>
      <c r="D216" s="696" t="s">
        <v>3170</v>
      </c>
      <c r="E216" s="696" t="s">
        <v>3171</v>
      </c>
      <c r="F216" s="711">
        <v>480</v>
      </c>
      <c r="G216" s="711">
        <v>112318</v>
      </c>
      <c r="H216" s="711">
        <v>1</v>
      </c>
      <c r="I216" s="711">
        <v>233.99583333333334</v>
      </c>
      <c r="J216" s="711">
        <v>483</v>
      </c>
      <c r="K216" s="711">
        <v>112056</v>
      </c>
      <c r="L216" s="711">
        <v>0.99766733738136359</v>
      </c>
      <c r="M216" s="711">
        <v>232</v>
      </c>
      <c r="N216" s="711">
        <v>457</v>
      </c>
      <c r="O216" s="711">
        <v>106024</v>
      </c>
      <c r="P216" s="701">
        <v>0.9439626773981018</v>
      </c>
      <c r="Q216" s="712">
        <v>232</v>
      </c>
    </row>
    <row r="217" spans="1:17" ht="14.4" customHeight="1" x14ac:dyDescent="0.3">
      <c r="A217" s="695" t="s">
        <v>529</v>
      </c>
      <c r="B217" s="696" t="s">
        <v>3281</v>
      </c>
      <c r="C217" s="696" t="s">
        <v>3156</v>
      </c>
      <c r="D217" s="696" t="s">
        <v>3174</v>
      </c>
      <c r="E217" s="696" t="s">
        <v>3175</v>
      </c>
      <c r="F217" s="711">
        <v>2</v>
      </c>
      <c r="G217" s="711">
        <v>582</v>
      </c>
      <c r="H217" s="711">
        <v>1</v>
      </c>
      <c r="I217" s="711">
        <v>291</v>
      </c>
      <c r="J217" s="711"/>
      <c r="K217" s="711"/>
      <c r="L217" s="711"/>
      <c r="M217" s="711"/>
      <c r="N217" s="711">
        <v>3</v>
      </c>
      <c r="O217" s="711">
        <v>879</v>
      </c>
      <c r="P217" s="701">
        <v>1.5103092783505154</v>
      </c>
      <c r="Q217" s="712">
        <v>293</v>
      </c>
    </row>
    <row r="218" spans="1:17" ht="14.4" customHeight="1" x14ac:dyDescent="0.3">
      <c r="A218" s="695" t="s">
        <v>529</v>
      </c>
      <c r="B218" s="696" t="s">
        <v>3281</v>
      </c>
      <c r="C218" s="696" t="s">
        <v>3156</v>
      </c>
      <c r="D218" s="696" t="s">
        <v>3180</v>
      </c>
      <c r="E218" s="696" t="s">
        <v>3181</v>
      </c>
      <c r="F218" s="711">
        <v>1</v>
      </c>
      <c r="G218" s="711">
        <v>189</v>
      </c>
      <c r="H218" s="711">
        <v>1</v>
      </c>
      <c r="I218" s="711">
        <v>189</v>
      </c>
      <c r="J218" s="711"/>
      <c r="K218" s="711"/>
      <c r="L218" s="711"/>
      <c r="M218" s="711"/>
      <c r="N218" s="711"/>
      <c r="O218" s="711"/>
      <c r="P218" s="701"/>
      <c r="Q218" s="712"/>
    </row>
    <row r="219" spans="1:17" ht="14.4" customHeight="1" x14ac:dyDescent="0.3">
      <c r="A219" s="695" t="s">
        <v>529</v>
      </c>
      <c r="B219" s="696" t="s">
        <v>3281</v>
      </c>
      <c r="C219" s="696" t="s">
        <v>3156</v>
      </c>
      <c r="D219" s="696" t="s">
        <v>3182</v>
      </c>
      <c r="E219" s="696" t="s">
        <v>3183</v>
      </c>
      <c r="F219" s="711"/>
      <c r="G219" s="711"/>
      <c r="H219" s="711"/>
      <c r="I219" s="711"/>
      <c r="J219" s="711">
        <v>1</v>
      </c>
      <c r="K219" s="711">
        <v>325</v>
      </c>
      <c r="L219" s="711"/>
      <c r="M219" s="711">
        <v>325</v>
      </c>
      <c r="N219" s="711">
        <v>9</v>
      </c>
      <c r="O219" s="711">
        <v>2925</v>
      </c>
      <c r="P219" s="701"/>
      <c r="Q219" s="712">
        <v>325</v>
      </c>
    </row>
    <row r="220" spans="1:17" ht="14.4" customHeight="1" x14ac:dyDescent="0.3">
      <c r="A220" s="695" t="s">
        <v>529</v>
      </c>
      <c r="B220" s="696" t="s">
        <v>3281</v>
      </c>
      <c r="C220" s="696" t="s">
        <v>3156</v>
      </c>
      <c r="D220" s="696" t="s">
        <v>3184</v>
      </c>
      <c r="E220" s="696" t="s">
        <v>3185</v>
      </c>
      <c r="F220" s="711">
        <v>2</v>
      </c>
      <c r="G220" s="711">
        <v>326</v>
      </c>
      <c r="H220" s="711">
        <v>1</v>
      </c>
      <c r="I220" s="711">
        <v>163</v>
      </c>
      <c r="J220" s="711"/>
      <c r="K220" s="711"/>
      <c r="L220" s="711"/>
      <c r="M220" s="711"/>
      <c r="N220" s="711">
        <v>1</v>
      </c>
      <c r="O220" s="711">
        <v>163</v>
      </c>
      <c r="P220" s="701">
        <v>0.5</v>
      </c>
      <c r="Q220" s="712">
        <v>163</v>
      </c>
    </row>
    <row r="221" spans="1:17" ht="14.4" customHeight="1" x14ac:dyDescent="0.3">
      <c r="A221" s="695" t="s">
        <v>529</v>
      </c>
      <c r="B221" s="696" t="s">
        <v>3281</v>
      </c>
      <c r="C221" s="696" t="s">
        <v>3156</v>
      </c>
      <c r="D221" s="696" t="s">
        <v>3186</v>
      </c>
      <c r="E221" s="696" t="s">
        <v>3187</v>
      </c>
      <c r="F221" s="711">
        <v>3</v>
      </c>
      <c r="G221" s="711">
        <v>984</v>
      </c>
      <c r="H221" s="711">
        <v>1</v>
      </c>
      <c r="I221" s="711">
        <v>328</v>
      </c>
      <c r="J221" s="711">
        <v>2</v>
      </c>
      <c r="K221" s="711">
        <v>662</v>
      </c>
      <c r="L221" s="711">
        <v>0.67276422764227639</v>
      </c>
      <c r="M221" s="711">
        <v>331</v>
      </c>
      <c r="N221" s="711">
        <v>1</v>
      </c>
      <c r="O221" s="711">
        <v>331</v>
      </c>
      <c r="P221" s="701">
        <v>0.3363821138211382</v>
      </c>
      <c r="Q221" s="712">
        <v>331</v>
      </c>
    </row>
    <row r="222" spans="1:17" ht="14.4" customHeight="1" x14ac:dyDescent="0.3">
      <c r="A222" s="695" t="s">
        <v>529</v>
      </c>
      <c r="B222" s="696" t="s">
        <v>3281</v>
      </c>
      <c r="C222" s="696" t="s">
        <v>3156</v>
      </c>
      <c r="D222" s="696" t="s">
        <v>3471</v>
      </c>
      <c r="E222" s="696" t="s">
        <v>3472</v>
      </c>
      <c r="F222" s="711">
        <v>2</v>
      </c>
      <c r="G222" s="711">
        <v>646</v>
      </c>
      <c r="H222" s="711">
        <v>1</v>
      </c>
      <c r="I222" s="711">
        <v>323</v>
      </c>
      <c r="J222" s="711">
        <v>1</v>
      </c>
      <c r="K222" s="711">
        <v>324</v>
      </c>
      <c r="L222" s="711">
        <v>0.50154798761609909</v>
      </c>
      <c r="M222" s="711">
        <v>324</v>
      </c>
      <c r="N222" s="711">
        <v>2</v>
      </c>
      <c r="O222" s="711">
        <v>648</v>
      </c>
      <c r="P222" s="701">
        <v>1.0030959752321982</v>
      </c>
      <c r="Q222" s="712">
        <v>324</v>
      </c>
    </row>
    <row r="223" spans="1:17" ht="14.4" customHeight="1" x14ac:dyDescent="0.3">
      <c r="A223" s="695" t="s">
        <v>529</v>
      </c>
      <c r="B223" s="696" t="s">
        <v>3281</v>
      </c>
      <c r="C223" s="696" t="s">
        <v>3156</v>
      </c>
      <c r="D223" s="696" t="s">
        <v>3192</v>
      </c>
      <c r="E223" s="696" t="s">
        <v>3193</v>
      </c>
      <c r="F223" s="711">
        <v>1</v>
      </c>
      <c r="G223" s="711">
        <v>284</v>
      </c>
      <c r="H223" s="711">
        <v>1</v>
      </c>
      <c r="I223" s="711">
        <v>284</v>
      </c>
      <c r="J223" s="711">
        <v>2</v>
      </c>
      <c r="K223" s="711">
        <v>570</v>
      </c>
      <c r="L223" s="711">
        <v>2.007042253521127</v>
      </c>
      <c r="M223" s="711">
        <v>285</v>
      </c>
      <c r="N223" s="711"/>
      <c r="O223" s="711"/>
      <c r="P223" s="701"/>
      <c r="Q223" s="712"/>
    </row>
    <row r="224" spans="1:17" ht="14.4" customHeight="1" x14ac:dyDescent="0.3">
      <c r="A224" s="695" t="s">
        <v>529</v>
      </c>
      <c r="B224" s="696" t="s">
        <v>3281</v>
      </c>
      <c r="C224" s="696" t="s">
        <v>3156</v>
      </c>
      <c r="D224" s="696" t="s">
        <v>3473</v>
      </c>
      <c r="E224" s="696" t="s">
        <v>3474</v>
      </c>
      <c r="F224" s="711"/>
      <c r="G224" s="711"/>
      <c r="H224" s="711"/>
      <c r="I224" s="711"/>
      <c r="J224" s="711"/>
      <c r="K224" s="711"/>
      <c r="L224" s="711"/>
      <c r="M224" s="711"/>
      <c r="N224" s="711">
        <v>1</v>
      </c>
      <c r="O224" s="711">
        <v>1337</v>
      </c>
      <c r="P224" s="701"/>
      <c r="Q224" s="712">
        <v>1337</v>
      </c>
    </row>
    <row r="225" spans="1:17" ht="14.4" customHeight="1" x14ac:dyDescent="0.3">
      <c r="A225" s="695" t="s">
        <v>529</v>
      </c>
      <c r="B225" s="696" t="s">
        <v>3281</v>
      </c>
      <c r="C225" s="696" t="s">
        <v>3156</v>
      </c>
      <c r="D225" s="696" t="s">
        <v>3475</v>
      </c>
      <c r="E225" s="696" t="s">
        <v>3476</v>
      </c>
      <c r="F225" s="711"/>
      <c r="G225" s="711"/>
      <c r="H225" s="711"/>
      <c r="I225" s="711"/>
      <c r="J225" s="711">
        <v>1</v>
      </c>
      <c r="K225" s="711">
        <v>5464</v>
      </c>
      <c r="L225" s="711"/>
      <c r="M225" s="711">
        <v>5464</v>
      </c>
      <c r="N225" s="711"/>
      <c r="O225" s="711"/>
      <c r="P225" s="701"/>
      <c r="Q225" s="712"/>
    </row>
    <row r="226" spans="1:17" ht="14.4" customHeight="1" x14ac:dyDescent="0.3">
      <c r="A226" s="695" t="s">
        <v>529</v>
      </c>
      <c r="B226" s="696" t="s">
        <v>3281</v>
      </c>
      <c r="C226" s="696" t="s">
        <v>3156</v>
      </c>
      <c r="D226" s="696" t="s">
        <v>3477</v>
      </c>
      <c r="E226" s="696" t="s">
        <v>3478</v>
      </c>
      <c r="F226" s="711">
        <v>2</v>
      </c>
      <c r="G226" s="711">
        <v>2198</v>
      </c>
      <c r="H226" s="711">
        <v>1</v>
      </c>
      <c r="I226" s="711">
        <v>1099</v>
      </c>
      <c r="J226" s="711"/>
      <c r="K226" s="711"/>
      <c r="L226" s="711"/>
      <c r="M226" s="711"/>
      <c r="N226" s="711">
        <v>1</v>
      </c>
      <c r="O226" s="711">
        <v>1103</v>
      </c>
      <c r="P226" s="701">
        <v>0.50181983621474069</v>
      </c>
      <c r="Q226" s="712">
        <v>1103</v>
      </c>
    </row>
    <row r="227" spans="1:17" ht="14.4" customHeight="1" x14ac:dyDescent="0.3">
      <c r="A227" s="695" t="s">
        <v>529</v>
      </c>
      <c r="B227" s="696" t="s">
        <v>3281</v>
      </c>
      <c r="C227" s="696" t="s">
        <v>3156</v>
      </c>
      <c r="D227" s="696" t="s">
        <v>3479</v>
      </c>
      <c r="E227" s="696" t="s">
        <v>3480</v>
      </c>
      <c r="F227" s="711"/>
      <c r="G227" s="711"/>
      <c r="H227" s="711"/>
      <c r="I227" s="711"/>
      <c r="J227" s="711">
        <v>1</v>
      </c>
      <c r="K227" s="711">
        <v>5223</v>
      </c>
      <c r="L227" s="711"/>
      <c r="M227" s="711">
        <v>5223</v>
      </c>
      <c r="N227" s="711"/>
      <c r="O227" s="711"/>
      <c r="P227" s="701"/>
      <c r="Q227" s="712"/>
    </row>
    <row r="228" spans="1:17" ht="14.4" customHeight="1" x14ac:dyDescent="0.3">
      <c r="A228" s="695" t="s">
        <v>529</v>
      </c>
      <c r="B228" s="696" t="s">
        <v>3281</v>
      </c>
      <c r="C228" s="696" t="s">
        <v>3156</v>
      </c>
      <c r="D228" s="696" t="s">
        <v>3481</v>
      </c>
      <c r="E228" s="696" t="s">
        <v>3482</v>
      </c>
      <c r="F228" s="711"/>
      <c r="G228" s="711"/>
      <c r="H228" s="711"/>
      <c r="I228" s="711"/>
      <c r="J228" s="711">
        <v>1</v>
      </c>
      <c r="K228" s="711">
        <v>2525</v>
      </c>
      <c r="L228" s="711"/>
      <c r="M228" s="711">
        <v>2525</v>
      </c>
      <c r="N228" s="711"/>
      <c r="O228" s="711"/>
      <c r="P228" s="701"/>
      <c r="Q228" s="712"/>
    </row>
    <row r="229" spans="1:17" ht="14.4" customHeight="1" x14ac:dyDescent="0.3">
      <c r="A229" s="695" t="s">
        <v>529</v>
      </c>
      <c r="B229" s="696" t="s">
        <v>3281</v>
      </c>
      <c r="C229" s="696" t="s">
        <v>3156</v>
      </c>
      <c r="D229" s="696" t="s">
        <v>3483</v>
      </c>
      <c r="E229" s="696" t="s">
        <v>3484</v>
      </c>
      <c r="F229" s="711"/>
      <c r="G229" s="711"/>
      <c r="H229" s="711"/>
      <c r="I229" s="711"/>
      <c r="J229" s="711">
        <v>1</v>
      </c>
      <c r="K229" s="711">
        <v>3515</v>
      </c>
      <c r="L229" s="711"/>
      <c r="M229" s="711">
        <v>3515</v>
      </c>
      <c r="N229" s="711"/>
      <c r="O229" s="711"/>
      <c r="P229" s="701"/>
      <c r="Q229" s="712"/>
    </row>
    <row r="230" spans="1:17" ht="14.4" customHeight="1" x14ac:dyDescent="0.3">
      <c r="A230" s="695" t="s">
        <v>529</v>
      </c>
      <c r="B230" s="696" t="s">
        <v>3281</v>
      </c>
      <c r="C230" s="696" t="s">
        <v>3156</v>
      </c>
      <c r="D230" s="696" t="s">
        <v>3485</v>
      </c>
      <c r="E230" s="696" t="s">
        <v>3486</v>
      </c>
      <c r="F230" s="711"/>
      <c r="G230" s="711"/>
      <c r="H230" s="711"/>
      <c r="I230" s="711"/>
      <c r="J230" s="711">
        <v>1</v>
      </c>
      <c r="K230" s="711">
        <v>1760</v>
      </c>
      <c r="L230" s="711"/>
      <c r="M230" s="711">
        <v>1760</v>
      </c>
      <c r="N230" s="711"/>
      <c r="O230" s="711"/>
      <c r="P230" s="701"/>
      <c r="Q230" s="712"/>
    </row>
    <row r="231" spans="1:17" ht="14.4" customHeight="1" x14ac:dyDescent="0.3">
      <c r="A231" s="695" t="s">
        <v>529</v>
      </c>
      <c r="B231" s="696" t="s">
        <v>3281</v>
      </c>
      <c r="C231" s="696" t="s">
        <v>3156</v>
      </c>
      <c r="D231" s="696" t="s">
        <v>3487</v>
      </c>
      <c r="E231" s="696" t="s">
        <v>3488</v>
      </c>
      <c r="F231" s="711"/>
      <c r="G231" s="711"/>
      <c r="H231" s="711"/>
      <c r="I231" s="711"/>
      <c r="J231" s="711">
        <v>1</v>
      </c>
      <c r="K231" s="711">
        <v>1284</v>
      </c>
      <c r="L231" s="711"/>
      <c r="M231" s="711">
        <v>1284</v>
      </c>
      <c r="N231" s="711">
        <v>1</v>
      </c>
      <c r="O231" s="711">
        <v>1284</v>
      </c>
      <c r="P231" s="701"/>
      <c r="Q231" s="712">
        <v>1284</v>
      </c>
    </row>
    <row r="232" spans="1:17" ht="14.4" customHeight="1" x14ac:dyDescent="0.3">
      <c r="A232" s="695" t="s">
        <v>529</v>
      </c>
      <c r="B232" s="696" t="s">
        <v>3281</v>
      </c>
      <c r="C232" s="696" t="s">
        <v>3156</v>
      </c>
      <c r="D232" s="696" t="s">
        <v>3489</v>
      </c>
      <c r="E232" s="696" t="s">
        <v>3490</v>
      </c>
      <c r="F232" s="711">
        <v>2</v>
      </c>
      <c r="G232" s="711">
        <v>7022</v>
      </c>
      <c r="H232" s="711">
        <v>1</v>
      </c>
      <c r="I232" s="711">
        <v>3511</v>
      </c>
      <c r="J232" s="711"/>
      <c r="K232" s="711"/>
      <c r="L232" s="711"/>
      <c r="M232" s="711"/>
      <c r="N232" s="711"/>
      <c r="O232" s="711"/>
      <c r="P232" s="701"/>
      <c r="Q232" s="712"/>
    </row>
    <row r="233" spans="1:17" ht="14.4" customHeight="1" x14ac:dyDescent="0.3">
      <c r="A233" s="695" t="s">
        <v>529</v>
      </c>
      <c r="B233" s="696" t="s">
        <v>3281</v>
      </c>
      <c r="C233" s="696" t="s">
        <v>3156</v>
      </c>
      <c r="D233" s="696" t="s">
        <v>3491</v>
      </c>
      <c r="E233" s="696" t="s">
        <v>3492</v>
      </c>
      <c r="F233" s="711">
        <v>18</v>
      </c>
      <c r="G233" s="711">
        <v>12150</v>
      </c>
      <c r="H233" s="711">
        <v>1</v>
      </c>
      <c r="I233" s="711">
        <v>675</v>
      </c>
      <c r="J233" s="711">
        <v>12</v>
      </c>
      <c r="K233" s="711">
        <v>8124</v>
      </c>
      <c r="L233" s="711">
        <v>0.668641975308642</v>
      </c>
      <c r="M233" s="711">
        <v>677</v>
      </c>
      <c r="N233" s="711">
        <v>28</v>
      </c>
      <c r="O233" s="711">
        <v>18956</v>
      </c>
      <c r="P233" s="701">
        <v>1.560164609053498</v>
      </c>
      <c r="Q233" s="712">
        <v>677</v>
      </c>
    </row>
    <row r="234" spans="1:17" ht="14.4" customHeight="1" x14ac:dyDescent="0.3">
      <c r="A234" s="695" t="s">
        <v>529</v>
      </c>
      <c r="B234" s="696" t="s">
        <v>3281</v>
      </c>
      <c r="C234" s="696" t="s">
        <v>3156</v>
      </c>
      <c r="D234" s="696" t="s">
        <v>3493</v>
      </c>
      <c r="E234" s="696" t="s">
        <v>3494</v>
      </c>
      <c r="F234" s="711">
        <v>2</v>
      </c>
      <c r="G234" s="711">
        <v>3608</v>
      </c>
      <c r="H234" s="711">
        <v>1</v>
      </c>
      <c r="I234" s="711">
        <v>1804</v>
      </c>
      <c r="J234" s="711"/>
      <c r="K234" s="711"/>
      <c r="L234" s="711"/>
      <c r="M234" s="711"/>
      <c r="N234" s="711"/>
      <c r="O234" s="711"/>
      <c r="P234" s="701"/>
      <c r="Q234" s="712"/>
    </row>
    <row r="235" spans="1:17" ht="14.4" customHeight="1" x14ac:dyDescent="0.3">
      <c r="A235" s="695" t="s">
        <v>529</v>
      </c>
      <c r="B235" s="696" t="s">
        <v>3281</v>
      </c>
      <c r="C235" s="696" t="s">
        <v>3156</v>
      </c>
      <c r="D235" s="696" t="s">
        <v>3495</v>
      </c>
      <c r="E235" s="696" t="s">
        <v>3496</v>
      </c>
      <c r="F235" s="711">
        <v>3</v>
      </c>
      <c r="G235" s="711">
        <v>1533</v>
      </c>
      <c r="H235" s="711">
        <v>1</v>
      </c>
      <c r="I235" s="711">
        <v>511</v>
      </c>
      <c r="J235" s="711">
        <v>1</v>
      </c>
      <c r="K235" s="711">
        <v>515</v>
      </c>
      <c r="L235" s="711">
        <v>0.3359425962165688</v>
      </c>
      <c r="M235" s="711">
        <v>515</v>
      </c>
      <c r="N235" s="711">
        <v>9</v>
      </c>
      <c r="O235" s="711">
        <v>4635</v>
      </c>
      <c r="P235" s="701">
        <v>3.0234833659491196</v>
      </c>
      <c r="Q235" s="712">
        <v>515</v>
      </c>
    </row>
    <row r="236" spans="1:17" ht="14.4" customHeight="1" x14ac:dyDescent="0.3">
      <c r="A236" s="695" t="s">
        <v>529</v>
      </c>
      <c r="B236" s="696" t="s">
        <v>3281</v>
      </c>
      <c r="C236" s="696" t="s">
        <v>3156</v>
      </c>
      <c r="D236" s="696" t="s">
        <v>3497</v>
      </c>
      <c r="E236" s="696" t="s">
        <v>3498</v>
      </c>
      <c r="F236" s="711"/>
      <c r="G236" s="711"/>
      <c r="H236" s="711"/>
      <c r="I236" s="711"/>
      <c r="J236" s="711"/>
      <c r="K236" s="711"/>
      <c r="L236" s="711"/>
      <c r="M236" s="711"/>
      <c r="N236" s="711">
        <v>1</v>
      </c>
      <c r="O236" s="711">
        <v>972</v>
      </c>
      <c r="P236" s="701"/>
      <c r="Q236" s="712">
        <v>972</v>
      </c>
    </row>
    <row r="237" spans="1:17" ht="14.4" customHeight="1" x14ac:dyDescent="0.3">
      <c r="A237" s="695" t="s">
        <v>529</v>
      </c>
      <c r="B237" s="696" t="s">
        <v>3281</v>
      </c>
      <c r="C237" s="696" t="s">
        <v>3156</v>
      </c>
      <c r="D237" s="696" t="s">
        <v>3499</v>
      </c>
      <c r="E237" s="696" t="s">
        <v>3500</v>
      </c>
      <c r="F237" s="711"/>
      <c r="G237" s="711"/>
      <c r="H237" s="711"/>
      <c r="I237" s="711"/>
      <c r="J237" s="711">
        <v>2</v>
      </c>
      <c r="K237" s="711">
        <v>704</v>
      </c>
      <c r="L237" s="711"/>
      <c r="M237" s="711">
        <v>352</v>
      </c>
      <c r="N237" s="711">
        <v>0</v>
      </c>
      <c r="O237" s="711">
        <v>0</v>
      </c>
      <c r="P237" s="701"/>
      <c r="Q237" s="712"/>
    </row>
    <row r="238" spans="1:17" ht="14.4" customHeight="1" x14ac:dyDescent="0.3">
      <c r="A238" s="695" t="s">
        <v>529</v>
      </c>
      <c r="B238" s="696" t="s">
        <v>3281</v>
      </c>
      <c r="C238" s="696" t="s">
        <v>3156</v>
      </c>
      <c r="D238" s="696" t="s">
        <v>3501</v>
      </c>
      <c r="E238" s="696" t="s">
        <v>3502</v>
      </c>
      <c r="F238" s="711">
        <v>7</v>
      </c>
      <c r="G238" s="711">
        <v>15414</v>
      </c>
      <c r="H238" s="711">
        <v>1</v>
      </c>
      <c r="I238" s="711">
        <v>2202</v>
      </c>
      <c r="J238" s="711">
        <v>4</v>
      </c>
      <c r="K238" s="711">
        <v>8832</v>
      </c>
      <c r="L238" s="711">
        <v>0.57298559750875833</v>
      </c>
      <c r="M238" s="711">
        <v>2208</v>
      </c>
      <c r="N238" s="711">
        <v>4</v>
      </c>
      <c r="O238" s="711">
        <v>8832</v>
      </c>
      <c r="P238" s="701">
        <v>0.57298559750875833</v>
      </c>
      <c r="Q238" s="712">
        <v>2208</v>
      </c>
    </row>
    <row r="239" spans="1:17" ht="14.4" customHeight="1" x14ac:dyDescent="0.3">
      <c r="A239" s="695" t="s">
        <v>529</v>
      </c>
      <c r="B239" s="696" t="s">
        <v>3281</v>
      </c>
      <c r="C239" s="696" t="s">
        <v>3156</v>
      </c>
      <c r="D239" s="696" t="s">
        <v>3503</v>
      </c>
      <c r="E239" s="696" t="s">
        <v>3504</v>
      </c>
      <c r="F239" s="711">
        <v>11</v>
      </c>
      <c r="G239" s="711">
        <v>72501</v>
      </c>
      <c r="H239" s="711">
        <v>1</v>
      </c>
      <c r="I239" s="711">
        <v>6591</v>
      </c>
      <c r="J239" s="711">
        <v>12</v>
      </c>
      <c r="K239" s="711">
        <v>79416</v>
      </c>
      <c r="L239" s="711">
        <v>1.0953779947862787</v>
      </c>
      <c r="M239" s="711">
        <v>6618</v>
      </c>
      <c r="N239" s="711">
        <v>9</v>
      </c>
      <c r="O239" s="711">
        <v>59562</v>
      </c>
      <c r="P239" s="701">
        <v>0.82153349608970916</v>
      </c>
      <c r="Q239" s="712">
        <v>6618</v>
      </c>
    </row>
    <row r="240" spans="1:17" ht="14.4" customHeight="1" x14ac:dyDescent="0.3">
      <c r="A240" s="695" t="s">
        <v>529</v>
      </c>
      <c r="B240" s="696" t="s">
        <v>3281</v>
      </c>
      <c r="C240" s="696" t="s">
        <v>3156</v>
      </c>
      <c r="D240" s="696" t="s">
        <v>3505</v>
      </c>
      <c r="E240" s="696" t="s">
        <v>3506</v>
      </c>
      <c r="F240" s="711">
        <v>3</v>
      </c>
      <c r="G240" s="711">
        <v>11850</v>
      </c>
      <c r="H240" s="711">
        <v>1</v>
      </c>
      <c r="I240" s="711">
        <v>3950</v>
      </c>
      <c r="J240" s="711"/>
      <c r="K240" s="711"/>
      <c r="L240" s="711"/>
      <c r="M240" s="711"/>
      <c r="N240" s="711"/>
      <c r="O240" s="711"/>
      <c r="P240" s="701"/>
      <c r="Q240" s="712"/>
    </row>
    <row r="241" spans="1:17" ht="14.4" customHeight="1" x14ac:dyDescent="0.3">
      <c r="A241" s="695" t="s">
        <v>529</v>
      </c>
      <c r="B241" s="696" t="s">
        <v>3281</v>
      </c>
      <c r="C241" s="696" t="s">
        <v>3156</v>
      </c>
      <c r="D241" s="696" t="s">
        <v>3507</v>
      </c>
      <c r="E241" s="696" t="s">
        <v>3508</v>
      </c>
      <c r="F241" s="711">
        <v>5</v>
      </c>
      <c r="G241" s="711">
        <v>14890</v>
      </c>
      <c r="H241" s="711">
        <v>1</v>
      </c>
      <c r="I241" s="711">
        <v>2978</v>
      </c>
      <c r="J241" s="711">
        <v>5</v>
      </c>
      <c r="K241" s="711">
        <v>14950</v>
      </c>
      <c r="L241" s="711">
        <v>1.0040295500335796</v>
      </c>
      <c r="M241" s="711">
        <v>2990</v>
      </c>
      <c r="N241" s="711">
        <v>1</v>
      </c>
      <c r="O241" s="711">
        <v>2990</v>
      </c>
      <c r="P241" s="701">
        <v>0.20080591000671591</v>
      </c>
      <c r="Q241" s="712">
        <v>2990</v>
      </c>
    </row>
    <row r="242" spans="1:17" ht="14.4" customHeight="1" x14ac:dyDescent="0.3">
      <c r="A242" s="695" t="s">
        <v>529</v>
      </c>
      <c r="B242" s="696" t="s">
        <v>3281</v>
      </c>
      <c r="C242" s="696" t="s">
        <v>3156</v>
      </c>
      <c r="D242" s="696" t="s">
        <v>3509</v>
      </c>
      <c r="E242" s="696" t="s">
        <v>3510</v>
      </c>
      <c r="F242" s="711">
        <v>7</v>
      </c>
      <c r="G242" s="711">
        <v>27013</v>
      </c>
      <c r="H242" s="711">
        <v>1</v>
      </c>
      <c r="I242" s="711">
        <v>3859</v>
      </c>
      <c r="J242" s="711">
        <v>5</v>
      </c>
      <c r="K242" s="711">
        <v>19375</v>
      </c>
      <c r="L242" s="711">
        <v>0.71724725132343692</v>
      </c>
      <c r="M242" s="711">
        <v>3875</v>
      </c>
      <c r="N242" s="711">
        <v>3</v>
      </c>
      <c r="O242" s="711">
        <v>11625</v>
      </c>
      <c r="P242" s="701">
        <v>0.43034835079406214</v>
      </c>
      <c r="Q242" s="712">
        <v>3875</v>
      </c>
    </row>
    <row r="243" spans="1:17" ht="14.4" customHeight="1" x14ac:dyDescent="0.3">
      <c r="A243" s="695" t="s">
        <v>529</v>
      </c>
      <c r="B243" s="696" t="s">
        <v>3281</v>
      </c>
      <c r="C243" s="696" t="s">
        <v>3156</v>
      </c>
      <c r="D243" s="696" t="s">
        <v>3511</v>
      </c>
      <c r="E243" s="696" t="s">
        <v>3512</v>
      </c>
      <c r="F243" s="711">
        <v>11</v>
      </c>
      <c r="G243" s="711">
        <v>66913</v>
      </c>
      <c r="H243" s="711">
        <v>1</v>
      </c>
      <c r="I243" s="711">
        <v>6083</v>
      </c>
      <c r="J243" s="711">
        <v>12</v>
      </c>
      <c r="K243" s="711">
        <v>73236</v>
      </c>
      <c r="L243" s="711">
        <v>1.094495837879037</v>
      </c>
      <c r="M243" s="711">
        <v>6103</v>
      </c>
      <c r="N243" s="711">
        <v>10</v>
      </c>
      <c r="O243" s="711">
        <v>61030</v>
      </c>
      <c r="P243" s="701">
        <v>0.91207986489919746</v>
      </c>
      <c r="Q243" s="712">
        <v>6103</v>
      </c>
    </row>
    <row r="244" spans="1:17" ht="14.4" customHeight="1" x14ac:dyDescent="0.3">
      <c r="A244" s="695" t="s">
        <v>529</v>
      </c>
      <c r="B244" s="696" t="s">
        <v>3281</v>
      </c>
      <c r="C244" s="696" t="s">
        <v>3156</v>
      </c>
      <c r="D244" s="696" t="s">
        <v>3513</v>
      </c>
      <c r="E244" s="696" t="s">
        <v>3514</v>
      </c>
      <c r="F244" s="711"/>
      <c r="G244" s="711"/>
      <c r="H244" s="711"/>
      <c r="I244" s="711"/>
      <c r="J244" s="711">
        <v>3</v>
      </c>
      <c r="K244" s="711">
        <v>6498</v>
      </c>
      <c r="L244" s="711"/>
      <c r="M244" s="711">
        <v>2166</v>
      </c>
      <c r="N244" s="711">
        <v>3</v>
      </c>
      <c r="O244" s="711">
        <v>6498</v>
      </c>
      <c r="P244" s="701"/>
      <c r="Q244" s="712">
        <v>2166</v>
      </c>
    </row>
    <row r="245" spans="1:17" ht="14.4" customHeight="1" x14ac:dyDescent="0.3">
      <c r="A245" s="695" t="s">
        <v>529</v>
      </c>
      <c r="B245" s="696" t="s">
        <v>3281</v>
      </c>
      <c r="C245" s="696" t="s">
        <v>3156</v>
      </c>
      <c r="D245" s="696" t="s">
        <v>3515</v>
      </c>
      <c r="E245" s="696" t="s">
        <v>3516</v>
      </c>
      <c r="F245" s="711">
        <v>8</v>
      </c>
      <c r="G245" s="711">
        <v>19464</v>
      </c>
      <c r="H245" s="711">
        <v>1</v>
      </c>
      <c r="I245" s="711">
        <v>2433</v>
      </c>
      <c r="J245" s="711">
        <v>7</v>
      </c>
      <c r="K245" s="711">
        <v>17073</v>
      </c>
      <c r="L245" s="711">
        <v>0.87715782983970403</v>
      </c>
      <c r="M245" s="711">
        <v>2439</v>
      </c>
      <c r="N245" s="711">
        <v>4</v>
      </c>
      <c r="O245" s="711">
        <v>9756</v>
      </c>
      <c r="P245" s="701">
        <v>0.501233045622688</v>
      </c>
      <c r="Q245" s="712">
        <v>2439</v>
      </c>
    </row>
    <row r="246" spans="1:17" ht="14.4" customHeight="1" x14ac:dyDescent="0.3">
      <c r="A246" s="695" t="s">
        <v>529</v>
      </c>
      <c r="B246" s="696" t="s">
        <v>3281</v>
      </c>
      <c r="C246" s="696" t="s">
        <v>3156</v>
      </c>
      <c r="D246" s="696" t="s">
        <v>3517</v>
      </c>
      <c r="E246" s="696" t="s">
        <v>3518</v>
      </c>
      <c r="F246" s="711">
        <v>4</v>
      </c>
      <c r="G246" s="711">
        <v>9788</v>
      </c>
      <c r="H246" s="711">
        <v>1</v>
      </c>
      <c r="I246" s="711">
        <v>2447</v>
      </c>
      <c r="J246" s="711">
        <v>12</v>
      </c>
      <c r="K246" s="711">
        <v>29508</v>
      </c>
      <c r="L246" s="711">
        <v>3.0147118921127913</v>
      </c>
      <c r="M246" s="711">
        <v>2459</v>
      </c>
      <c r="N246" s="711">
        <v>18</v>
      </c>
      <c r="O246" s="711">
        <v>44262</v>
      </c>
      <c r="P246" s="701">
        <v>4.5220678381691863</v>
      </c>
      <c r="Q246" s="712">
        <v>2459</v>
      </c>
    </row>
    <row r="247" spans="1:17" ht="14.4" customHeight="1" x14ac:dyDescent="0.3">
      <c r="A247" s="695" t="s">
        <v>529</v>
      </c>
      <c r="B247" s="696" t="s">
        <v>3281</v>
      </c>
      <c r="C247" s="696" t="s">
        <v>3156</v>
      </c>
      <c r="D247" s="696" t="s">
        <v>3519</v>
      </c>
      <c r="E247" s="696" t="s">
        <v>3520</v>
      </c>
      <c r="F247" s="711">
        <v>17</v>
      </c>
      <c r="G247" s="711">
        <v>85799</v>
      </c>
      <c r="H247" s="711">
        <v>1</v>
      </c>
      <c r="I247" s="711">
        <v>5047</v>
      </c>
      <c r="J247" s="711">
        <v>9</v>
      </c>
      <c r="K247" s="711">
        <v>45576</v>
      </c>
      <c r="L247" s="711">
        <v>0.53119500227275374</v>
      </c>
      <c r="M247" s="711">
        <v>5064</v>
      </c>
      <c r="N247" s="711">
        <v>18</v>
      </c>
      <c r="O247" s="711">
        <v>91152</v>
      </c>
      <c r="P247" s="701">
        <v>1.0623900045455075</v>
      </c>
      <c r="Q247" s="712">
        <v>5064</v>
      </c>
    </row>
    <row r="248" spans="1:17" ht="14.4" customHeight="1" x14ac:dyDescent="0.3">
      <c r="A248" s="695" t="s">
        <v>529</v>
      </c>
      <c r="B248" s="696" t="s">
        <v>3281</v>
      </c>
      <c r="C248" s="696" t="s">
        <v>3156</v>
      </c>
      <c r="D248" s="696" t="s">
        <v>3521</v>
      </c>
      <c r="E248" s="696" t="s">
        <v>3522</v>
      </c>
      <c r="F248" s="711">
        <v>12</v>
      </c>
      <c r="G248" s="711">
        <v>47748</v>
      </c>
      <c r="H248" s="711">
        <v>1</v>
      </c>
      <c r="I248" s="711">
        <v>3979</v>
      </c>
      <c r="J248" s="711">
        <v>4</v>
      </c>
      <c r="K248" s="711">
        <v>15952</v>
      </c>
      <c r="L248" s="711">
        <v>0.33408729161430845</v>
      </c>
      <c r="M248" s="711">
        <v>3988</v>
      </c>
      <c r="N248" s="711">
        <v>7</v>
      </c>
      <c r="O248" s="711">
        <v>27916</v>
      </c>
      <c r="P248" s="701">
        <v>0.58465276032503977</v>
      </c>
      <c r="Q248" s="712">
        <v>3988</v>
      </c>
    </row>
    <row r="249" spans="1:17" ht="14.4" customHeight="1" x14ac:dyDescent="0.3">
      <c r="A249" s="695" t="s">
        <v>529</v>
      </c>
      <c r="B249" s="696" t="s">
        <v>3281</v>
      </c>
      <c r="C249" s="696" t="s">
        <v>3156</v>
      </c>
      <c r="D249" s="696" t="s">
        <v>3523</v>
      </c>
      <c r="E249" s="696" t="s">
        <v>3524</v>
      </c>
      <c r="F249" s="711">
        <v>12</v>
      </c>
      <c r="G249" s="711">
        <v>33012</v>
      </c>
      <c r="H249" s="711">
        <v>1</v>
      </c>
      <c r="I249" s="711">
        <v>2751</v>
      </c>
      <c r="J249" s="711">
        <v>4</v>
      </c>
      <c r="K249" s="711">
        <v>11052</v>
      </c>
      <c r="L249" s="711">
        <v>0.33478735005452565</v>
      </c>
      <c r="M249" s="711">
        <v>2763</v>
      </c>
      <c r="N249" s="711">
        <v>8</v>
      </c>
      <c r="O249" s="711">
        <v>22104</v>
      </c>
      <c r="P249" s="701">
        <v>0.66957470010905129</v>
      </c>
      <c r="Q249" s="712">
        <v>2763</v>
      </c>
    </row>
    <row r="250" spans="1:17" ht="14.4" customHeight="1" x14ac:dyDescent="0.3">
      <c r="A250" s="695" t="s">
        <v>529</v>
      </c>
      <c r="B250" s="696" t="s">
        <v>3281</v>
      </c>
      <c r="C250" s="696" t="s">
        <v>3156</v>
      </c>
      <c r="D250" s="696" t="s">
        <v>3525</v>
      </c>
      <c r="E250" s="696" t="s">
        <v>3526</v>
      </c>
      <c r="F250" s="711">
        <v>2</v>
      </c>
      <c r="G250" s="711">
        <v>664</v>
      </c>
      <c r="H250" s="711">
        <v>1</v>
      </c>
      <c r="I250" s="711">
        <v>332</v>
      </c>
      <c r="J250" s="711"/>
      <c r="K250" s="711"/>
      <c r="L250" s="711"/>
      <c r="M250" s="711"/>
      <c r="N250" s="711">
        <v>4</v>
      </c>
      <c r="O250" s="711">
        <v>1340</v>
      </c>
      <c r="P250" s="701">
        <v>2.0180722891566263</v>
      </c>
      <c r="Q250" s="712">
        <v>335</v>
      </c>
    </row>
    <row r="251" spans="1:17" ht="14.4" customHeight="1" x14ac:dyDescent="0.3">
      <c r="A251" s="695" t="s">
        <v>529</v>
      </c>
      <c r="B251" s="696" t="s">
        <v>3281</v>
      </c>
      <c r="C251" s="696" t="s">
        <v>3156</v>
      </c>
      <c r="D251" s="696" t="s">
        <v>3527</v>
      </c>
      <c r="E251" s="696" t="s">
        <v>3528</v>
      </c>
      <c r="F251" s="711">
        <v>12</v>
      </c>
      <c r="G251" s="711">
        <v>20940</v>
      </c>
      <c r="H251" s="711">
        <v>1</v>
      </c>
      <c r="I251" s="711">
        <v>1745</v>
      </c>
      <c r="J251" s="711">
        <v>11</v>
      </c>
      <c r="K251" s="711">
        <v>19261</v>
      </c>
      <c r="L251" s="711">
        <v>0.91981852913085005</v>
      </c>
      <c r="M251" s="711">
        <v>1751</v>
      </c>
      <c r="N251" s="711">
        <v>14</v>
      </c>
      <c r="O251" s="711">
        <v>24514</v>
      </c>
      <c r="P251" s="701">
        <v>1.1706781279847183</v>
      </c>
      <c r="Q251" s="712">
        <v>1751</v>
      </c>
    </row>
    <row r="252" spans="1:17" ht="14.4" customHeight="1" x14ac:dyDescent="0.3">
      <c r="A252" s="695" t="s">
        <v>529</v>
      </c>
      <c r="B252" s="696" t="s">
        <v>3281</v>
      </c>
      <c r="C252" s="696" t="s">
        <v>3156</v>
      </c>
      <c r="D252" s="696" t="s">
        <v>3529</v>
      </c>
      <c r="E252" s="696" t="s">
        <v>3530</v>
      </c>
      <c r="F252" s="711">
        <v>18</v>
      </c>
      <c r="G252" s="711">
        <v>71064</v>
      </c>
      <c r="H252" s="711">
        <v>1</v>
      </c>
      <c r="I252" s="711">
        <v>3948</v>
      </c>
      <c r="J252" s="711">
        <v>22</v>
      </c>
      <c r="K252" s="711">
        <v>87120</v>
      </c>
      <c r="L252" s="711">
        <v>1.2259371833839918</v>
      </c>
      <c r="M252" s="711">
        <v>3960</v>
      </c>
      <c r="N252" s="711">
        <v>18</v>
      </c>
      <c r="O252" s="711">
        <v>71280</v>
      </c>
      <c r="P252" s="701">
        <v>1.0030395136778116</v>
      </c>
      <c r="Q252" s="712">
        <v>3960</v>
      </c>
    </row>
    <row r="253" spans="1:17" ht="14.4" customHeight="1" x14ac:dyDescent="0.3">
      <c r="A253" s="695" t="s">
        <v>529</v>
      </c>
      <c r="B253" s="696" t="s">
        <v>3281</v>
      </c>
      <c r="C253" s="696" t="s">
        <v>3156</v>
      </c>
      <c r="D253" s="696" t="s">
        <v>3531</v>
      </c>
      <c r="E253" s="696" t="s">
        <v>3532</v>
      </c>
      <c r="F253" s="711">
        <v>17</v>
      </c>
      <c r="G253" s="711">
        <v>36142</v>
      </c>
      <c r="H253" s="711">
        <v>1</v>
      </c>
      <c r="I253" s="711">
        <v>2126</v>
      </c>
      <c r="J253" s="711">
        <v>5</v>
      </c>
      <c r="K253" s="711">
        <v>10660</v>
      </c>
      <c r="L253" s="711">
        <v>0.29494770626971389</v>
      </c>
      <c r="M253" s="711">
        <v>2132</v>
      </c>
      <c r="N253" s="711">
        <v>7</v>
      </c>
      <c r="O253" s="711">
        <v>14924</v>
      </c>
      <c r="P253" s="701">
        <v>0.41292678877759947</v>
      </c>
      <c r="Q253" s="712">
        <v>2132</v>
      </c>
    </row>
    <row r="254" spans="1:17" ht="14.4" customHeight="1" x14ac:dyDescent="0.3">
      <c r="A254" s="695" t="s">
        <v>529</v>
      </c>
      <c r="B254" s="696" t="s">
        <v>3281</v>
      </c>
      <c r="C254" s="696" t="s">
        <v>3156</v>
      </c>
      <c r="D254" s="696" t="s">
        <v>3533</v>
      </c>
      <c r="E254" s="696" t="s">
        <v>3534</v>
      </c>
      <c r="F254" s="711">
        <v>1</v>
      </c>
      <c r="G254" s="711">
        <v>949</v>
      </c>
      <c r="H254" s="711">
        <v>1</v>
      </c>
      <c r="I254" s="711">
        <v>949</v>
      </c>
      <c r="J254" s="711">
        <v>2</v>
      </c>
      <c r="K254" s="711">
        <v>1904</v>
      </c>
      <c r="L254" s="711">
        <v>2.006322444678609</v>
      </c>
      <c r="M254" s="711">
        <v>952</v>
      </c>
      <c r="N254" s="711">
        <v>6</v>
      </c>
      <c r="O254" s="711">
        <v>5712</v>
      </c>
      <c r="P254" s="701">
        <v>6.0189673340358274</v>
      </c>
      <c r="Q254" s="712">
        <v>952</v>
      </c>
    </row>
    <row r="255" spans="1:17" ht="14.4" customHeight="1" x14ac:dyDescent="0.3">
      <c r="A255" s="695" t="s">
        <v>529</v>
      </c>
      <c r="B255" s="696" t="s">
        <v>3281</v>
      </c>
      <c r="C255" s="696" t="s">
        <v>3156</v>
      </c>
      <c r="D255" s="696" t="s">
        <v>3535</v>
      </c>
      <c r="E255" s="696" t="s">
        <v>3536</v>
      </c>
      <c r="F255" s="711">
        <v>1</v>
      </c>
      <c r="G255" s="711">
        <v>278</v>
      </c>
      <c r="H255" s="711">
        <v>1</v>
      </c>
      <c r="I255" s="711">
        <v>278</v>
      </c>
      <c r="J255" s="711"/>
      <c r="K255" s="711"/>
      <c r="L255" s="711"/>
      <c r="M255" s="711"/>
      <c r="N255" s="711"/>
      <c r="O255" s="711"/>
      <c r="P255" s="701"/>
      <c r="Q255" s="712"/>
    </row>
    <row r="256" spans="1:17" ht="14.4" customHeight="1" x14ac:dyDescent="0.3">
      <c r="A256" s="695" t="s">
        <v>529</v>
      </c>
      <c r="B256" s="696" t="s">
        <v>3281</v>
      </c>
      <c r="C256" s="696" t="s">
        <v>3156</v>
      </c>
      <c r="D256" s="696" t="s">
        <v>3537</v>
      </c>
      <c r="E256" s="696" t="s">
        <v>3538</v>
      </c>
      <c r="F256" s="711"/>
      <c r="G256" s="711"/>
      <c r="H256" s="711"/>
      <c r="I256" s="711"/>
      <c r="J256" s="711"/>
      <c r="K256" s="711"/>
      <c r="L256" s="711"/>
      <c r="M256" s="711"/>
      <c r="N256" s="711">
        <v>1</v>
      </c>
      <c r="O256" s="711">
        <v>6363</v>
      </c>
      <c r="P256" s="701"/>
      <c r="Q256" s="712">
        <v>6363</v>
      </c>
    </row>
    <row r="257" spans="1:17" ht="14.4" customHeight="1" x14ac:dyDescent="0.3">
      <c r="A257" s="695" t="s">
        <v>529</v>
      </c>
      <c r="B257" s="696" t="s">
        <v>3281</v>
      </c>
      <c r="C257" s="696" t="s">
        <v>3156</v>
      </c>
      <c r="D257" s="696" t="s">
        <v>3200</v>
      </c>
      <c r="E257" s="696" t="s">
        <v>3201</v>
      </c>
      <c r="F257" s="711">
        <v>2</v>
      </c>
      <c r="G257" s="711">
        <v>436</v>
      </c>
      <c r="H257" s="711">
        <v>1</v>
      </c>
      <c r="I257" s="711">
        <v>218</v>
      </c>
      <c r="J257" s="711"/>
      <c r="K257" s="711"/>
      <c r="L257" s="711"/>
      <c r="M257" s="711"/>
      <c r="N257" s="711"/>
      <c r="O257" s="711"/>
      <c r="P257" s="701"/>
      <c r="Q257" s="712"/>
    </row>
    <row r="258" spans="1:17" ht="14.4" customHeight="1" x14ac:dyDescent="0.3">
      <c r="A258" s="695" t="s">
        <v>529</v>
      </c>
      <c r="B258" s="696" t="s">
        <v>3281</v>
      </c>
      <c r="C258" s="696" t="s">
        <v>3156</v>
      </c>
      <c r="D258" s="696" t="s">
        <v>3208</v>
      </c>
      <c r="E258" s="696" t="s">
        <v>3209</v>
      </c>
      <c r="F258" s="711"/>
      <c r="G258" s="711"/>
      <c r="H258" s="711"/>
      <c r="I258" s="711"/>
      <c r="J258" s="711">
        <v>1</v>
      </c>
      <c r="K258" s="711">
        <v>257</v>
      </c>
      <c r="L258" s="711"/>
      <c r="M258" s="711">
        <v>257</v>
      </c>
      <c r="N258" s="711"/>
      <c r="O258" s="711"/>
      <c r="P258" s="701"/>
      <c r="Q258" s="712"/>
    </row>
    <row r="259" spans="1:17" ht="14.4" customHeight="1" x14ac:dyDescent="0.3">
      <c r="A259" s="695" t="s">
        <v>529</v>
      </c>
      <c r="B259" s="696" t="s">
        <v>3281</v>
      </c>
      <c r="C259" s="696" t="s">
        <v>3156</v>
      </c>
      <c r="D259" s="696" t="s">
        <v>3539</v>
      </c>
      <c r="E259" s="696" t="s">
        <v>3540</v>
      </c>
      <c r="F259" s="711">
        <v>1</v>
      </c>
      <c r="G259" s="711">
        <v>325</v>
      </c>
      <c r="H259" s="711">
        <v>1</v>
      </c>
      <c r="I259" s="711">
        <v>325</v>
      </c>
      <c r="J259" s="711"/>
      <c r="K259" s="711"/>
      <c r="L259" s="711"/>
      <c r="M259" s="711"/>
      <c r="N259" s="711"/>
      <c r="O259" s="711"/>
      <c r="P259" s="701"/>
      <c r="Q259" s="712"/>
    </row>
    <row r="260" spans="1:17" ht="14.4" customHeight="1" x14ac:dyDescent="0.3">
      <c r="A260" s="695" t="s">
        <v>529</v>
      </c>
      <c r="B260" s="696" t="s">
        <v>3281</v>
      </c>
      <c r="C260" s="696" t="s">
        <v>3156</v>
      </c>
      <c r="D260" s="696" t="s">
        <v>3541</v>
      </c>
      <c r="E260" s="696" t="s">
        <v>3542</v>
      </c>
      <c r="F260" s="711">
        <v>1</v>
      </c>
      <c r="G260" s="711">
        <v>277</v>
      </c>
      <c r="H260" s="711">
        <v>1</v>
      </c>
      <c r="I260" s="711">
        <v>277</v>
      </c>
      <c r="J260" s="711"/>
      <c r="K260" s="711"/>
      <c r="L260" s="711"/>
      <c r="M260" s="711"/>
      <c r="N260" s="711"/>
      <c r="O260" s="711"/>
      <c r="P260" s="701"/>
      <c r="Q260" s="712"/>
    </row>
    <row r="261" spans="1:17" ht="14.4" customHeight="1" x14ac:dyDescent="0.3">
      <c r="A261" s="695" t="s">
        <v>529</v>
      </c>
      <c r="B261" s="696" t="s">
        <v>3281</v>
      </c>
      <c r="C261" s="696" t="s">
        <v>3156</v>
      </c>
      <c r="D261" s="696" t="s">
        <v>3543</v>
      </c>
      <c r="E261" s="696" t="s">
        <v>3544</v>
      </c>
      <c r="F261" s="711">
        <v>0</v>
      </c>
      <c r="G261" s="711">
        <v>0</v>
      </c>
      <c r="H261" s="711"/>
      <c r="I261" s="711"/>
      <c r="J261" s="711">
        <v>0</v>
      </c>
      <c r="K261" s="711">
        <v>0</v>
      </c>
      <c r="L261" s="711"/>
      <c r="M261" s="711"/>
      <c r="N261" s="711">
        <v>0</v>
      </c>
      <c r="O261" s="711">
        <v>0</v>
      </c>
      <c r="P261" s="701"/>
      <c r="Q261" s="712"/>
    </row>
    <row r="262" spans="1:17" ht="14.4" customHeight="1" x14ac:dyDescent="0.3">
      <c r="A262" s="695" t="s">
        <v>529</v>
      </c>
      <c r="B262" s="696" t="s">
        <v>3281</v>
      </c>
      <c r="C262" s="696" t="s">
        <v>3156</v>
      </c>
      <c r="D262" s="696" t="s">
        <v>3545</v>
      </c>
      <c r="E262" s="696" t="s">
        <v>3546</v>
      </c>
      <c r="F262" s="711">
        <v>155</v>
      </c>
      <c r="G262" s="711">
        <v>0</v>
      </c>
      <c r="H262" s="711"/>
      <c r="I262" s="711">
        <v>0</v>
      </c>
      <c r="J262" s="711">
        <v>87</v>
      </c>
      <c r="K262" s="711">
        <v>0</v>
      </c>
      <c r="L262" s="711"/>
      <c r="M262" s="711">
        <v>0</v>
      </c>
      <c r="N262" s="711">
        <v>110</v>
      </c>
      <c r="O262" s="711">
        <v>0</v>
      </c>
      <c r="P262" s="701"/>
      <c r="Q262" s="712">
        <v>0</v>
      </c>
    </row>
    <row r="263" spans="1:17" ht="14.4" customHeight="1" x14ac:dyDescent="0.3">
      <c r="A263" s="695" t="s">
        <v>529</v>
      </c>
      <c r="B263" s="696" t="s">
        <v>3281</v>
      </c>
      <c r="C263" s="696" t="s">
        <v>3156</v>
      </c>
      <c r="D263" s="696" t="s">
        <v>3212</v>
      </c>
      <c r="E263" s="696" t="s">
        <v>3213</v>
      </c>
      <c r="F263" s="711">
        <v>2</v>
      </c>
      <c r="G263" s="711">
        <v>0</v>
      </c>
      <c r="H263" s="711"/>
      <c r="I263" s="711">
        <v>0</v>
      </c>
      <c r="J263" s="711"/>
      <c r="K263" s="711"/>
      <c r="L263" s="711"/>
      <c r="M263" s="711"/>
      <c r="N263" s="711"/>
      <c r="O263" s="711"/>
      <c r="P263" s="701"/>
      <c r="Q263" s="712"/>
    </row>
    <row r="264" spans="1:17" ht="14.4" customHeight="1" x14ac:dyDescent="0.3">
      <c r="A264" s="695" t="s">
        <v>529</v>
      </c>
      <c r="B264" s="696" t="s">
        <v>3281</v>
      </c>
      <c r="C264" s="696" t="s">
        <v>3156</v>
      </c>
      <c r="D264" s="696" t="s">
        <v>3547</v>
      </c>
      <c r="E264" s="696" t="s">
        <v>3548</v>
      </c>
      <c r="F264" s="711">
        <v>7</v>
      </c>
      <c r="G264" s="711">
        <v>0</v>
      </c>
      <c r="H264" s="711"/>
      <c r="I264" s="711">
        <v>0</v>
      </c>
      <c r="J264" s="711">
        <v>7</v>
      </c>
      <c r="K264" s="711">
        <v>0</v>
      </c>
      <c r="L264" s="711"/>
      <c r="M264" s="711">
        <v>0</v>
      </c>
      <c r="N264" s="711">
        <v>6</v>
      </c>
      <c r="O264" s="711">
        <v>0</v>
      </c>
      <c r="P264" s="701"/>
      <c r="Q264" s="712">
        <v>0</v>
      </c>
    </row>
    <row r="265" spans="1:17" ht="14.4" customHeight="1" x14ac:dyDescent="0.3">
      <c r="A265" s="695" t="s">
        <v>529</v>
      </c>
      <c r="B265" s="696" t="s">
        <v>3281</v>
      </c>
      <c r="C265" s="696" t="s">
        <v>3156</v>
      </c>
      <c r="D265" s="696" t="s">
        <v>3549</v>
      </c>
      <c r="E265" s="696" t="s">
        <v>3550</v>
      </c>
      <c r="F265" s="711">
        <v>3</v>
      </c>
      <c r="G265" s="711">
        <v>0</v>
      </c>
      <c r="H265" s="711"/>
      <c r="I265" s="711">
        <v>0</v>
      </c>
      <c r="J265" s="711">
        <v>2</v>
      </c>
      <c r="K265" s="711">
        <v>0</v>
      </c>
      <c r="L265" s="711"/>
      <c r="M265" s="711">
        <v>0</v>
      </c>
      <c r="N265" s="711">
        <v>3</v>
      </c>
      <c r="O265" s="711">
        <v>0</v>
      </c>
      <c r="P265" s="701"/>
      <c r="Q265" s="712">
        <v>0</v>
      </c>
    </row>
    <row r="266" spans="1:17" ht="14.4" customHeight="1" x14ac:dyDescent="0.3">
      <c r="A266" s="695" t="s">
        <v>529</v>
      </c>
      <c r="B266" s="696" t="s">
        <v>3281</v>
      </c>
      <c r="C266" s="696" t="s">
        <v>3156</v>
      </c>
      <c r="D266" s="696" t="s">
        <v>3551</v>
      </c>
      <c r="E266" s="696" t="s">
        <v>3552</v>
      </c>
      <c r="F266" s="711">
        <v>7</v>
      </c>
      <c r="G266" s="711">
        <v>0</v>
      </c>
      <c r="H266" s="711"/>
      <c r="I266" s="711">
        <v>0</v>
      </c>
      <c r="J266" s="711">
        <v>4</v>
      </c>
      <c r="K266" s="711">
        <v>0</v>
      </c>
      <c r="L266" s="711"/>
      <c r="M266" s="711">
        <v>0</v>
      </c>
      <c r="N266" s="711">
        <v>3</v>
      </c>
      <c r="O266" s="711">
        <v>0</v>
      </c>
      <c r="P266" s="701"/>
      <c r="Q266" s="712">
        <v>0</v>
      </c>
    </row>
    <row r="267" spans="1:17" ht="14.4" customHeight="1" x14ac:dyDescent="0.3">
      <c r="A267" s="695" t="s">
        <v>529</v>
      </c>
      <c r="B267" s="696" t="s">
        <v>3281</v>
      </c>
      <c r="C267" s="696" t="s">
        <v>3156</v>
      </c>
      <c r="D267" s="696" t="s">
        <v>3553</v>
      </c>
      <c r="E267" s="696" t="s">
        <v>3554</v>
      </c>
      <c r="F267" s="711"/>
      <c r="G267" s="711"/>
      <c r="H267" s="711"/>
      <c r="I267" s="711"/>
      <c r="J267" s="711"/>
      <c r="K267" s="711"/>
      <c r="L267" s="711"/>
      <c r="M267" s="711"/>
      <c r="N267" s="711">
        <v>41</v>
      </c>
      <c r="O267" s="711">
        <v>0</v>
      </c>
      <c r="P267" s="701"/>
      <c r="Q267" s="712">
        <v>0</v>
      </c>
    </row>
    <row r="268" spans="1:17" ht="14.4" customHeight="1" x14ac:dyDescent="0.3">
      <c r="A268" s="695" t="s">
        <v>529</v>
      </c>
      <c r="B268" s="696" t="s">
        <v>3281</v>
      </c>
      <c r="C268" s="696" t="s">
        <v>3156</v>
      </c>
      <c r="D268" s="696" t="s">
        <v>3555</v>
      </c>
      <c r="E268" s="696" t="s">
        <v>3556</v>
      </c>
      <c r="F268" s="711"/>
      <c r="G268" s="711"/>
      <c r="H268" s="711"/>
      <c r="I268" s="711"/>
      <c r="J268" s="711">
        <v>1</v>
      </c>
      <c r="K268" s="711">
        <v>0</v>
      </c>
      <c r="L268" s="711"/>
      <c r="M268" s="711">
        <v>0</v>
      </c>
      <c r="N268" s="711"/>
      <c r="O268" s="711"/>
      <c r="P268" s="701"/>
      <c r="Q268" s="712"/>
    </row>
    <row r="269" spans="1:17" ht="14.4" customHeight="1" x14ac:dyDescent="0.3">
      <c r="A269" s="695" t="s">
        <v>529</v>
      </c>
      <c r="B269" s="696" t="s">
        <v>3281</v>
      </c>
      <c r="C269" s="696" t="s">
        <v>3156</v>
      </c>
      <c r="D269" s="696" t="s">
        <v>3557</v>
      </c>
      <c r="E269" s="696" t="s">
        <v>3558</v>
      </c>
      <c r="F269" s="711">
        <v>4</v>
      </c>
      <c r="G269" s="711">
        <v>0</v>
      </c>
      <c r="H269" s="711"/>
      <c r="I269" s="711">
        <v>0</v>
      </c>
      <c r="J269" s="711">
        <v>13</v>
      </c>
      <c r="K269" s="711">
        <v>0</v>
      </c>
      <c r="L269" s="711"/>
      <c r="M269" s="711">
        <v>0</v>
      </c>
      <c r="N269" s="711">
        <v>11</v>
      </c>
      <c r="O269" s="711">
        <v>0</v>
      </c>
      <c r="P269" s="701"/>
      <c r="Q269" s="712">
        <v>0</v>
      </c>
    </row>
    <row r="270" spans="1:17" ht="14.4" customHeight="1" x14ac:dyDescent="0.3">
      <c r="A270" s="695" t="s">
        <v>529</v>
      </c>
      <c r="B270" s="696" t="s">
        <v>3281</v>
      </c>
      <c r="C270" s="696" t="s">
        <v>3156</v>
      </c>
      <c r="D270" s="696" t="s">
        <v>3559</v>
      </c>
      <c r="E270" s="696" t="s">
        <v>3560</v>
      </c>
      <c r="F270" s="711">
        <v>4</v>
      </c>
      <c r="G270" s="711">
        <v>0</v>
      </c>
      <c r="H270" s="711"/>
      <c r="I270" s="711">
        <v>0</v>
      </c>
      <c r="J270" s="711">
        <v>5</v>
      </c>
      <c r="K270" s="711">
        <v>0</v>
      </c>
      <c r="L270" s="711"/>
      <c r="M270" s="711">
        <v>0</v>
      </c>
      <c r="N270" s="711">
        <v>6</v>
      </c>
      <c r="O270" s="711">
        <v>0</v>
      </c>
      <c r="P270" s="701"/>
      <c r="Q270" s="712">
        <v>0</v>
      </c>
    </row>
    <row r="271" spans="1:17" ht="14.4" customHeight="1" x14ac:dyDescent="0.3">
      <c r="A271" s="695" t="s">
        <v>529</v>
      </c>
      <c r="B271" s="696" t="s">
        <v>3281</v>
      </c>
      <c r="C271" s="696" t="s">
        <v>3156</v>
      </c>
      <c r="D271" s="696" t="s">
        <v>3561</v>
      </c>
      <c r="E271" s="696" t="s">
        <v>3562</v>
      </c>
      <c r="F271" s="711"/>
      <c r="G271" s="711"/>
      <c r="H271" s="711"/>
      <c r="I271" s="711"/>
      <c r="J271" s="711">
        <v>1</v>
      </c>
      <c r="K271" s="711">
        <v>742</v>
      </c>
      <c r="L271" s="711"/>
      <c r="M271" s="711">
        <v>742</v>
      </c>
      <c r="N271" s="711"/>
      <c r="O271" s="711"/>
      <c r="P271" s="701"/>
      <c r="Q271" s="712"/>
    </row>
    <row r="272" spans="1:17" ht="14.4" customHeight="1" x14ac:dyDescent="0.3">
      <c r="A272" s="695" t="s">
        <v>529</v>
      </c>
      <c r="B272" s="696" t="s">
        <v>3281</v>
      </c>
      <c r="C272" s="696" t="s">
        <v>3156</v>
      </c>
      <c r="D272" s="696" t="s">
        <v>3563</v>
      </c>
      <c r="E272" s="696" t="s">
        <v>3564</v>
      </c>
      <c r="F272" s="711">
        <v>2</v>
      </c>
      <c r="G272" s="711">
        <v>1704</v>
      </c>
      <c r="H272" s="711">
        <v>1</v>
      </c>
      <c r="I272" s="711">
        <v>852</v>
      </c>
      <c r="J272" s="711">
        <v>3</v>
      </c>
      <c r="K272" s="711">
        <v>2109</v>
      </c>
      <c r="L272" s="711">
        <v>1.2376760563380282</v>
      </c>
      <c r="M272" s="711">
        <v>703</v>
      </c>
      <c r="N272" s="711"/>
      <c r="O272" s="711"/>
      <c r="P272" s="701"/>
      <c r="Q272" s="712"/>
    </row>
    <row r="273" spans="1:17" ht="14.4" customHeight="1" x14ac:dyDescent="0.3">
      <c r="A273" s="695" t="s">
        <v>529</v>
      </c>
      <c r="B273" s="696" t="s">
        <v>3281</v>
      </c>
      <c r="C273" s="696" t="s">
        <v>3156</v>
      </c>
      <c r="D273" s="696" t="s">
        <v>3565</v>
      </c>
      <c r="E273" s="696" t="s">
        <v>3566</v>
      </c>
      <c r="F273" s="711">
        <v>1992</v>
      </c>
      <c r="G273" s="711">
        <v>0</v>
      </c>
      <c r="H273" s="711"/>
      <c r="I273" s="711">
        <v>0</v>
      </c>
      <c r="J273" s="711">
        <v>1875</v>
      </c>
      <c r="K273" s="711">
        <v>0</v>
      </c>
      <c r="L273" s="711"/>
      <c r="M273" s="711">
        <v>0</v>
      </c>
      <c r="N273" s="711"/>
      <c r="O273" s="711"/>
      <c r="P273" s="701"/>
      <c r="Q273" s="712"/>
    </row>
    <row r="274" spans="1:17" ht="14.4" customHeight="1" x14ac:dyDescent="0.3">
      <c r="A274" s="695" t="s">
        <v>529</v>
      </c>
      <c r="B274" s="696" t="s">
        <v>3281</v>
      </c>
      <c r="C274" s="696" t="s">
        <v>3156</v>
      </c>
      <c r="D274" s="696" t="s">
        <v>3218</v>
      </c>
      <c r="E274" s="696" t="s">
        <v>3219</v>
      </c>
      <c r="F274" s="711">
        <v>28</v>
      </c>
      <c r="G274" s="711">
        <v>6720</v>
      </c>
      <c r="H274" s="711">
        <v>1</v>
      </c>
      <c r="I274" s="711">
        <v>240</v>
      </c>
      <c r="J274" s="711">
        <v>21</v>
      </c>
      <c r="K274" s="711">
        <v>5082</v>
      </c>
      <c r="L274" s="711">
        <v>0.75624999999999998</v>
      </c>
      <c r="M274" s="711">
        <v>242</v>
      </c>
      <c r="N274" s="711">
        <v>18</v>
      </c>
      <c r="O274" s="711">
        <v>4356</v>
      </c>
      <c r="P274" s="701">
        <v>0.64821428571428574</v>
      </c>
      <c r="Q274" s="712">
        <v>242</v>
      </c>
    </row>
    <row r="275" spans="1:17" ht="14.4" customHeight="1" x14ac:dyDescent="0.3">
      <c r="A275" s="695" t="s">
        <v>529</v>
      </c>
      <c r="B275" s="696" t="s">
        <v>3281</v>
      </c>
      <c r="C275" s="696" t="s">
        <v>3156</v>
      </c>
      <c r="D275" s="696" t="s">
        <v>3220</v>
      </c>
      <c r="E275" s="696" t="s">
        <v>3221</v>
      </c>
      <c r="F275" s="711">
        <v>3</v>
      </c>
      <c r="G275" s="711">
        <v>225</v>
      </c>
      <c r="H275" s="711">
        <v>1</v>
      </c>
      <c r="I275" s="711">
        <v>75</v>
      </c>
      <c r="J275" s="711"/>
      <c r="K275" s="711"/>
      <c r="L275" s="711"/>
      <c r="M275" s="711"/>
      <c r="N275" s="711">
        <v>1</v>
      </c>
      <c r="O275" s="711">
        <v>81</v>
      </c>
      <c r="P275" s="701">
        <v>0.36</v>
      </c>
      <c r="Q275" s="712">
        <v>81</v>
      </c>
    </row>
    <row r="276" spans="1:17" ht="14.4" customHeight="1" x14ac:dyDescent="0.3">
      <c r="A276" s="695" t="s">
        <v>529</v>
      </c>
      <c r="B276" s="696" t="s">
        <v>3281</v>
      </c>
      <c r="C276" s="696" t="s">
        <v>3156</v>
      </c>
      <c r="D276" s="696" t="s">
        <v>3567</v>
      </c>
      <c r="E276" s="696" t="s">
        <v>3568</v>
      </c>
      <c r="F276" s="711">
        <v>1830</v>
      </c>
      <c r="G276" s="711">
        <v>2005172</v>
      </c>
      <c r="H276" s="711">
        <v>1</v>
      </c>
      <c r="I276" s="711">
        <v>1095.7224043715846</v>
      </c>
      <c r="J276" s="711">
        <v>1517</v>
      </c>
      <c r="K276" s="711">
        <v>1726648</v>
      </c>
      <c r="L276" s="711">
        <v>0.86109720263398848</v>
      </c>
      <c r="M276" s="711">
        <v>1138.1990771259063</v>
      </c>
      <c r="N276" s="711">
        <v>1724</v>
      </c>
      <c r="O276" s="711">
        <v>1926592</v>
      </c>
      <c r="P276" s="701">
        <v>0.96081134186992434</v>
      </c>
      <c r="Q276" s="712">
        <v>1117.5127610208817</v>
      </c>
    </row>
    <row r="277" spans="1:17" ht="14.4" customHeight="1" x14ac:dyDescent="0.3">
      <c r="A277" s="695" t="s">
        <v>529</v>
      </c>
      <c r="B277" s="696" t="s">
        <v>3281</v>
      </c>
      <c r="C277" s="696" t="s">
        <v>3156</v>
      </c>
      <c r="D277" s="696" t="s">
        <v>3236</v>
      </c>
      <c r="E277" s="696" t="s">
        <v>3237</v>
      </c>
      <c r="F277" s="711">
        <v>5</v>
      </c>
      <c r="G277" s="711">
        <v>4675</v>
      </c>
      <c r="H277" s="711">
        <v>1</v>
      </c>
      <c r="I277" s="711">
        <v>935</v>
      </c>
      <c r="J277" s="711">
        <v>4</v>
      </c>
      <c r="K277" s="711">
        <v>3752</v>
      </c>
      <c r="L277" s="711">
        <v>0.80256684491978614</v>
      </c>
      <c r="M277" s="711">
        <v>938</v>
      </c>
      <c r="N277" s="711">
        <v>5</v>
      </c>
      <c r="O277" s="711">
        <v>4690</v>
      </c>
      <c r="P277" s="701">
        <v>1.0032085561497326</v>
      </c>
      <c r="Q277" s="712">
        <v>938</v>
      </c>
    </row>
    <row r="278" spans="1:17" ht="14.4" customHeight="1" x14ac:dyDescent="0.3">
      <c r="A278" s="695" t="s">
        <v>529</v>
      </c>
      <c r="B278" s="696" t="s">
        <v>3281</v>
      </c>
      <c r="C278" s="696" t="s">
        <v>3156</v>
      </c>
      <c r="D278" s="696" t="s">
        <v>3569</v>
      </c>
      <c r="E278" s="696" t="s">
        <v>3570</v>
      </c>
      <c r="F278" s="711">
        <v>1</v>
      </c>
      <c r="G278" s="711">
        <v>0</v>
      </c>
      <c r="H278" s="711"/>
      <c r="I278" s="711">
        <v>0</v>
      </c>
      <c r="J278" s="711"/>
      <c r="K278" s="711"/>
      <c r="L278" s="711"/>
      <c r="M278" s="711"/>
      <c r="N278" s="711"/>
      <c r="O278" s="711"/>
      <c r="P278" s="701"/>
      <c r="Q278" s="712"/>
    </row>
    <row r="279" spans="1:17" ht="14.4" customHeight="1" x14ac:dyDescent="0.3">
      <c r="A279" s="695" t="s">
        <v>529</v>
      </c>
      <c r="B279" s="696" t="s">
        <v>3281</v>
      </c>
      <c r="C279" s="696" t="s">
        <v>3156</v>
      </c>
      <c r="D279" s="696" t="s">
        <v>3238</v>
      </c>
      <c r="E279" s="696" t="s">
        <v>3239</v>
      </c>
      <c r="F279" s="711">
        <v>17</v>
      </c>
      <c r="G279" s="711">
        <v>14552</v>
      </c>
      <c r="H279" s="711">
        <v>1</v>
      </c>
      <c r="I279" s="711">
        <v>856</v>
      </c>
      <c r="J279" s="711">
        <v>13</v>
      </c>
      <c r="K279" s="711">
        <v>11141</v>
      </c>
      <c r="L279" s="711">
        <v>0.76559923034634414</v>
      </c>
      <c r="M279" s="711">
        <v>857</v>
      </c>
      <c r="N279" s="711">
        <v>21</v>
      </c>
      <c r="O279" s="711">
        <v>17997</v>
      </c>
      <c r="P279" s="701">
        <v>1.2367372182517866</v>
      </c>
      <c r="Q279" s="712">
        <v>857</v>
      </c>
    </row>
    <row r="280" spans="1:17" ht="14.4" customHeight="1" x14ac:dyDescent="0.3">
      <c r="A280" s="695" t="s">
        <v>529</v>
      </c>
      <c r="B280" s="696" t="s">
        <v>3281</v>
      </c>
      <c r="C280" s="696" t="s">
        <v>3156</v>
      </c>
      <c r="D280" s="696" t="s">
        <v>3242</v>
      </c>
      <c r="E280" s="696" t="s">
        <v>3243</v>
      </c>
      <c r="F280" s="711">
        <v>49</v>
      </c>
      <c r="G280" s="711">
        <v>28223</v>
      </c>
      <c r="H280" s="711">
        <v>1</v>
      </c>
      <c r="I280" s="711">
        <v>575.9795918367347</v>
      </c>
      <c r="J280" s="711">
        <v>40</v>
      </c>
      <c r="K280" s="711">
        <v>23120</v>
      </c>
      <c r="L280" s="711">
        <v>0.81919002232221949</v>
      </c>
      <c r="M280" s="711">
        <v>578</v>
      </c>
      <c r="N280" s="711">
        <v>57</v>
      </c>
      <c r="O280" s="711">
        <v>32946</v>
      </c>
      <c r="P280" s="701">
        <v>1.1673457818091628</v>
      </c>
      <c r="Q280" s="712">
        <v>578</v>
      </c>
    </row>
    <row r="281" spans="1:17" ht="14.4" customHeight="1" x14ac:dyDescent="0.3">
      <c r="A281" s="695" t="s">
        <v>529</v>
      </c>
      <c r="B281" s="696" t="s">
        <v>3281</v>
      </c>
      <c r="C281" s="696" t="s">
        <v>3156</v>
      </c>
      <c r="D281" s="696" t="s">
        <v>3571</v>
      </c>
      <c r="E281" s="696" t="s">
        <v>3572</v>
      </c>
      <c r="F281" s="711"/>
      <c r="G281" s="711"/>
      <c r="H281" s="711"/>
      <c r="I281" s="711"/>
      <c r="J281" s="711"/>
      <c r="K281" s="711"/>
      <c r="L281" s="711"/>
      <c r="M281" s="711"/>
      <c r="N281" s="711">
        <v>1</v>
      </c>
      <c r="O281" s="711">
        <v>431</v>
      </c>
      <c r="P281" s="701"/>
      <c r="Q281" s="712">
        <v>431</v>
      </c>
    </row>
    <row r="282" spans="1:17" ht="14.4" customHeight="1" x14ac:dyDescent="0.3">
      <c r="A282" s="695" t="s">
        <v>529</v>
      </c>
      <c r="B282" s="696" t="s">
        <v>3281</v>
      </c>
      <c r="C282" s="696" t="s">
        <v>3156</v>
      </c>
      <c r="D282" s="696" t="s">
        <v>3244</v>
      </c>
      <c r="E282" s="696" t="s">
        <v>3245</v>
      </c>
      <c r="F282" s="711">
        <v>38</v>
      </c>
      <c r="G282" s="711">
        <v>28690</v>
      </c>
      <c r="H282" s="711">
        <v>1</v>
      </c>
      <c r="I282" s="711">
        <v>755</v>
      </c>
      <c r="J282" s="711">
        <v>32</v>
      </c>
      <c r="K282" s="711">
        <v>24192</v>
      </c>
      <c r="L282" s="711">
        <v>0.84322063436737538</v>
      </c>
      <c r="M282" s="711">
        <v>756</v>
      </c>
      <c r="N282" s="711">
        <v>39</v>
      </c>
      <c r="O282" s="711">
        <v>29484</v>
      </c>
      <c r="P282" s="701">
        <v>1.0276751481352389</v>
      </c>
      <c r="Q282" s="712">
        <v>756</v>
      </c>
    </row>
    <row r="283" spans="1:17" ht="14.4" customHeight="1" x14ac:dyDescent="0.3">
      <c r="A283" s="695" t="s">
        <v>529</v>
      </c>
      <c r="B283" s="696" t="s">
        <v>3281</v>
      </c>
      <c r="C283" s="696" t="s">
        <v>3156</v>
      </c>
      <c r="D283" s="696" t="s">
        <v>3246</v>
      </c>
      <c r="E283" s="696" t="s">
        <v>3247</v>
      </c>
      <c r="F283" s="711">
        <v>1</v>
      </c>
      <c r="G283" s="711">
        <v>5569</v>
      </c>
      <c r="H283" s="711">
        <v>1</v>
      </c>
      <c r="I283" s="711">
        <v>5569</v>
      </c>
      <c r="J283" s="711"/>
      <c r="K283" s="711"/>
      <c r="L283" s="711"/>
      <c r="M283" s="711"/>
      <c r="N283" s="711"/>
      <c r="O283" s="711"/>
      <c r="P283" s="701"/>
      <c r="Q283" s="712"/>
    </row>
    <row r="284" spans="1:17" ht="14.4" customHeight="1" x14ac:dyDescent="0.3">
      <c r="A284" s="695" t="s">
        <v>529</v>
      </c>
      <c r="B284" s="696" t="s">
        <v>3281</v>
      </c>
      <c r="C284" s="696" t="s">
        <v>3156</v>
      </c>
      <c r="D284" s="696" t="s">
        <v>3248</v>
      </c>
      <c r="E284" s="696" t="s">
        <v>3249</v>
      </c>
      <c r="F284" s="711">
        <v>16</v>
      </c>
      <c r="G284" s="711">
        <v>68976</v>
      </c>
      <c r="H284" s="711">
        <v>1</v>
      </c>
      <c r="I284" s="711">
        <v>4311</v>
      </c>
      <c r="J284" s="711">
        <v>18</v>
      </c>
      <c r="K284" s="711">
        <v>77850</v>
      </c>
      <c r="L284" s="711">
        <v>1.1286534446764092</v>
      </c>
      <c r="M284" s="711">
        <v>4325</v>
      </c>
      <c r="N284" s="711">
        <v>3</v>
      </c>
      <c r="O284" s="711">
        <v>12975</v>
      </c>
      <c r="P284" s="701">
        <v>0.1881089074460682</v>
      </c>
      <c r="Q284" s="712">
        <v>4325</v>
      </c>
    </row>
    <row r="285" spans="1:17" ht="14.4" customHeight="1" x14ac:dyDescent="0.3">
      <c r="A285" s="695" t="s">
        <v>529</v>
      </c>
      <c r="B285" s="696" t="s">
        <v>3281</v>
      </c>
      <c r="C285" s="696" t="s">
        <v>3156</v>
      </c>
      <c r="D285" s="696" t="s">
        <v>3573</v>
      </c>
      <c r="E285" s="696" t="s">
        <v>3574</v>
      </c>
      <c r="F285" s="711">
        <v>96</v>
      </c>
      <c r="G285" s="711">
        <v>97440</v>
      </c>
      <c r="H285" s="711">
        <v>1</v>
      </c>
      <c r="I285" s="711">
        <v>1015</v>
      </c>
      <c r="J285" s="711">
        <v>138</v>
      </c>
      <c r="K285" s="711">
        <v>140622</v>
      </c>
      <c r="L285" s="711">
        <v>1.4431650246305419</v>
      </c>
      <c r="M285" s="711">
        <v>1019</v>
      </c>
      <c r="N285" s="711">
        <v>343</v>
      </c>
      <c r="O285" s="711">
        <v>349517</v>
      </c>
      <c r="P285" s="701">
        <v>3.5869971264367817</v>
      </c>
      <c r="Q285" s="712">
        <v>1019</v>
      </c>
    </row>
    <row r="286" spans="1:17" ht="14.4" customHeight="1" x14ac:dyDescent="0.3">
      <c r="A286" s="695" t="s">
        <v>529</v>
      </c>
      <c r="B286" s="696" t="s">
        <v>3281</v>
      </c>
      <c r="C286" s="696" t="s">
        <v>3156</v>
      </c>
      <c r="D286" s="696" t="s">
        <v>3250</v>
      </c>
      <c r="E286" s="696" t="s">
        <v>3251</v>
      </c>
      <c r="F286" s="711"/>
      <c r="G286" s="711"/>
      <c r="H286" s="711"/>
      <c r="I286" s="711"/>
      <c r="J286" s="711">
        <v>1</v>
      </c>
      <c r="K286" s="711">
        <v>152</v>
      </c>
      <c r="L286" s="711"/>
      <c r="M286" s="711">
        <v>152</v>
      </c>
      <c r="N286" s="711"/>
      <c r="O286" s="711"/>
      <c r="P286" s="701"/>
      <c r="Q286" s="712"/>
    </row>
    <row r="287" spans="1:17" ht="14.4" customHeight="1" x14ac:dyDescent="0.3">
      <c r="A287" s="695" t="s">
        <v>529</v>
      </c>
      <c r="B287" s="696" t="s">
        <v>3281</v>
      </c>
      <c r="C287" s="696" t="s">
        <v>3156</v>
      </c>
      <c r="D287" s="696" t="s">
        <v>3575</v>
      </c>
      <c r="E287" s="696" t="s">
        <v>3576</v>
      </c>
      <c r="F287" s="711"/>
      <c r="G287" s="711"/>
      <c r="H287" s="711"/>
      <c r="I287" s="711"/>
      <c r="J287" s="711"/>
      <c r="K287" s="711"/>
      <c r="L287" s="711"/>
      <c r="M287" s="711"/>
      <c r="N287" s="711">
        <v>3</v>
      </c>
      <c r="O287" s="711">
        <v>909</v>
      </c>
      <c r="P287" s="701"/>
      <c r="Q287" s="712">
        <v>303</v>
      </c>
    </row>
    <row r="288" spans="1:17" ht="14.4" customHeight="1" x14ac:dyDescent="0.3">
      <c r="A288" s="695" t="s">
        <v>529</v>
      </c>
      <c r="B288" s="696" t="s">
        <v>3281</v>
      </c>
      <c r="C288" s="696" t="s">
        <v>3156</v>
      </c>
      <c r="D288" s="696" t="s">
        <v>3256</v>
      </c>
      <c r="E288" s="696" t="s">
        <v>3257</v>
      </c>
      <c r="F288" s="711">
        <v>285</v>
      </c>
      <c r="G288" s="711">
        <v>98322</v>
      </c>
      <c r="H288" s="711">
        <v>1</v>
      </c>
      <c r="I288" s="711">
        <v>344.98947368421051</v>
      </c>
      <c r="J288" s="711">
        <v>281</v>
      </c>
      <c r="K288" s="711">
        <v>96664</v>
      </c>
      <c r="L288" s="711">
        <v>0.98313703952319931</v>
      </c>
      <c r="M288" s="711">
        <v>344</v>
      </c>
      <c r="N288" s="711">
        <v>321</v>
      </c>
      <c r="O288" s="711">
        <v>110424</v>
      </c>
      <c r="P288" s="701">
        <v>1.1230853725514127</v>
      </c>
      <c r="Q288" s="712">
        <v>344</v>
      </c>
    </row>
    <row r="289" spans="1:17" ht="14.4" customHeight="1" x14ac:dyDescent="0.3">
      <c r="A289" s="695" t="s">
        <v>529</v>
      </c>
      <c r="B289" s="696" t="s">
        <v>3281</v>
      </c>
      <c r="C289" s="696" t="s">
        <v>3156</v>
      </c>
      <c r="D289" s="696" t="s">
        <v>3577</v>
      </c>
      <c r="E289" s="696" t="s">
        <v>3578</v>
      </c>
      <c r="F289" s="711">
        <v>7</v>
      </c>
      <c r="G289" s="711">
        <v>9527</v>
      </c>
      <c r="H289" s="711">
        <v>1</v>
      </c>
      <c r="I289" s="711">
        <v>1361</v>
      </c>
      <c r="J289" s="711">
        <v>6</v>
      </c>
      <c r="K289" s="711">
        <v>8184</v>
      </c>
      <c r="L289" s="711">
        <v>0.85903222420489134</v>
      </c>
      <c r="M289" s="711">
        <v>1364</v>
      </c>
      <c r="N289" s="711">
        <v>9</v>
      </c>
      <c r="O289" s="711">
        <v>12276</v>
      </c>
      <c r="P289" s="701">
        <v>1.2885483363073371</v>
      </c>
      <c r="Q289" s="712">
        <v>1364</v>
      </c>
    </row>
    <row r="290" spans="1:17" ht="14.4" customHeight="1" x14ac:dyDescent="0.3">
      <c r="A290" s="695" t="s">
        <v>529</v>
      </c>
      <c r="B290" s="696" t="s">
        <v>3281</v>
      </c>
      <c r="C290" s="696" t="s">
        <v>3156</v>
      </c>
      <c r="D290" s="696" t="s">
        <v>3258</v>
      </c>
      <c r="E290" s="696" t="s">
        <v>3259</v>
      </c>
      <c r="F290" s="711">
        <v>1</v>
      </c>
      <c r="G290" s="711">
        <v>1388</v>
      </c>
      <c r="H290" s="711">
        <v>1</v>
      </c>
      <c r="I290" s="711">
        <v>1388</v>
      </c>
      <c r="J290" s="711">
        <v>2</v>
      </c>
      <c r="K290" s="711">
        <v>2784</v>
      </c>
      <c r="L290" s="711">
        <v>2.005763688760807</v>
      </c>
      <c r="M290" s="711">
        <v>1392</v>
      </c>
      <c r="N290" s="711"/>
      <c r="O290" s="711"/>
      <c r="P290" s="701"/>
      <c r="Q290" s="712"/>
    </row>
    <row r="291" spans="1:17" ht="14.4" customHeight="1" x14ac:dyDescent="0.3">
      <c r="A291" s="695" t="s">
        <v>529</v>
      </c>
      <c r="B291" s="696" t="s">
        <v>3281</v>
      </c>
      <c r="C291" s="696" t="s">
        <v>3156</v>
      </c>
      <c r="D291" s="696" t="s">
        <v>3260</v>
      </c>
      <c r="E291" s="696" t="s">
        <v>3261</v>
      </c>
      <c r="F291" s="711">
        <v>25</v>
      </c>
      <c r="G291" s="711">
        <v>8873</v>
      </c>
      <c r="H291" s="711">
        <v>1</v>
      </c>
      <c r="I291" s="711">
        <v>354.92</v>
      </c>
      <c r="J291" s="711">
        <v>32</v>
      </c>
      <c r="K291" s="711">
        <v>11392</v>
      </c>
      <c r="L291" s="711">
        <v>1.2838949622450129</v>
      </c>
      <c r="M291" s="711">
        <v>356</v>
      </c>
      <c r="N291" s="711">
        <v>43</v>
      </c>
      <c r="O291" s="711">
        <v>15308</v>
      </c>
      <c r="P291" s="701">
        <v>1.7252338555167361</v>
      </c>
      <c r="Q291" s="712">
        <v>356</v>
      </c>
    </row>
    <row r="292" spans="1:17" ht="14.4" customHeight="1" x14ac:dyDescent="0.3">
      <c r="A292" s="695" t="s">
        <v>529</v>
      </c>
      <c r="B292" s="696" t="s">
        <v>3281</v>
      </c>
      <c r="C292" s="696" t="s">
        <v>3156</v>
      </c>
      <c r="D292" s="696" t="s">
        <v>3262</v>
      </c>
      <c r="E292" s="696" t="s">
        <v>3263</v>
      </c>
      <c r="F292" s="711">
        <v>16</v>
      </c>
      <c r="G292" s="711">
        <v>7584</v>
      </c>
      <c r="H292" s="711">
        <v>1</v>
      </c>
      <c r="I292" s="711">
        <v>474</v>
      </c>
      <c r="J292" s="711">
        <v>3</v>
      </c>
      <c r="K292" s="711">
        <v>1425</v>
      </c>
      <c r="L292" s="711">
        <v>0.18789556962025317</v>
      </c>
      <c r="M292" s="711">
        <v>475</v>
      </c>
      <c r="N292" s="711"/>
      <c r="O292" s="711"/>
      <c r="P292" s="701"/>
      <c r="Q292" s="712"/>
    </row>
    <row r="293" spans="1:17" ht="14.4" customHeight="1" x14ac:dyDescent="0.3">
      <c r="A293" s="695" t="s">
        <v>529</v>
      </c>
      <c r="B293" s="696" t="s">
        <v>3281</v>
      </c>
      <c r="C293" s="696" t="s">
        <v>3156</v>
      </c>
      <c r="D293" s="696" t="s">
        <v>3579</v>
      </c>
      <c r="E293" s="696" t="s">
        <v>3580</v>
      </c>
      <c r="F293" s="711">
        <v>1</v>
      </c>
      <c r="G293" s="711">
        <v>6947</v>
      </c>
      <c r="H293" s="711">
        <v>1</v>
      </c>
      <c r="I293" s="711">
        <v>6947</v>
      </c>
      <c r="J293" s="711"/>
      <c r="K293" s="711"/>
      <c r="L293" s="711"/>
      <c r="M293" s="711"/>
      <c r="N293" s="711">
        <v>1</v>
      </c>
      <c r="O293" s="711">
        <v>6979</v>
      </c>
      <c r="P293" s="701">
        <v>1.0046063048798042</v>
      </c>
      <c r="Q293" s="712">
        <v>6979</v>
      </c>
    </row>
    <row r="294" spans="1:17" ht="14.4" customHeight="1" x14ac:dyDescent="0.3">
      <c r="A294" s="695" t="s">
        <v>529</v>
      </c>
      <c r="B294" s="696" t="s">
        <v>3281</v>
      </c>
      <c r="C294" s="696" t="s">
        <v>3156</v>
      </c>
      <c r="D294" s="696" t="s">
        <v>3581</v>
      </c>
      <c r="E294" s="696" t="s">
        <v>3582</v>
      </c>
      <c r="F294" s="711">
        <v>7</v>
      </c>
      <c r="G294" s="711">
        <v>14283</v>
      </c>
      <c r="H294" s="711">
        <v>1</v>
      </c>
      <c r="I294" s="711">
        <v>2040.4285714285713</v>
      </c>
      <c r="J294" s="711">
        <v>2</v>
      </c>
      <c r="K294" s="711">
        <v>4094</v>
      </c>
      <c r="L294" s="711">
        <v>0.28663446054750402</v>
      </c>
      <c r="M294" s="711">
        <v>2047</v>
      </c>
      <c r="N294" s="711">
        <v>4</v>
      </c>
      <c r="O294" s="711">
        <v>8188</v>
      </c>
      <c r="P294" s="701">
        <v>0.57326892109500804</v>
      </c>
      <c r="Q294" s="712">
        <v>2047</v>
      </c>
    </row>
    <row r="295" spans="1:17" ht="14.4" customHeight="1" x14ac:dyDescent="0.3">
      <c r="A295" s="695" t="s">
        <v>529</v>
      </c>
      <c r="B295" s="696" t="s">
        <v>3281</v>
      </c>
      <c r="C295" s="696" t="s">
        <v>3156</v>
      </c>
      <c r="D295" s="696" t="s">
        <v>3583</v>
      </c>
      <c r="E295" s="696" t="s">
        <v>3584</v>
      </c>
      <c r="F295" s="711"/>
      <c r="G295" s="711"/>
      <c r="H295" s="711"/>
      <c r="I295" s="711"/>
      <c r="J295" s="711"/>
      <c r="K295" s="711"/>
      <c r="L295" s="711"/>
      <c r="M295" s="711"/>
      <c r="N295" s="711">
        <v>3</v>
      </c>
      <c r="O295" s="711">
        <v>3597</v>
      </c>
      <c r="P295" s="701"/>
      <c r="Q295" s="712">
        <v>1199</v>
      </c>
    </row>
    <row r="296" spans="1:17" ht="14.4" customHeight="1" x14ac:dyDescent="0.3">
      <c r="A296" s="695" t="s">
        <v>529</v>
      </c>
      <c r="B296" s="696" t="s">
        <v>3281</v>
      </c>
      <c r="C296" s="696" t="s">
        <v>3156</v>
      </c>
      <c r="D296" s="696" t="s">
        <v>3585</v>
      </c>
      <c r="E296" s="696" t="s">
        <v>3586</v>
      </c>
      <c r="F296" s="711"/>
      <c r="G296" s="711"/>
      <c r="H296" s="711"/>
      <c r="I296" s="711"/>
      <c r="J296" s="711"/>
      <c r="K296" s="711"/>
      <c r="L296" s="711"/>
      <c r="M296" s="711"/>
      <c r="N296" s="711">
        <v>10</v>
      </c>
      <c r="O296" s="711">
        <v>43310</v>
      </c>
      <c r="P296" s="701"/>
      <c r="Q296" s="712">
        <v>4331</v>
      </c>
    </row>
    <row r="297" spans="1:17" ht="14.4" customHeight="1" x14ac:dyDescent="0.3">
      <c r="A297" s="695" t="s">
        <v>529</v>
      </c>
      <c r="B297" s="696" t="s">
        <v>3281</v>
      </c>
      <c r="C297" s="696" t="s">
        <v>3156</v>
      </c>
      <c r="D297" s="696" t="s">
        <v>3587</v>
      </c>
      <c r="E297" s="696" t="s">
        <v>3588</v>
      </c>
      <c r="F297" s="711">
        <v>9</v>
      </c>
      <c r="G297" s="711">
        <v>6147</v>
      </c>
      <c r="H297" s="711">
        <v>1</v>
      </c>
      <c r="I297" s="711">
        <v>683</v>
      </c>
      <c r="J297" s="711">
        <v>12</v>
      </c>
      <c r="K297" s="711">
        <v>8244</v>
      </c>
      <c r="L297" s="711">
        <v>1.3411420204978037</v>
      </c>
      <c r="M297" s="711">
        <v>687</v>
      </c>
      <c r="N297" s="711">
        <v>2</v>
      </c>
      <c r="O297" s="711">
        <v>1374</v>
      </c>
      <c r="P297" s="701">
        <v>0.22352367008296731</v>
      </c>
      <c r="Q297" s="712">
        <v>687</v>
      </c>
    </row>
    <row r="298" spans="1:17" ht="14.4" customHeight="1" x14ac:dyDescent="0.3">
      <c r="A298" s="695" t="s">
        <v>529</v>
      </c>
      <c r="B298" s="696" t="s">
        <v>3281</v>
      </c>
      <c r="C298" s="696" t="s">
        <v>3156</v>
      </c>
      <c r="D298" s="696" t="s">
        <v>3589</v>
      </c>
      <c r="E298" s="696" t="s">
        <v>3590</v>
      </c>
      <c r="F298" s="711"/>
      <c r="G298" s="711"/>
      <c r="H298" s="711"/>
      <c r="I298" s="711"/>
      <c r="J298" s="711">
        <v>1</v>
      </c>
      <c r="K298" s="711">
        <v>5546</v>
      </c>
      <c r="L298" s="711"/>
      <c r="M298" s="711">
        <v>5546</v>
      </c>
      <c r="N298" s="711"/>
      <c r="O298" s="711"/>
      <c r="P298" s="701"/>
      <c r="Q298" s="712"/>
    </row>
    <row r="299" spans="1:17" ht="14.4" customHeight="1" x14ac:dyDescent="0.3">
      <c r="A299" s="695" t="s">
        <v>529</v>
      </c>
      <c r="B299" s="696" t="s">
        <v>3281</v>
      </c>
      <c r="C299" s="696" t="s">
        <v>3156</v>
      </c>
      <c r="D299" s="696" t="s">
        <v>3591</v>
      </c>
      <c r="E299" s="696" t="s">
        <v>3592</v>
      </c>
      <c r="F299" s="711">
        <v>9</v>
      </c>
      <c r="G299" s="711">
        <v>53928</v>
      </c>
      <c r="H299" s="711">
        <v>1</v>
      </c>
      <c r="I299" s="711">
        <v>5992</v>
      </c>
      <c r="J299" s="711">
        <v>10</v>
      </c>
      <c r="K299" s="711">
        <v>60190</v>
      </c>
      <c r="L299" s="711">
        <v>1.1161177866785343</v>
      </c>
      <c r="M299" s="711">
        <v>6019</v>
      </c>
      <c r="N299" s="711">
        <v>3</v>
      </c>
      <c r="O299" s="711">
        <v>18057</v>
      </c>
      <c r="P299" s="701">
        <v>0.3348353360035603</v>
      </c>
      <c r="Q299" s="712">
        <v>6019</v>
      </c>
    </row>
    <row r="300" spans="1:17" ht="14.4" customHeight="1" x14ac:dyDescent="0.3">
      <c r="A300" s="695" t="s">
        <v>529</v>
      </c>
      <c r="B300" s="696" t="s">
        <v>3281</v>
      </c>
      <c r="C300" s="696" t="s">
        <v>3156</v>
      </c>
      <c r="D300" s="696" t="s">
        <v>3318</v>
      </c>
      <c r="E300" s="696" t="s">
        <v>3319</v>
      </c>
      <c r="F300" s="711">
        <v>2</v>
      </c>
      <c r="G300" s="711">
        <v>8414</v>
      </c>
      <c r="H300" s="711">
        <v>1</v>
      </c>
      <c r="I300" s="711">
        <v>4207</v>
      </c>
      <c r="J300" s="711"/>
      <c r="K300" s="711"/>
      <c r="L300" s="711"/>
      <c r="M300" s="711"/>
      <c r="N300" s="711"/>
      <c r="O300" s="711"/>
      <c r="P300" s="701"/>
      <c r="Q300" s="712"/>
    </row>
    <row r="301" spans="1:17" ht="14.4" customHeight="1" x14ac:dyDescent="0.3">
      <c r="A301" s="695" t="s">
        <v>529</v>
      </c>
      <c r="B301" s="696" t="s">
        <v>3281</v>
      </c>
      <c r="C301" s="696" t="s">
        <v>3156</v>
      </c>
      <c r="D301" s="696" t="s">
        <v>3593</v>
      </c>
      <c r="E301" s="696" t="s">
        <v>3594</v>
      </c>
      <c r="F301" s="711"/>
      <c r="G301" s="711"/>
      <c r="H301" s="711"/>
      <c r="I301" s="711"/>
      <c r="J301" s="711"/>
      <c r="K301" s="711"/>
      <c r="L301" s="711"/>
      <c r="M301" s="711"/>
      <c r="N301" s="711">
        <v>1</v>
      </c>
      <c r="O301" s="711">
        <v>201</v>
      </c>
      <c r="P301" s="701"/>
      <c r="Q301" s="712">
        <v>201</v>
      </c>
    </row>
    <row r="302" spans="1:17" ht="14.4" customHeight="1" x14ac:dyDescent="0.3">
      <c r="A302" s="695" t="s">
        <v>529</v>
      </c>
      <c r="B302" s="696" t="s">
        <v>3281</v>
      </c>
      <c r="C302" s="696" t="s">
        <v>3156</v>
      </c>
      <c r="D302" s="696" t="s">
        <v>3595</v>
      </c>
      <c r="E302" s="696" t="s">
        <v>3596</v>
      </c>
      <c r="F302" s="711">
        <v>3</v>
      </c>
      <c r="G302" s="711">
        <v>23730</v>
      </c>
      <c r="H302" s="711">
        <v>1</v>
      </c>
      <c r="I302" s="711">
        <v>7910</v>
      </c>
      <c r="J302" s="711"/>
      <c r="K302" s="711"/>
      <c r="L302" s="711"/>
      <c r="M302" s="711"/>
      <c r="N302" s="711">
        <v>2</v>
      </c>
      <c r="O302" s="711">
        <v>15910</v>
      </c>
      <c r="P302" s="701">
        <v>0.67045933417614834</v>
      </c>
      <c r="Q302" s="712">
        <v>7955</v>
      </c>
    </row>
    <row r="303" spans="1:17" ht="14.4" customHeight="1" x14ac:dyDescent="0.3">
      <c r="A303" s="695" t="s">
        <v>529</v>
      </c>
      <c r="B303" s="696" t="s">
        <v>3281</v>
      </c>
      <c r="C303" s="696" t="s">
        <v>3156</v>
      </c>
      <c r="D303" s="696" t="s">
        <v>3597</v>
      </c>
      <c r="E303" s="696" t="s">
        <v>3598</v>
      </c>
      <c r="F303" s="711">
        <v>2</v>
      </c>
      <c r="G303" s="711">
        <v>18196</v>
      </c>
      <c r="H303" s="711">
        <v>1</v>
      </c>
      <c r="I303" s="711">
        <v>9098</v>
      </c>
      <c r="J303" s="711">
        <v>3</v>
      </c>
      <c r="K303" s="711">
        <v>27390</v>
      </c>
      <c r="L303" s="711">
        <v>1.5052758848098484</v>
      </c>
      <c r="M303" s="711">
        <v>9130</v>
      </c>
      <c r="N303" s="711">
        <v>4</v>
      </c>
      <c r="O303" s="711">
        <v>36520</v>
      </c>
      <c r="P303" s="701">
        <v>2.0070345130797977</v>
      </c>
      <c r="Q303" s="712">
        <v>9130</v>
      </c>
    </row>
    <row r="304" spans="1:17" ht="14.4" customHeight="1" x14ac:dyDescent="0.3">
      <c r="A304" s="695" t="s">
        <v>529</v>
      </c>
      <c r="B304" s="696" t="s">
        <v>3281</v>
      </c>
      <c r="C304" s="696" t="s">
        <v>3156</v>
      </c>
      <c r="D304" s="696" t="s">
        <v>3599</v>
      </c>
      <c r="E304" s="696" t="s">
        <v>3600</v>
      </c>
      <c r="F304" s="711">
        <v>1</v>
      </c>
      <c r="G304" s="711">
        <v>437</v>
      </c>
      <c r="H304" s="711">
        <v>1</v>
      </c>
      <c r="I304" s="711">
        <v>437</v>
      </c>
      <c r="J304" s="711">
        <v>2</v>
      </c>
      <c r="K304" s="711">
        <v>878</v>
      </c>
      <c r="L304" s="711">
        <v>2.0091533180778032</v>
      </c>
      <c r="M304" s="711">
        <v>439</v>
      </c>
      <c r="N304" s="711">
        <v>1</v>
      </c>
      <c r="O304" s="711">
        <v>439</v>
      </c>
      <c r="P304" s="701">
        <v>1.0045766590389016</v>
      </c>
      <c r="Q304" s="712">
        <v>439</v>
      </c>
    </row>
    <row r="305" spans="1:17" ht="14.4" customHeight="1" x14ac:dyDescent="0.3">
      <c r="A305" s="695" t="s">
        <v>529</v>
      </c>
      <c r="B305" s="696" t="s">
        <v>3281</v>
      </c>
      <c r="C305" s="696" t="s">
        <v>3156</v>
      </c>
      <c r="D305" s="696" t="s">
        <v>3601</v>
      </c>
      <c r="E305" s="696" t="s">
        <v>3602</v>
      </c>
      <c r="F305" s="711"/>
      <c r="G305" s="711"/>
      <c r="H305" s="711"/>
      <c r="I305" s="711"/>
      <c r="J305" s="711"/>
      <c r="K305" s="711"/>
      <c r="L305" s="711"/>
      <c r="M305" s="711"/>
      <c r="N305" s="711">
        <v>40</v>
      </c>
      <c r="O305" s="711">
        <v>0</v>
      </c>
      <c r="P305" s="701"/>
      <c r="Q305" s="712">
        <v>0</v>
      </c>
    </row>
    <row r="306" spans="1:17" ht="14.4" customHeight="1" x14ac:dyDescent="0.3">
      <c r="A306" s="695" t="s">
        <v>529</v>
      </c>
      <c r="B306" s="696" t="s">
        <v>3281</v>
      </c>
      <c r="C306" s="696" t="s">
        <v>3156</v>
      </c>
      <c r="D306" s="696" t="s">
        <v>3603</v>
      </c>
      <c r="E306" s="696" t="s">
        <v>3604</v>
      </c>
      <c r="F306" s="711">
        <v>2</v>
      </c>
      <c r="G306" s="711">
        <v>880</v>
      </c>
      <c r="H306" s="711">
        <v>1</v>
      </c>
      <c r="I306" s="711">
        <v>440</v>
      </c>
      <c r="J306" s="711">
        <v>1</v>
      </c>
      <c r="K306" s="711">
        <v>442</v>
      </c>
      <c r="L306" s="711">
        <v>0.50227272727272732</v>
      </c>
      <c r="M306" s="711">
        <v>442</v>
      </c>
      <c r="N306" s="711">
        <v>2</v>
      </c>
      <c r="O306" s="711">
        <v>884</v>
      </c>
      <c r="P306" s="701">
        <v>1.0045454545454546</v>
      </c>
      <c r="Q306" s="712">
        <v>442</v>
      </c>
    </row>
    <row r="307" spans="1:17" ht="14.4" customHeight="1" x14ac:dyDescent="0.3">
      <c r="A307" s="695" t="s">
        <v>529</v>
      </c>
      <c r="B307" s="696" t="s">
        <v>3281</v>
      </c>
      <c r="C307" s="696" t="s">
        <v>3156</v>
      </c>
      <c r="D307" s="696" t="s">
        <v>3605</v>
      </c>
      <c r="E307" s="696" t="s">
        <v>3606</v>
      </c>
      <c r="F307" s="711">
        <v>2</v>
      </c>
      <c r="G307" s="711">
        <v>30194</v>
      </c>
      <c r="H307" s="711">
        <v>1</v>
      </c>
      <c r="I307" s="711">
        <v>15097</v>
      </c>
      <c r="J307" s="711"/>
      <c r="K307" s="711"/>
      <c r="L307" s="711"/>
      <c r="M307" s="711"/>
      <c r="N307" s="711">
        <v>3</v>
      </c>
      <c r="O307" s="711">
        <v>45531</v>
      </c>
      <c r="P307" s="701">
        <v>1.5079485990594157</v>
      </c>
      <c r="Q307" s="712">
        <v>15177</v>
      </c>
    </row>
    <row r="308" spans="1:17" ht="14.4" customHeight="1" x14ac:dyDescent="0.3">
      <c r="A308" s="695" t="s">
        <v>529</v>
      </c>
      <c r="B308" s="696" t="s">
        <v>3281</v>
      </c>
      <c r="C308" s="696" t="s">
        <v>3156</v>
      </c>
      <c r="D308" s="696" t="s">
        <v>3607</v>
      </c>
      <c r="E308" s="696" t="s">
        <v>3608</v>
      </c>
      <c r="F308" s="711"/>
      <c r="G308" s="711"/>
      <c r="H308" s="711"/>
      <c r="I308" s="711"/>
      <c r="J308" s="711">
        <v>2</v>
      </c>
      <c r="K308" s="711">
        <v>8996</v>
      </c>
      <c r="L308" s="711"/>
      <c r="M308" s="711">
        <v>4498</v>
      </c>
      <c r="N308" s="711">
        <v>1</v>
      </c>
      <c r="O308" s="711">
        <v>4498</v>
      </c>
      <c r="P308" s="701"/>
      <c r="Q308" s="712">
        <v>4498</v>
      </c>
    </row>
    <row r="309" spans="1:17" ht="14.4" customHeight="1" x14ac:dyDescent="0.3">
      <c r="A309" s="695" t="s">
        <v>529</v>
      </c>
      <c r="B309" s="696" t="s">
        <v>3281</v>
      </c>
      <c r="C309" s="696" t="s">
        <v>3156</v>
      </c>
      <c r="D309" s="696" t="s">
        <v>3609</v>
      </c>
      <c r="E309" s="696" t="s">
        <v>3610</v>
      </c>
      <c r="F309" s="711">
        <v>1</v>
      </c>
      <c r="G309" s="711">
        <v>1007</v>
      </c>
      <c r="H309" s="711">
        <v>1</v>
      </c>
      <c r="I309" s="711">
        <v>1007</v>
      </c>
      <c r="J309" s="711"/>
      <c r="K309" s="711"/>
      <c r="L309" s="711"/>
      <c r="M309" s="711"/>
      <c r="N309" s="711"/>
      <c r="O309" s="711"/>
      <c r="P309" s="701"/>
      <c r="Q309" s="712"/>
    </row>
    <row r="310" spans="1:17" ht="14.4" customHeight="1" x14ac:dyDescent="0.3">
      <c r="A310" s="695" t="s">
        <v>529</v>
      </c>
      <c r="B310" s="696" t="s">
        <v>3281</v>
      </c>
      <c r="C310" s="696" t="s">
        <v>3156</v>
      </c>
      <c r="D310" s="696" t="s">
        <v>3611</v>
      </c>
      <c r="E310" s="696" t="s">
        <v>3612</v>
      </c>
      <c r="F310" s="711">
        <v>1</v>
      </c>
      <c r="G310" s="711">
        <v>833</v>
      </c>
      <c r="H310" s="711">
        <v>1</v>
      </c>
      <c r="I310" s="711">
        <v>833</v>
      </c>
      <c r="J310" s="711"/>
      <c r="K310" s="711"/>
      <c r="L310" s="711"/>
      <c r="M310" s="711"/>
      <c r="N310" s="711">
        <v>0</v>
      </c>
      <c r="O310" s="711">
        <v>0</v>
      </c>
      <c r="P310" s="701">
        <v>0</v>
      </c>
      <c r="Q310" s="712"/>
    </row>
    <row r="311" spans="1:17" ht="14.4" customHeight="1" x14ac:dyDescent="0.3">
      <c r="A311" s="695" t="s">
        <v>529</v>
      </c>
      <c r="B311" s="696" t="s">
        <v>3281</v>
      </c>
      <c r="C311" s="696" t="s">
        <v>3156</v>
      </c>
      <c r="D311" s="696" t="s">
        <v>3613</v>
      </c>
      <c r="E311" s="696" t="s">
        <v>3614</v>
      </c>
      <c r="F311" s="711">
        <v>1</v>
      </c>
      <c r="G311" s="711">
        <v>0</v>
      </c>
      <c r="H311" s="711"/>
      <c r="I311" s="711">
        <v>0</v>
      </c>
      <c r="J311" s="711">
        <v>1</v>
      </c>
      <c r="K311" s="711">
        <v>0</v>
      </c>
      <c r="L311" s="711"/>
      <c r="M311" s="711">
        <v>0</v>
      </c>
      <c r="N311" s="711">
        <v>1</v>
      </c>
      <c r="O311" s="711">
        <v>0</v>
      </c>
      <c r="P311" s="701"/>
      <c r="Q311" s="712">
        <v>0</v>
      </c>
    </row>
    <row r="312" spans="1:17" ht="14.4" customHeight="1" x14ac:dyDescent="0.3">
      <c r="A312" s="695" t="s">
        <v>529</v>
      </c>
      <c r="B312" s="696" t="s">
        <v>3281</v>
      </c>
      <c r="C312" s="696" t="s">
        <v>3156</v>
      </c>
      <c r="D312" s="696" t="s">
        <v>3615</v>
      </c>
      <c r="E312" s="696" t="s">
        <v>3616</v>
      </c>
      <c r="F312" s="711"/>
      <c r="G312" s="711"/>
      <c r="H312" s="711"/>
      <c r="I312" s="711"/>
      <c r="J312" s="711">
        <v>1</v>
      </c>
      <c r="K312" s="711">
        <v>3385</v>
      </c>
      <c r="L312" s="711"/>
      <c r="M312" s="711">
        <v>3385</v>
      </c>
      <c r="N312" s="711"/>
      <c r="O312" s="711"/>
      <c r="P312" s="701"/>
      <c r="Q312" s="712"/>
    </row>
    <row r="313" spans="1:17" ht="14.4" customHeight="1" x14ac:dyDescent="0.3">
      <c r="A313" s="695" t="s">
        <v>529</v>
      </c>
      <c r="B313" s="696" t="s">
        <v>3281</v>
      </c>
      <c r="C313" s="696" t="s">
        <v>3156</v>
      </c>
      <c r="D313" s="696" t="s">
        <v>3617</v>
      </c>
      <c r="E313" s="696" t="s">
        <v>3618</v>
      </c>
      <c r="F313" s="711"/>
      <c r="G313" s="711"/>
      <c r="H313" s="711"/>
      <c r="I313" s="711"/>
      <c r="J313" s="711"/>
      <c r="K313" s="711"/>
      <c r="L313" s="711"/>
      <c r="M313" s="711"/>
      <c r="N313" s="711">
        <v>1</v>
      </c>
      <c r="O313" s="711">
        <v>145</v>
      </c>
      <c r="P313" s="701"/>
      <c r="Q313" s="712">
        <v>145</v>
      </c>
    </row>
    <row r="314" spans="1:17" ht="14.4" customHeight="1" x14ac:dyDescent="0.3">
      <c r="A314" s="695" t="s">
        <v>529</v>
      </c>
      <c r="B314" s="696" t="s">
        <v>3281</v>
      </c>
      <c r="C314" s="696" t="s">
        <v>3156</v>
      </c>
      <c r="D314" s="696" t="s">
        <v>3619</v>
      </c>
      <c r="E314" s="696" t="s">
        <v>3620</v>
      </c>
      <c r="F314" s="711">
        <v>1</v>
      </c>
      <c r="G314" s="711">
        <v>5650</v>
      </c>
      <c r="H314" s="711">
        <v>1</v>
      </c>
      <c r="I314" s="711">
        <v>5650</v>
      </c>
      <c r="J314" s="711"/>
      <c r="K314" s="711"/>
      <c r="L314" s="711"/>
      <c r="M314" s="711"/>
      <c r="N314" s="711"/>
      <c r="O314" s="711"/>
      <c r="P314" s="701"/>
      <c r="Q314" s="712"/>
    </row>
    <row r="315" spans="1:17" ht="14.4" customHeight="1" x14ac:dyDescent="0.3">
      <c r="A315" s="695" t="s">
        <v>529</v>
      </c>
      <c r="B315" s="696" t="s">
        <v>3281</v>
      </c>
      <c r="C315" s="696" t="s">
        <v>3156</v>
      </c>
      <c r="D315" s="696" t="s">
        <v>3621</v>
      </c>
      <c r="E315" s="696" t="s">
        <v>3622</v>
      </c>
      <c r="F315" s="711"/>
      <c r="G315" s="711"/>
      <c r="H315" s="711"/>
      <c r="I315" s="711"/>
      <c r="J315" s="711">
        <v>1</v>
      </c>
      <c r="K315" s="711">
        <v>553</v>
      </c>
      <c r="L315" s="711"/>
      <c r="M315" s="711">
        <v>553</v>
      </c>
      <c r="N315" s="711">
        <v>3</v>
      </c>
      <c r="O315" s="711">
        <v>1659</v>
      </c>
      <c r="P315" s="701"/>
      <c r="Q315" s="712">
        <v>553</v>
      </c>
    </row>
    <row r="316" spans="1:17" ht="14.4" customHeight="1" x14ac:dyDescent="0.3">
      <c r="A316" s="695" t="s">
        <v>529</v>
      </c>
      <c r="B316" s="696" t="s">
        <v>3285</v>
      </c>
      <c r="C316" s="696" t="s">
        <v>3156</v>
      </c>
      <c r="D316" s="696" t="s">
        <v>3623</v>
      </c>
      <c r="E316" s="696" t="s">
        <v>3624</v>
      </c>
      <c r="F316" s="711"/>
      <c r="G316" s="711"/>
      <c r="H316" s="711"/>
      <c r="I316" s="711"/>
      <c r="J316" s="711">
        <v>1</v>
      </c>
      <c r="K316" s="711">
        <v>205</v>
      </c>
      <c r="L316" s="711"/>
      <c r="M316" s="711">
        <v>205</v>
      </c>
      <c r="N316" s="711"/>
      <c r="O316" s="711"/>
      <c r="P316" s="701"/>
      <c r="Q316" s="712"/>
    </row>
    <row r="317" spans="1:17" ht="14.4" customHeight="1" x14ac:dyDescent="0.3">
      <c r="A317" s="695" t="s">
        <v>529</v>
      </c>
      <c r="B317" s="696" t="s">
        <v>3285</v>
      </c>
      <c r="C317" s="696" t="s">
        <v>3156</v>
      </c>
      <c r="D317" s="696" t="s">
        <v>3200</v>
      </c>
      <c r="E317" s="696" t="s">
        <v>3201</v>
      </c>
      <c r="F317" s="711">
        <v>97</v>
      </c>
      <c r="G317" s="711">
        <v>21146</v>
      </c>
      <c r="H317" s="711">
        <v>1</v>
      </c>
      <c r="I317" s="711">
        <v>218</v>
      </c>
      <c r="J317" s="711">
        <v>104</v>
      </c>
      <c r="K317" s="711">
        <v>22776</v>
      </c>
      <c r="L317" s="711">
        <v>1.0770831362905513</v>
      </c>
      <c r="M317" s="711">
        <v>219</v>
      </c>
      <c r="N317" s="711">
        <v>1</v>
      </c>
      <c r="O317" s="711">
        <v>219</v>
      </c>
      <c r="P317" s="701">
        <v>1.0356568618178378E-2</v>
      </c>
      <c r="Q317" s="712">
        <v>219</v>
      </c>
    </row>
    <row r="318" spans="1:17" ht="14.4" customHeight="1" x14ac:dyDescent="0.3">
      <c r="A318" s="695" t="s">
        <v>529</v>
      </c>
      <c r="B318" s="696" t="s">
        <v>3285</v>
      </c>
      <c r="C318" s="696" t="s">
        <v>3156</v>
      </c>
      <c r="D318" s="696" t="s">
        <v>3202</v>
      </c>
      <c r="E318" s="696" t="s">
        <v>3203</v>
      </c>
      <c r="F318" s="711">
        <v>8</v>
      </c>
      <c r="G318" s="711">
        <v>8080</v>
      </c>
      <c r="H318" s="711">
        <v>1</v>
      </c>
      <c r="I318" s="711">
        <v>1010</v>
      </c>
      <c r="J318" s="711">
        <v>1</v>
      </c>
      <c r="K318" s="711">
        <v>1014</v>
      </c>
      <c r="L318" s="711">
        <v>0.1254950495049505</v>
      </c>
      <c r="M318" s="711">
        <v>1014</v>
      </c>
      <c r="N318" s="711"/>
      <c r="O318" s="711"/>
      <c r="P318" s="701"/>
      <c r="Q318" s="712"/>
    </row>
    <row r="319" spans="1:17" ht="14.4" customHeight="1" x14ac:dyDescent="0.3">
      <c r="A319" s="695" t="s">
        <v>529</v>
      </c>
      <c r="B319" s="696" t="s">
        <v>3285</v>
      </c>
      <c r="C319" s="696" t="s">
        <v>3156</v>
      </c>
      <c r="D319" s="696" t="s">
        <v>3204</v>
      </c>
      <c r="E319" s="696" t="s">
        <v>3205</v>
      </c>
      <c r="F319" s="711">
        <v>1</v>
      </c>
      <c r="G319" s="711">
        <v>448</v>
      </c>
      <c r="H319" s="711">
        <v>1</v>
      </c>
      <c r="I319" s="711">
        <v>448</v>
      </c>
      <c r="J319" s="711"/>
      <c r="K319" s="711"/>
      <c r="L319" s="711"/>
      <c r="M319" s="711"/>
      <c r="N319" s="711">
        <v>1</v>
      </c>
      <c r="O319" s="711">
        <v>449</v>
      </c>
      <c r="P319" s="701">
        <v>1.0022321428571428</v>
      </c>
      <c r="Q319" s="712">
        <v>449</v>
      </c>
    </row>
    <row r="320" spans="1:17" ht="14.4" customHeight="1" x14ac:dyDescent="0.3">
      <c r="A320" s="695" t="s">
        <v>529</v>
      </c>
      <c r="B320" s="696" t="s">
        <v>3285</v>
      </c>
      <c r="C320" s="696" t="s">
        <v>3156</v>
      </c>
      <c r="D320" s="696" t="s">
        <v>3206</v>
      </c>
      <c r="E320" s="696" t="s">
        <v>3207</v>
      </c>
      <c r="F320" s="711">
        <v>20</v>
      </c>
      <c r="G320" s="711">
        <v>22220</v>
      </c>
      <c r="H320" s="711">
        <v>1</v>
      </c>
      <c r="I320" s="711">
        <v>1111</v>
      </c>
      <c r="J320" s="711">
        <v>16</v>
      </c>
      <c r="K320" s="711">
        <v>17824</v>
      </c>
      <c r="L320" s="711">
        <v>0.80216021602160215</v>
      </c>
      <c r="M320" s="711">
        <v>1114</v>
      </c>
      <c r="N320" s="711">
        <v>14</v>
      </c>
      <c r="O320" s="711">
        <v>15596</v>
      </c>
      <c r="P320" s="701">
        <v>0.70189018901890188</v>
      </c>
      <c r="Q320" s="712">
        <v>1114</v>
      </c>
    </row>
    <row r="321" spans="1:17" ht="14.4" customHeight="1" x14ac:dyDescent="0.3">
      <c r="A321" s="695" t="s">
        <v>529</v>
      </c>
      <c r="B321" s="696" t="s">
        <v>3285</v>
      </c>
      <c r="C321" s="696" t="s">
        <v>3156</v>
      </c>
      <c r="D321" s="696" t="s">
        <v>3208</v>
      </c>
      <c r="E321" s="696" t="s">
        <v>3209</v>
      </c>
      <c r="F321" s="711">
        <v>9</v>
      </c>
      <c r="G321" s="711">
        <v>2304</v>
      </c>
      <c r="H321" s="711">
        <v>1</v>
      </c>
      <c r="I321" s="711">
        <v>256</v>
      </c>
      <c r="J321" s="711">
        <v>22</v>
      </c>
      <c r="K321" s="711">
        <v>5654</v>
      </c>
      <c r="L321" s="711">
        <v>2.4539930555555554</v>
      </c>
      <c r="M321" s="711">
        <v>257</v>
      </c>
      <c r="N321" s="711">
        <v>15</v>
      </c>
      <c r="O321" s="711">
        <v>3855</v>
      </c>
      <c r="P321" s="701">
        <v>1.6731770833333333</v>
      </c>
      <c r="Q321" s="712">
        <v>257</v>
      </c>
    </row>
    <row r="322" spans="1:17" ht="14.4" customHeight="1" x14ac:dyDescent="0.3">
      <c r="A322" s="695" t="s">
        <v>529</v>
      </c>
      <c r="B322" s="696" t="s">
        <v>3285</v>
      </c>
      <c r="C322" s="696" t="s">
        <v>3156</v>
      </c>
      <c r="D322" s="696" t="s">
        <v>3539</v>
      </c>
      <c r="E322" s="696" t="s">
        <v>3540</v>
      </c>
      <c r="F322" s="711">
        <v>2</v>
      </c>
      <c r="G322" s="711">
        <v>650</v>
      </c>
      <c r="H322" s="711">
        <v>1</v>
      </c>
      <c r="I322" s="711">
        <v>325</v>
      </c>
      <c r="J322" s="711">
        <v>2</v>
      </c>
      <c r="K322" s="711">
        <v>652</v>
      </c>
      <c r="L322" s="711">
        <v>1.003076923076923</v>
      </c>
      <c r="M322" s="711">
        <v>326</v>
      </c>
      <c r="N322" s="711">
        <v>2</v>
      </c>
      <c r="O322" s="711">
        <v>652</v>
      </c>
      <c r="P322" s="701">
        <v>1.003076923076923</v>
      </c>
      <c r="Q322" s="712">
        <v>326</v>
      </c>
    </row>
    <row r="323" spans="1:17" ht="14.4" customHeight="1" x14ac:dyDescent="0.3">
      <c r="A323" s="695" t="s">
        <v>529</v>
      </c>
      <c r="B323" s="696" t="s">
        <v>3285</v>
      </c>
      <c r="C323" s="696" t="s">
        <v>3156</v>
      </c>
      <c r="D323" s="696" t="s">
        <v>3541</v>
      </c>
      <c r="E323" s="696" t="s">
        <v>3542</v>
      </c>
      <c r="F323" s="711">
        <v>3</v>
      </c>
      <c r="G323" s="711">
        <v>831</v>
      </c>
      <c r="H323" s="711">
        <v>1</v>
      </c>
      <c r="I323" s="711">
        <v>277</v>
      </c>
      <c r="J323" s="711">
        <v>3</v>
      </c>
      <c r="K323" s="711">
        <v>834</v>
      </c>
      <c r="L323" s="711">
        <v>1.0036101083032491</v>
      </c>
      <c r="M323" s="711">
        <v>278</v>
      </c>
      <c r="N323" s="711">
        <v>3</v>
      </c>
      <c r="O323" s="711">
        <v>834</v>
      </c>
      <c r="P323" s="701">
        <v>1.0036101083032491</v>
      </c>
      <c r="Q323" s="712">
        <v>278</v>
      </c>
    </row>
    <row r="324" spans="1:17" ht="14.4" customHeight="1" x14ac:dyDescent="0.3">
      <c r="A324" s="695" t="s">
        <v>529</v>
      </c>
      <c r="B324" s="696" t="s">
        <v>3285</v>
      </c>
      <c r="C324" s="696" t="s">
        <v>3156</v>
      </c>
      <c r="D324" s="696" t="s">
        <v>3561</v>
      </c>
      <c r="E324" s="696" t="s">
        <v>3562</v>
      </c>
      <c r="F324" s="711">
        <v>7</v>
      </c>
      <c r="G324" s="711">
        <v>5166</v>
      </c>
      <c r="H324" s="711">
        <v>1</v>
      </c>
      <c r="I324" s="711">
        <v>738</v>
      </c>
      <c r="J324" s="711">
        <v>5</v>
      </c>
      <c r="K324" s="711">
        <v>3710</v>
      </c>
      <c r="L324" s="711">
        <v>0.71815718157181574</v>
      </c>
      <c r="M324" s="711">
        <v>742</v>
      </c>
      <c r="N324" s="711">
        <v>4</v>
      </c>
      <c r="O324" s="711">
        <v>2968</v>
      </c>
      <c r="P324" s="701">
        <v>0.57452574525745259</v>
      </c>
      <c r="Q324" s="712">
        <v>742</v>
      </c>
    </row>
    <row r="325" spans="1:17" ht="14.4" customHeight="1" x14ac:dyDescent="0.3">
      <c r="A325" s="695" t="s">
        <v>529</v>
      </c>
      <c r="B325" s="696" t="s">
        <v>3285</v>
      </c>
      <c r="C325" s="696" t="s">
        <v>3156</v>
      </c>
      <c r="D325" s="696" t="s">
        <v>3232</v>
      </c>
      <c r="E325" s="696" t="s">
        <v>3233</v>
      </c>
      <c r="F325" s="711"/>
      <c r="G325" s="711"/>
      <c r="H325" s="711"/>
      <c r="I325" s="711"/>
      <c r="J325" s="711"/>
      <c r="K325" s="711"/>
      <c r="L325" s="711"/>
      <c r="M325" s="711"/>
      <c r="N325" s="711">
        <v>2</v>
      </c>
      <c r="O325" s="711">
        <v>1110</v>
      </c>
      <c r="P325" s="701"/>
      <c r="Q325" s="712">
        <v>555</v>
      </c>
    </row>
    <row r="326" spans="1:17" ht="14.4" customHeight="1" x14ac:dyDescent="0.3">
      <c r="A326" s="695" t="s">
        <v>529</v>
      </c>
      <c r="B326" s="696" t="s">
        <v>3285</v>
      </c>
      <c r="C326" s="696" t="s">
        <v>3156</v>
      </c>
      <c r="D326" s="696" t="s">
        <v>3246</v>
      </c>
      <c r="E326" s="696" t="s">
        <v>3247</v>
      </c>
      <c r="F326" s="711">
        <v>12</v>
      </c>
      <c r="G326" s="711">
        <v>66828</v>
      </c>
      <c r="H326" s="711">
        <v>1</v>
      </c>
      <c r="I326" s="711">
        <v>5569</v>
      </c>
      <c r="J326" s="711">
        <v>10</v>
      </c>
      <c r="K326" s="711">
        <v>55720</v>
      </c>
      <c r="L326" s="711">
        <v>0.83378224696235115</v>
      </c>
      <c r="M326" s="711">
        <v>5572</v>
      </c>
      <c r="N326" s="711">
        <v>4</v>
      </c>
      <c r="O326" s="711">
        <v>22288</v>
      </c>
      <c r="P326" s="701">
        <v>0.33351289878494045</v>
      </c>
      <c r="Q326" s="712">
        <v>5572</v>
      </c>
    </row>
    <row r="327" spans="1:17" ht="14.4" customHeight="1" x14ac:dyDescent="0.3">
      <c r="A327" s="695" t="s">
        <v>529</v>
      </c>
      <c r="B327" s="696" t="s">
        <v>3285</v>
      </c>
      <c r="C327" s="696" t="s">
        <v>3156</v>
      </c>
      <c r="D327" s="696" t="s">
        <v>3625</v>
      </c>
      <c r="E327" s="696" t="s">
        <v>3626</v>
      </c>
      <c r="F327" s="711"/>
      <c r="G327" s="711"/>
      <c r="H327" s="711"/>
      <c r="I327" s="711"/>
      <c r="J327" s="711">
        <v>1</v>
      </c>
      <c r="K327" s="711">
        <v>158</v>
      </c>
      <c r="L327" s="711"/>
      <c r="M327" s="711">
        <v>158</v>
      </c>
      <c r="N327" s="711"/>
      <c r="O327" s="711"/>
      <c r="P327" s="701"/>
      <c r="Q327" s="712"/>
    </row>
    <row r="328" spans="1:17" ht="14.4" customHeight="1" x14ac:dyDescent="0.3">
      <c r="A328" s="695" t="s">
        <v>529</v>
      </c>
      <c r="B328" s="696" t="s">
        <v>3285</v>
      </c>
      <c r="C328" s="696" t="s">
        <v>3156</v>
      </c>
      <c r="D328" s="696" t="s">
        <v>3262</v>
      </c>
      <c r="E328" s="696" t="s">
        <v>3263</v>
      </c>
      <c r="F328" s="711"/>
      <c r="G328" s="711"/>
      <c r="H328" s="711"/>
      <c r="I328" s="711"/>
      <c r="J328" s="711">
        <v>1</v>
      </c>
      <c r="K328" s="711">
        <v>475</v>
      </c>
      <c r="L328" s="711"/>
      <c r="M328" s="711">
        <v>475</v>
      </c>
      <c r="N328" s="711">
        <v>14</v>
      </c>
      <c r="O328" s="711">
        <v>6650</v>
      </c>
      <c r="P328" s="701"/>
      <c r="Q328" s="712">
        <v>475</v>
      </c>
    </row>
    <row r="329" spans="1:17" ht="14.4" customHeight="1" x14ac:dyDescent="0.3">
      <c r="A329" s="695" t="s">
        <v>3627</v>
      </c>
      <c r="B329" s="696" t="s">
        <v>3114</v>
      </c>
      <c r="C329" s="696" t="s">
        <v>3156</v>
      </c>
      <c r="D329" s="696" t="s">
        <v>3165</v>
      </c>
      <c r="E329" s="696" t="s">
        <v>3166</v>
      </c>
      <c r="F329" s="711">
        <v>1</v>
      </c>
      <c r="G329" s="711">
        <v>34</v>
      </c>
      <c r="H329" s="711">
        <v>1</v>
      </c>
      <c r="I329" s="711">
        <v>34</v>
      </c>
      <c r="J329" s="711">
        <v>4</v>
      </c>
      <c r="K329" s="711">
        <v>136</v>
      </c>
      <c r="L329" s="711">
        <v>4</v>
      </c>
      <c r="M329" s="711">
        <v>34</v>
      </c>
      <c r="N329" s="711">
        <v>1</v>
      </c>
      <c r="O329" s="711">
        <v>34</v>
      </c>
      <c r="P329" s="701">
        <v>1</v>
      </c>
      <c r="Q329" s="712">
        <v>34</v>
      </c>
    </row>
    <row r="330" spans="1:17" ht="14.4" customHeight="1" x14ac:dyDescent="0.3">
      <c r="A330" s="695" t="s">
        <v>3627</v>
      </c>
      <c r="B330" s="696" t="s">
        <v>3114</v>
      </c>
      <c r="C330" s="696" t="s">
        <v>3156</v>
      </c>
      <c r="D330" s="696" t="s">
        <v>3170</v>
      </c>
      <c r="E330" s="696" t="s">
        <v>3171</v>
      </c>
      <c r="F330" s="711">
        <v>3</v>
      </c>
      <c r="G330" s="711">
        <v>702</v>
      </c>
      <c r="H330" s="711">
        <v>1</v>
      </c>
      <c r="I330" s="711">
        <v>234</v>
      </c>
      <c r="J330" s="711"/>
      <c r="K330" s="711"/>
      <c r="L330" s="711"/>
      <c r="M330" s="711"/>
      <c r="N330" s="711">
        <v>2</v>
      </c>
      <c r="O330" s="711">
        <v>464</v>
      </c>
      <c r="P330" s="701">
        <v>0.66096866096866091</v>
      </c>
      <c r="Q330" s="712">
        <v>232</v>
      </c>
    </row>
    <row r="331" spans="1:17" ht="14.4" customHeight="1" x14ac:dyDescent="0.3">
      <c r="A331" s="695" t="s">
        <v>3627</v>
      </c>
      <c r="B331" s="696" t="s">
        <v>3114</v>
      </c>
      <c r="C331" s="696" t="s">
        <v>3156</v>
      </c>
      <c r="D331" s="696" t="s">
        <v>3172</v>
      </c>
      <c r="E331" s="696" t="s">
        <v>3173</v>
      </c>
      <c r="F331" s="711"/>
      <c r="G331" s="711"/>
      <c r="H331" s="711"/>
      <c r="I331" s="711"/>
      <c r="J331" s="711">
        <v>1</v>
      </c>
      <c r="K331" s="711">
        <v>116</v>
      </c>
      <c r="L331" s="711"/>
      <c r="M331" s="711">
        <v>116</v>
      </c>
      <c r="N331" s="711">
        <v>1</v>
      </c>
      <c r="O331" s="711">
        <v>116</v>
      </c>
      <c r="P331" s="701"/>
      <c r="Q331" s="712">
        <v>116</v>
      </c>
    </row>
    <row r="332" spans="1:17" ht="14.4" customHeight="1" x14ac:dyDescent="0.3">
      <c r="A332" s="695" t="s">
        <v>3627</v>
      </c>
      <c r="B332" s="696" t="s">
        <v>3114</v>
      </c>
      <c r="C332" s="696" t="s">
        <v>3156</v>
      </c>
      <c r="D332" s="696" t="s">
        <v>3212</v>
      </c>
      <c r="E332" s="696" t="s">
        <v>3213</v>
      </c>
      <c r="F332" s="711"/>
      <c r="G332" s="711"/>
      <c r="H332" s="711"/>
      <c r="I332" s="711"/>
      <c r="J332" s="711">
        <v>1</v>
      </c>
      <c r="K332" s="711">
        <v>0</v>
      </c>
      <c r="L332" s="711"/>
      <c r="M332" s="711">
        <v>0</v>
      </c>
      <c r="N332" s="711"/>
      <c r="O332" s="711"/>
      <c r="P332" s="701"/>
      <c r="Q332" s="712"/>
    </row>
    <row r="333" spans="1:17" ht="14.4" customHeight="1" x14ac:dyDescent="0.3">
      <c r="A333" s="695" t="s">
        <v>3627</v>
      </c>
      <c r="B333" s="696" t="s">
        <v>3114</v>
      </c>
      <c r="C333" s="696" t="s">
        <v>3156</v>
      </c>
      <c r="D333" s="696" t="s">
        <v>3236</v>
      </c>
      <c r="E333" s="696" t="s">
        <v>3237</v>
      </c>
      <c r="F333" s="711">
        <v>1</v>
      </c>
      <c r="G333" s="711">
        <v>935</v>
      </c>
      <c r="H333" s="711">
        <v>1</v>
      </c>
      <c r="I333" s="711">
        <v>935</v>
      </c>
      <c r="J333" s="711"/>
      <c r="K333" s="711"/>
      <c r="L333" s="711"/>
      <c r="M333" s="711"/>
      <c r="N333" s="711"/>
      <c r="O333" s="711"/>
      <c r="P333" s="701"/>
      <c r="Q333" s="712"/>
    </row>
    <row r="334" spans="1:17" ht="14.4" customHeight="1" x14ac:dyDescent="0.3">
      <c r="A334" s="695" t="s">
        <v>3627</v>
      </c>
      <c r="B334" s="696" t="s">
        <v>3114</v>
      </c>
      <c r="C334" s="696" t="s">
        <v>3156</v>
      </c>
      <c r="D334" s="696" t="s">
        <v>3258</v>
      </c>
      <c r="E334" s="696" t="s">
        <v>3259</v>
      </c>
      <c r="F334" s="711"/>
      <c r="G334" s="711"/>
      <c r="H334" s="711"/>
      <c r="I334" s="711"/>
      <c r="J334" s="711">
        <v>1</v>
      </c>
      <c r="K334" s="711">
        <v>1392</v>
      </c>
      <c r="L334" s="711"/>
      <c r="M334" s="711">
        <v>1392</v>
      </c>
      <c r="N334" s="711"/>
      <c r="O334" s="711"/>
      <c r="P334" s="701"/>
      <c r="Q334" s="712"/>
    </row>
    <row r="335" spans="1:17" ht="14.4" customHeight="1" x14ac:dyDescent="0.3">
      <c r="A335" s="695" t="s">
        <v>3627</v>
      </c>
      <c r="B335" s="696" t="s">
        <v>3276</v>
      </c>
      <c r="C335" s="696" t="s">
        <v>3156</v>
      </c>
      <c r="D335" s="696" t="s">
        <v>3165</v>
      </c>
      <c r="E335" s="696" t="s">
        <v>3166</v>
      </c>
      <c r="F335" s="711"/>
      <c r="G335" s="711"/>
      <c r="H335" s="711"/>
      <c r="I335" s="711"/>
      <c r="J335" s="711">
        <v>1</v>
      </c>
      <c r="K335" s="711">
        <v>34</v>
      </c>
      <c r="L335" s="711"/>
      <c r="M335" s="711">
        <v>34</v>
      </c>
      <c r="N335" s="711"/>
      <c r="O335" s="711"/>
      <c r="P335" s="701"/>
      <c r="Q335" s="712"/>
    </row>
    <row r="336" spans="1:17" ht="14.4" customHeight="1" x14ac:dyDescent="0.3">
      <c r="A336" s="695" t="s">
        <v>3628</v>
      </c>
      <c r="B336" s="696" t="s">
        <v>3114</v>
      </c>
      <c r="C336" s="696" t="s">
        <v>3156</v>
      </c>
      <c r="D336" s="696" t="s">
        <v>3165</v>
      </c>
      <c r="E336" s="696" t="s">
        <v>3166</v>
      </c>
      <c r="F336" s="711">
        <v>2</v>
      </c>
      <c r="G336" s="711">
        <v>68</v>
      </c>
      <c r="H336" s="711">
        <v>1</v>
      </c>
      <c r="I336" s="711">
        <v>34</v>
      </c>
      <c r="J336" s="711">
        <v>2</v>
      </c>
      <c r="K336" s="711">
        <v>68</v>
      </c>
      <c r="L336" s="711">
        <v>1</v>
      </c>
      <c r="M336" s="711">
        <v>34</v>
      </c>
      <c r="N336" s="711">
        <v>2</v>
      </c>
      <c r="O336" s="711">
        <v>68</v>
      </c>
      <c r="P336" s="701">
        <v>1</v>
      </c>
      <c r="Q336" s="712">
        <v>34</v>
      </c>
    </row>
    <row r="337" spans="1:17" ht="14.4" customHeight="1" x14ac:dyDescent="0.3">
      <c r="A337" s="695" t="s">
        <v>3628</v>
      </c>
      <c r="B337" s="696" t="s">
        <v>3114</v>
      </c>
      <c r="C337" s="696" t="s">
        <v>3156</v>
      </c>
      <c r="D337" s="696" t="s">
        <v>3170</v>
      </c>
      <c r="E337" s="696" t="s">
        <v>3171</v>
      </c>
      <c r="F337" s="711"/>
      <c r="G337" s="711"/>
      <c r="H337" s="711"/>
      <c r="I337" s="711"/>
      <c r="J337" s="711">
        <v>2</v>
      </c>
      <c r="K337" s="711">
        <v>464</v>
      </c>
      <c r="L337" s="711"/>
      <c r="M337" s="711">
        <v>232</v>
      </c>
      <c r="N337" s="711"/>
      <c r="O337" s="711"/>
      <c r="P337" s="701"/>
      <c r="Q337" s="712"/>
    </row>
    <row r="338" spans="1:17" ht="14.4" customHeight="1" x14ac:dyDescent="0.3">
      <c r="A338" s="695" t="s">
        <v>3628</v>
      </c>
      <c r="B338" s="696" t="s">
        <v>3114</v>
      </c>
      <c r="C338" s="696" t="s">
        <v>3156</v>
      </c>
      <c r="D338" s="696" t="s">
        <v>3172</v>
      </c>
      <c r="E338" s="696" t="s">
        <v>3173</v>
      </c>
      <c r="F338" s="711"/>
      <c r="G338" s="711"/>
      <c r="H338" s="711"/>
      <c r="I338" s="711"/>
      <c r="J338" s="711">
        <v>2</v>
      </c>
      <c r="K338" s="711">
        <v>232</v>
      </c>
      <c r="L338" s="711"/>
      <c r="M338" s="711">
        <v>116</v>
      </c>
      <c r="N338" s="711"/>
      <c r="O338" s="711"/>
      <c r="P338" s="701"/>
      <c r="Q338" s="712"/>
    </row>
    <row r="339" spans="1:17" ht="14.4" customHeight="1" x14ac:dyDescent="0.3">
      <c r="A339" s="695" t="s">
        <v>3628</v>
      </c>
      <c r="B339" s="696" t="s">
        <v>3114</v>
      </c>
      <c r="C339" s="696" t="s">
        <v>3156</v>
      </c>
      <c r="D339" s="696" t="s">
        <v>3200</v>
      </c>
      <c r="E339" s="696" t="s">
        <v>3201</v>
      </c>
      <c r="F339" s="711"/>
      <c r="G339" s="711"/>
      <c r="H339" s="711"/>
      <c r="I339" s="711"/>
      <c r="J339" s="711">
        <v>2</v>
      </c>
      <c r="K339" s="711">
        <v>438</v>
      </c>
      <c r="L339" s="711"/>
      <c r="M339" s="711">
        <v>219</v>
      </c>
      <c r="N339" s="711"/>
      <c r="O339" s="711"/>
      <c r="P339" s="701"/>
      <c r="Q339" s="712"/>
    </row>
    <row r="340" spans="1:17" ht="14.4" customHeight="1" x14ac:dyDescent="0.3">
      <c r="A340" s="695" t="s">
        <v>3628</v>
      </c>
      <c r="B340" s="696" t="s">
        <v>3114</v>
      </c>
      <c r="C340" s="696" t="s">
        <v>3156</v>
      </c>
      <c r="D340" s="696" t="s">
        <v>3256</v>
      </c>
      <c r="E340" s="696" t="s">
        <v>3257</v>
      </c>
      <c r="F340" s="711"/>
      <c r="G340" s="711"/>
      <c r="H340" s="711"/>
      <c r="I340" s="711"/>
      <c r="J340" s="711"/>
      <c r="K340" s="711"/>
      <c r="L340" s="711"/>
      <c r="M340" s="711"/>
      <c r="N340" s="711">
        <v>1</v>
      </c>
      <c r="O340" s="711">
        <v>344</v>
      </c>
      <c r="P340" s="701"/>
      <c r="Q340" s="712">
        <v>344</v>
      </c>
    </row>
    <row r="341" spans="1:17" ht="14.4" customHeight="1" x14ac:dyDescent="0.3">
      <c r="A341" s="695" t="s">
        <v>3629</v>
      </c>
      <c r="B341" s="696" t="s">
        <v>3114</v>
      </c>
      <c r="C341" s="696" t="s">
        <v>3156</v>
      </c>
      <c r="D341" s="696" t="s">
        <v>3165</v>
      </c>
      <c r="E341" s="696" t="s">
        <v>3166</v>
      </c>
      <c r="F341" s="711"/>
      <c r="G341" s="711"/>
      <c r="H341" s="711"/>
      <c r="I341" s="711"/>
      <c r="J341" s="711">
        <v>1</v>
      </c>
      <c r="K341" s="711">
        <v>34</v>
      </c>
      <c r="L341" s="711"/>
      <c r="M341" s="711">
        <v>34</v>
      </c>
      <c r="N341" s="711">
        <v>1</v>
      </c>
      <c r="O341" s="711">
        <v>34</v>
      </c>
      <c r="P341" s="701"/>
      <c r="Q341" s="712">
        <v>34</v>
      </c>
    </row>
    <row r="342" spans="1:17" ht="14.4" customHeight="1" x14ac:dyDescent="0.3">
      <c r="A342" s="695" t="s">
        <v>3629</v>
      </c>
      <c r="B342" s="696" t="s">
        <v>3114</v>
      </c>
      <c r="C342" s="696" t="s">
        <v>3156</v>
      </c>
      <c r="D342" s="696" t="s">
        <v>3170</v>
      </c>
      <c r="E342" s="696" t="s">
        <v>3171</v>
      </c>
      <c r="F342" s="711">
        <v>1</v>
      </c>
      <c r="G342" s="711">
        <v>234</v>
      </c>
      <c r="H342" s="711">
        <v>1</v>
      </c>
      <c r="I342" s="711">
        <v>234</v>
      </c>
      <c r="J342" s="711"/>
      <c r="K342" s="711"/>
      <c r="L342" s="711"/>
      <c r="M342" s="711"/>
      <c r="N342" s="711"/>
      <c r="O342" s="711"/>
      <c r="P342" s="701"/>
      <c r="Q342" s="712"/>
    </row>
    <row r="343" spans="1:17" ht="14.4" customHeight="1" x14ac:dyDescent="0.3">
      <c r="A343" s="695" t="s">
        <v>3629</v>
      </c>
      <c r="B343" s="696" t="s">
        <v>3114</v>
      </c>
      <c r="C343" s="696" t="s">
        <v>3156</v>
      </c>
      <c r="D343" s="696" t="s">
        <v>3172</v>
      </c>
      <c r="E343" s="696" t="s">
        <v>3173</v>
      </c>
      <c r="F343" s="711"/>
      <c r="G343" s="711"/>
      <c r="H343" s="711"/>
      <c r="I343" s="711"/>
      <c r="J343" s="711">
        <v>1</v>
      </c>
      <c r="K343" s="711">
        <v>116</v>
      </c>
      <c r="L343" s="711"/>
      <c r="M343" s="711">
        <v>116</v>
      </c>
      <c r="N343" s="711"/>
      <c r="O343" s="711"/>
      <c r="P343" s="701"/>
      <c r="Q343" s="712"/>
    </row>
    <row r="344" spans="1:17" ht="14.4" customHeight="1" x14ac:dyDescent="0.3">
      <c r="A344" s="695" t="s">
        <v>3629</v>
      </c>
      <c r="B344" s="696" t="s">
        <v>3114</v>
      </c>
      <c r="C344" s="696" t="s">
        <v>3156</v>
      </c>
      <c r="D344" s="696" t="s">
        <v>3242</v>
      </c>
      <c r="E344" s="696" t="s">
        <v>3243</v>
      </c>
      <c r="F344" s="711"/>
      <c r="G344" s="711"/>
      <c r="H344" s="711"/>
      <c r="I344" s="711"/>
      <c r="J344" s="711">
        <v>1</v>
      </c>
      <c r="K344" s="711">
        <v>578</v>
      </c>
      <c r="L344" s="711"/>
      <c r="M344" s="711">
        <v>578</v>
      </c>
      <c r="N344" s="711"/>
      <c r="O344" s="711"/>
      <c r="P344" s="701"/>
      <c r="Q344" s="712"/>
    </row>
    <row r="345" spans="1:17" ht="14.4" customHeight="1" x14ac:dyDescent="0.3">
      <c r="A345" s="695" t="s">
        <v>3629</v>
      </c>
      <c r="B345" s="696" t="s">
        <v>3285</v>
      </c>
      <c r="C345" s="696" t="s">
        <v>3156</v>
      </c>
      <c r="D345" s="696" t="s">
        <v>3202</v>
      </c>
      <c r="E345" s="696" t="s">
        <v>3203</v>
      </c>
      <c r="F345" s="711"/>
      <c r="G345" s="711"/>
      <c r="H345" s="711"/>
      <c r="I345" s="711"/>
      <c r="J345" s="711">
        <v>1</v>
      </c>
      <c r="K345" s="711">
        <v>1014</v>
      </c>
      <c r="L345" s="711"/>
      <c r="M345" s="711">
        <v>1014</v>
      </c>
      <c r="N345" s="711"/>
      <c r="O345" s="711"/>
      <c r="P345" s="701"/>
      <c r="Q345" s="712"/>
    </row>
    <row r="346" spans="1:17" ht="14.4" customHeight="1" x14ac:dyDescent="0.3">
      <c r="A346" s="695" t="s">
        <v>3630</v>
      </c>
      <c r="B346" s="696" t="s">
        <v>3114</v>
      </c>
      <c r="C346" s="696" t="s">
        <v>3156</v>
      </c>
      <c r="D346" s="696" t="s">
        <v>3170</v>
      </c>
      <c r="E346" s="696" t="s">
        <v>3171</v>
      </c>
      <c r="F346" s="711">
        <v>1</v>
      </c>
      <c r="G346" s="711">
        <v>234</v>
      </c>
      <c r="H346" s="711">
        <v>1</v>
      </c>
      <c r="I346" s="711">
        <v>234</v>
      </c>
      <c r="J346" s="711"/>
      <c r="K346" s="711"/>
      <c r="L346" s="711"/>
      <c r="M346" s="711"/>
      <c r="N346" s="711"/>
      <c r="O346" s="711"/>
      <c r="P346" s="701"/>
      <c r="Q346" s="712"/>
    </row>
    <row r="347" spans="1:17" ht="14.4" customHeight="1" x14ac:dyDescent="0.3">
      <c r="A347" s="695" t="s">
        <v>3631</v>
      </c>
      <c r="B347" s="696" t="s">
        <v>3114</v>
      </c>
      <c r="C347" s="696" t="s">
        <v>3156</v>
      </c>
      <c r="D347" s="696" t="s">
        <v>3165</v>
      </c>
      <c r="E347" s="696" t="s">
        <v>3166</v>
      </c>
      <c r="F347" s="711"/>
      <c r="G347" s="711"/>
      <c r="H347" s="711"/>
      <c r="I347" s="711"/>
      <c r="J347" s="711">
        <v>2</v>
      </c>
      <c r="K347" s="711">
        <v>68</v>
      </c>
      <c r="L347" s="711"/>
      <c r="M347" s="711">
        <v>34</v>
      </c>
      <c r="N347" s="711">
        <v>1</v>
      </c>
      <c r="O347" s="711">
        <v>34</v>
      </c>
      <c r="P347" s="701"/>
      <c r="Q347" s="712">
        <v>34</v>
      </c>
    </row>
    <row r="348" spans="1:17" ht="14.4" customHeight="1" x14ac:dyDescent="0.3">
      <c r="A348" s="695" t="s">
        <v>3631</v>
      </c>
      <c r="B348" s="696" t="s">
        <v>3114</v>
      </c>
      <c r="C348" s="696" t="s">
        <v>3156</v>
      </c>
      <c r="D348" s="696" t="s">
        <v>3170</v>
      </c>
      <c r="E348" s="696" t="s">
        <v>3171</v>
      </c>
      <c r="F348" s="711">
        <v>1</v>
      </c>
      <c r="G348" s="711">
        <v>234</v>
      </c>
      <c r="H348" s="711">
        <v>1</v>
      </c>
      <c r="I348" s="711">
        <v>234</v>
      </c>
      <c r="J348" s="711"/>
      <c r="K348" s="711"/>
      <c r="L348" s="711"/>
      <c r="M348" s="711"/>
      <c r="N348" s="711"/>
      <c r="O348" s="711"/>
      <c r="P348" s="701"/>
      <c r="Q348" s="712"/>
    </row>
    <row r="349" spans="1:17" ht="14.4" customHeight="1" x14ac:dyDescent="0.3">
      <c r="A349" s="695" t="s">
        <v>3631</v>
      </c>
      <c r="B349" s="696" t="s">
        <v>3114</v>
      </c>
      <c r="C349" s="696" t="s">
        <v>3156</v>
      </c>
      <c r="D349" s="696" t="s">
        <v>3182</v>
      </c>
      <c r="E349" s="696" t="s">
        <v>3183</v>
      </c>
      <c r="F349" s="711"/>
      <c r="G349" s="711"/>
      <c r="H349" s="711"/>
      <c r="I349" s="711"/>
      <c r="J349" s="711"/>
      <c r="K349" s="711"/>
      <c r="L349" s="711"/>
      <c r="M349" s="711"/>
      <c r="N349" s="711">
        <v>2</v>
      </c>
      <c r="O349" s="711">
        <v>650</v>
      </c>
      <c r="P349" s="701"/>
      <c r="Q349" s="712">
        <v>325</v>
      </c>
    </row>
    <row r="350" spans="1:17" ht="14.4" customHeight="1" x14ac:dyDescent="0.3">
      <c r="A350" s="695" t="s">
        <v>3632</v>
      </c>
      <c r="B350" s="696" t="s">
        <v>3114</v>
      </c>
      <c r="C350" s="696" t="s">
        <v>892</v>
      </c>
      <c r="D350" s="696" t="s">
        <v>3122</v>
      </c>
      <c r="E350" s="696" t="s">
        <v>1422</v>
      </c>
      <c r="F350" s="711"/>
      <c r="G350" s="711"/>
      <c r="H350" s="711"/>
      <c r="I350" s="711"/>
      <c r="J350" s="711"/>
      <c r="K350" s="711"/>
      <c r="L350" s="711"/>
      <c r="M350" s="711"/>
      <c r="N350" s="711">
        <v>0.1</v>
      </c>
      <c r="O350" s="711">
        <v>546.08000000000004</v>
      </c>
      <c r="P350" s="701"/>
      <c r="Q350" s="712">
        <v>5460.8</v>
      </c>
    </row>
    <row r="351" spans="1:17" ht="14.4" customHeight="1" x14ac:dyDescent="0.3">
      <c r="A351" s="695" t="s">
        <v>3632</v>
      </c>
      <c r="B351" s="696" t="s">
        <v>3114</v>
      </c>
      <c r="C351" s="696" t="s">
        <v>3127</v>
      </c>
      <c r="D351" s="696" t="s">
        <v>3138</v>
      </c>
      <c r="E351" s="696" t="s">
        <v>3139</v>
      </c>
      <c r="F351" s="711"/>
      <c r="G351" s="711"/>
      <c r="H351" s="711"/>
      <c r="I351" s="711"/>
      <c r="J351" s="711"/>
      <c r="K351" s="711"/>
      <c r="L351" s="711"/>
      <c r="M351" s="711"/>
      <c r="N351" s="711">
        <v>1</v>
      </c>
      <c r="O351" s="711">
        <v>408.74</v>
      </c>
      <c r="P351" s="701"/>
      <c r="Q351" s="712">
        <v>408.74</v>
      </c>
    </row>
    <row r="352" spans="1:17" ht="14.4" customHeight="1" x14ac:dyDescent="0.3">
      <c r="A352" s="695" t="s">
        <v>3632</v>
      </c>
      <c r="B352" s="696" t="s">
        <v>3114</v>
      </c>
      <c r="C352" s="696" t="s">
        <v>3127</v>
      </c>
      <c r="D352" s="696" t="s">
        <v>3144</v>
      </c>
      <c r="E352" s="696" t="s">
        <v>3145</v>
      </c>
      <c r="F352" s="711"/>
      <c r="G352" s="711"/>
      <c r="H352" s="711"/>
      <c r="I352" s="711"/>
      <c r="J352" s="711"/>
      <c r="K352" s="711"/>
      <c r="L352" s="711"/>
      <c r="M352" s="711"/>
      <c r="N352" s="711">
        <v>1</v>
      </c>
      <c r="O352" s="711">
        <v>1665</v>
      </c>
      <c r="P352" s="701"/>
      <c r="Q352" s="712">
        <v>1665</v>
      </c>
    </row>
    <row r="353" spans="1:17" ht="14.4" customHeight="1" x14ac:dyDescent="0.3">
      <c r="A353" s="695" t="s">
        <v>3632</v>
      </c>
      <c r="B353" s="696" t="s">
        <v>3114</v>
      </c>
      <c r="C353" s="696" t="s">
        <v>3127</v>
      </c>
      <c r="D353" s="696" t="s">
        <v>3152</v>
      </c>
      <c r="E353" s="696" t="s">
        <v>3153</v>
      </c>
      <c r="F353" s="711"/>
      <c r="G353" s="711"/>
      <c r="H353" s="711"/>
      <c r="I353" s="711"/>
      <c r="J353" s="711"/>
      <c r="K353" s="711"/>
      <c r="L353" s="711"/>
      <c r="M353" s="711"/>
      <c r="N353" s="711">
        <v>1</v>
      </c>
      <c r="O353" s="711">
        <v>1396.5</v>
      </c>
      <c r="P353" s="701"/>
      <c r="Q353" s="712">
        <v>1396.5</v>
      </c>
    </row>
    <row r="354" spans="1:17" ht="14.4" customHeight="1" x14ac:dyDescent="0.3">
      <c r="A354" s="695" t="s">
        <v>3632</v>
      </c>
      <c r="B354" s="696" t="s">
        <v>3114</v>
      </c>
      <c r="C354" s="696" t="s">
        <v>3156</v>
      </c>
      <c r="D354" s="696" t="s">
        <v>3165</v>
      </c>
      <c r="E354" s="696" t="s">
        <v>3166</v>
      </c>
      <c r="F354" s="711"/>
      <c r="G354" s="711"/>
      <c r="H354" s="711"/>
      <c r="I354" s="711"/>
      <c r="J354" s="711">
        <v>1</v>
      </c>
      <c r="K354" s="711">
        <v>34</v>
      </c>
      <c r="L354" s="711"/>
      <c r="M354" s="711">
        <v>34</v>
      </c>
      <c r="N354" s="711">
        <v>4</v>
      </c>
      <c r="O354" s="711">
        <v>136</v>
      </c>
      <c r="P354" s="701"/>
      <c r="Q354" s="712">
        <v>34</v>
      </c>
    </row>
    <row r="355" spans="1:17" ht="14.4" customHeight="1" x14ac:dyDescent="0.3">
      <c r="A355" s="695" t="s">
        <v>3632</v>
      </c>
      <c r="B355" s="696" t="s">
        <v>3114</v>
      </c>
      <c r="C355" s="696" t="s">
        <v>3156</v>
      </c>
      <c r="D355" s="696" t="s">
        <v>3242</v>
      </c>
      <c r="E355" s="696" t="s">
        <v>3243</v>
      </c>
      <c r="F355" s="711"/>
      <c r="G355" s="711"/>
      <c r="H355" s="711"/>
      <c r="I355" s="711"/>
      <c r="J355" s="711"/>
      <c r="K355" s="711"/>
      <c r="L355" s="711"/>
      <c r="M355" s="711"/>
      <c r="N355" s="711">
        <v>2</v>
      </c>
      <c r="O355" s="711">
        <v>1156</v>
      </c>
      <c r="P355" s="701"/>
      <c r="Q355" s="712">
        <v>578</v>
      </c>
    </row>
    <row r="356" spans="1:17" ht="14.4" customHeight="1" x14ac:dyDescent="0.3">
      <c r="A356" s="695" t="s">
        <v>3632</v>
      </c>
      <c r="B356" s="696" t="s">
        <v>3114</v>
      </c>
      <c r="C356" s="696" t="s">
        <v>3156</v>
      </c>
      <c r="D356" s="696" t="s">
        <v>3244</v>
      </c>
      <c r="E356" s="696" t="s">
        <v>3245</v>
      </c>
      <c r="F356" s="711"/>
      <c r="G356" s="711"/>
      <c r="H356" s="711"/>
      <c r="I356" s="711"/>
      <c r="J356" s="711"/>
      <c r="K356" s="711"/>
      <c r="L356" s="711"/>
      <c r="M356" s="711"/>
      <c r="N356" s="711">
        <v>1</v>
      </c>
      <c r="O356" s="711">
        <v>756</v>
      </c>
      <c r="P356" s="701"/>
      <c r="Q356" s="712">
        <v>756</v>
      </c>
    </row>
    <row r="357" spans="1:17" ht="14.4" customHeight="1" x14ac:dyDescent="0.3">
      <c r="A357" s="695" t="s">
        <v>3632</v>
      </c>
      <c r="B357" s="696" t="s">
        <v>3114</v>
      </c>
      <c r="C357" s="696" t="s">
        <v>3156</v>
      </c>
      <c r="D357" s="696" t="s">
        <v>3260</v>
      </c>
      <c r="E357" s="696" t="s">
        <v>3261</v>
      </c>
      <c r="F357" s="711"/>
      <c r="G357" s="711"/>
      <c r="H357" s="711"/>
      <c r="I357" s="711"/>
      <c r="J357" s="711"/>
      <c r="K357" s="711"/>
      <c r="L357" s="711"/>
      <c r="M357" s="711"/>
      <c r="N357" s="711">
        <v>1</v>
      </c>
      <c r="O357" s="711">
        <v>356</v>
      </c>
      <c r="P357" s="701"/>
      <c r="Q357" s="712">
        <v>356</v>
      </c>
    </row>
    <row r="358" spans="1:17" ht="14.4" customHeight="1" x14ac:dyDescent="0.3">
      <c r="A358" s="695" t="s">
        <v>3633</v>
      </c>
      <c r="B358" s="696" t="s">
        <v>3114</v>
      </c>
      <c r="C358" s="696" t="s">
        <v>3156</v>
      </c>
      <c r="D358" s="696" t="s">
        <v>3170</v>
      </c>
      <c r="E358" s="696" t="s">
        <v>3171</v>
      </c>
      <c r="F358" s="711">
        <v>1</v>
      </c>
      <c r="G358" s="711">
        <v>234</v>
      </c>
      <c r="H358" s="711">
        <v>1</v>
      </c>
      <c r="I358" s="711">
        <v>234</v>
      </c>
      <c r="J358" s="711"/>
      <c r="K358" s="711"/>
      <c r="L358" s="711"/>
      <c r="M358" s="711"/>
      <c r="N358" s="711"/>
      <c r="O358" s="711"/>
      <c r="P358" s="701"/>
      <c r="Q358" s="712"/>
    </row>
    <row r="359" spans="1:17" ht="14.4" customHeight="1" x14ac:dyDescent="0.3">
      <c r="A359" s="695" t="s">
        <v>3633</v>
      </c>
      <c r="B359" s="696" t="s">
        <v>3114</v>
      </c>
      <c r="C359" s="696" t="s">
        <v>3156</v>
      </c>
      <c r="D359" s="696" t="s">
        <v>3172</v>
      </c>
      <c r="E359" s="696" t="s">
        <v>3173</v>
      </c>
      <c r="F359" s="711">
        <v>3</v>
      </c>
      <c r="G359" s="711">
        <v>354</v>
      </c>
      <c r="H359" s="711">
        <v>1</v>
      </c>
      <c r="I359" s="711">
        <v>118</v>
      </c>
      <c r="J359" s="711"/>
      <c r="K359" s="711"/>
      <c r="L359" s="711"/>
      <c r="M359" s="711"/>
      <c r="N359" s="711">
        <v>1</v>
      </c>
      <c r="O359" s="711">
        <v>116</v>
      </c>
      <c r="P359" s="701">
        <v>0.32768361581920902</v>
      </c>
      <c r="Q359" s="712">
        <v>116</v>
      </c>
    </row>
    <row r="360" spans="1:17" ht="14.4" customHeight="1" x14ac:dyDescent="0.3">
      <c r="A360" s="695" t="s">
        <v>3633</v>
      </c>
      <c r="B360" s="696" t="s">
        <v>3114</v>
      </c>
      <c r="C360" s="696" t="s">
        <v>3156</v>
      </c>
      <c r="D360" s="696" t="s">
        <v>3214</v>
      </c>
      <c r="E360" s="696" t="s">
        <v>3215</v>
      </c>
      <c r="F360" s="711"/>
      <c r="G360" s="711"/>
      <c r="H360" s="711"/>
      <c r="I360" s="711"/>
      <c r="J360" s="711"/>
      <c r="K360" s="711"/>
      <c r="L360" s="711"/>
      <c r="M360" s="711"/>
      <c r="N360" s="711">
        <v>1</v>
      </c>
      <c r="O360" s="711">
        <v>0</v>
      </c>
      <c r="P360" s="701"/>
      <c r="Q360" s="712">
        <v>0</v>
      </c>
    </row>
    <row r="361" spans="1:17" ht="14.4" customHeight="1" x14ac:dyDescent="0.3">
      <c r="A361" s="695" t="s">
        <v>3633</v>
      </c>
      <c r="B361" s="696" t="s">
        <v>3114</v>
      </c>
      <c r="C361" s="696" t="s">
        <v>3156</v>
      </c>
      <c r="D361" s="696" t="s">
        <v>3242</v>
      </c>
      <c r="E361" s="696" t="s">
        <v>3243</v>
      </c>
      <c r="F361" s="711">
        <v>3</v>
      </c>
      <c r="G361" s="711">
        <v>1728</v>
      </c>
      <c r="H361" s="711">
        <v>1</v>
      </c>
      <c r="I361" s="711">
        <v>576</v>
      </c>
      <c r="J361" s="711"/>
      <c r="K361" s="711"/>
      <c r="L361" s="711"/>
      <c r="M361" s="711"/>
      <c r="N361" s="711"/>
      <c r="O361" s="711"/>
      <c r="P361" s="701"/>
      <c r="Q361" s="712"/>
    </row>
    <row r="362" spans="1:17" ht="14.4" customHeight="1" x14ac:dyDescent="0.3">
      <c r="A362" s="695" t="s">
        <v>3633</v>
      </c>
      <c r="B362" s="696" t="s">
        <v>3114</v>
      </c>
      <c r="C362" s="696" t="s">
        <v>3156</v>
      </c>
      <c r="D362" s="696" t="s">
        <v>3244</v>
      </c>
      <c r="E362" s="696" t="s">
        <v>3245</v>
      </c>
      <c r="F362" s="711">
        <v>1</v>
      </c>
      <c r="G362" s="711">
        <v>755</v>
      </c>
      <c r="H362" s="711">
        <v>1</v>
      </c>
      <c r="I362" s="711">
        <v>755</v>
      </c>
      <c r="J362" s="711"/>
      <c r="K362" s="711"/>
      <c r="L362" s="711"/>
      <c r="M362" s="711"/>
      <c r="N362" s="711"/>
      <c r="O362" s="711"/>
      <c r="P362" s="701"/>
      <c r="Q362" s="712"/>
    </row>
    <row r="363" spans="1:17" ht="14.4" customHeight="1" x14ac:dyDescent="0.3">
      <c r="A363" s="695" t="s">
        <v>3633</v>
      </c>
      <c r="B363" s="696" t="s">
        <v>3114</v>
      </c>
      <c r="C363" s="696" t="s">
        <v>3156</v>
      </c>
      <c r="D363" s="696" t="s">
        <v>3258</v>
      </c>
      <c r="E363" s="696" t="s">
        <v>3259</v>
      </c>
      <c r="F363" s="711"/>
      <c r="G363" s="711"/>
      <c r="H363" s="711"/>
      <c r="I363" s="711"/>
      <c r="J363" s="711"/>
      <c r="K363" s="711"/>
      <c r="L363" s="711"/>
      <c r="M363" s="711"/>
      <c r="N363" s="711">
        <v>1</v>
      </c>
      <c r="O363" s="711">
        <v>1392</v>
      </c>
      <c r="P363" s="701"/>
      <c r="Q363" s="712">
        <v>1392</v>
      </c>
    </row>
    <row r="364" spans="1:17" ht="14.4" customHeight="1" x14ac:dyDescent="0.3">
      <c r="A364" s="695" t="s">
        <v>3633</v>
      </c>
      <c r="B364" s="696" t="s">
        <v>3114</v>
      </c>
      <c r="C364" s="696" t="s">
        <v>3156</v>
      </c>
      <c r="D364" s="696" t="s">
        <v>3260</v>
      </c>
      <c r="E364" s="696" t="s">
        <v>3261</v>
      </c>
      <c r="F364" s="711">
        <v>1</v>
      </c>
      <c r="G364" s="711">
        <v>355</v>
      </c>
      <c r="H364" s="711">
        <v>1</v>
      </c>
      <c r="I364" s="711">
        <v>355</v>
      </c>
      <c r="J364" s="711"/>
      <c r="K364" s="711"/>
      <c r="L364" s="711"/>
      <c r="M364" s="711"/>
      <c r="N364" s="711"/>
      <c r="O364" s="711"/>
      <c r="P364" s="701"/>
      <c r="Q364" s="712"/>
    </row>
    <row r="365" spans="1:17" ht="14.4" customHeight="1" x14ac:dyDescent="0.3">
      <c r="A365" s="695" t="s">
        <v>3634</v>
      </c>
      <c r="B365" s="696" t="s">
        <v>3114</v>
      </c>
      <c r="C365" s="696" t="s">
        <v>3156</v>
      </c>
      <c r="D365" s="696" t="s">
        <v>3256</v>
      </c>
      <c r="E365" s="696" t="s">
        <v>3257</v>
      </c>
      <c r="F365" s="711"/>
      <c r="G365" s="711"/>
      <c r="H365" s="711"/>
      <c r="I365" s="711"/>
      <c r="J365" s="711"/>
      <c r="K365" s="711"/>
      <c r="L365" s="711"/>
      <c r="M365" s="711"/>
      <c r="N365" s="711">
        <v>1</v>
      </c>
      <c r="O365" s="711">
        <v>344</v>
      </c>
      <c r="P365" s="701"/>
      <c r="Q365" s="712">
        <v>344</v>
      </c>
    </row>
    <row r="366" spans="1:17" ht="14.4" customHeight="1" x14ac:dyDescent="0.3">
      <c r="A366" s="695" t="s">
        <v>3635</v>
      </c>
      <c r="B366" s="696" t="s">
        <v>3114</v>
      </c>
      <c r="C366" s="696" t="s">
        <v>3156</v>
      </c>
      <c r="D366" s="696" t="s">
        <v>3165</v>
      </c>
      <c r="E366" s="696" t="s">
        <v>3166</v>
      </c>
      <c r="F366" s="711">
        <v>1</v>
      </c>
      <c r="G366" s="711">
        <v>34</v>
      </c>
      <c r="H366" s="711">
        <v>1</v>
      </c>
      <c r="I366" s="711">
        <v>34</v>
      </c>
      <c r="J366" s="711">
        <v>1</v>
      </c>
      <c r="K366" s="711">
        <v>34</v>
      </c>
      <c r="L366" s="711">
        <v>1</v>
      </c>
      <c r="M366" s="711">
        <v>34</v>
      </c>
      <c r="N366" s="711">
        <v>2</v>
      </c>
      <c r="O366" s="711">
        <v>68</v>
      </c>
      <c r="P366" s="701">
        <v>2</v>
      </c>
      <c r="Q366" s="712">
        <v>34</v>
      </c>
    </row>
    <row r="367" spans="1:17" ht="14.4" customHeight="1" x14ac:dyDescent="0.3">
      <c r="A367" s="695" t="s">
        <v>3635</v>
      </c>
      <c r="B367" s="696" t="s">
        <v>3114</v>
      </c>
      <c r="C367" s="696" t="s">
        <v>3156</v>
      </c>
      <c r="D367" s="696" t="s">
        <v>3170</v>
      </c>
      <c r="E367" s="696" t="s">
        <v>3171</v>
      </c>
      <c r="F367" s="711">
        <v>2</v>
      </c>
      <c r="G367" s="711">
        <v>468</v>
      </c>
      <c r="H367" s="711">
        <v>1</v>
      </c>
      <c r="I367" s="711">
        <v>234</v>
      </c>
      <c r="J367" s="711"/>
      <c r="K367" s="711"/>
      <c r="L367" s="711"/>
      <c r="M367" s="711"/>
      <c r="N367" s="711"/>
      <c r="O367" s="711"/>
      <c r="P367" s="701"/>
      <c r="Q367" s="712"/>
    </row>
    <row r="368" spans="1:17" ht="14.4" customHeight="1" x14ac:dyDescent="0.3">
      <c r="A368" s="695" t="s">
        <v>3635</v>
      </c>
      <c r="B368" s="696" t="s">
        <v>3114</v>
      </c>
      <c r="C368" s="696" t="s">
        <v>3156</v>
      </c>
      <c r="D368" s="696" t="s">
        <v>3172</v>
      </c>
      <c r="E368" s="696" t="s">
        <v>3173</v>
      </c>
      <c r="F368" s="711">
        <v>1</v>
      </c>
      <c r="G368" s="711">
        <v>118</v>
      </c>
      <c r="H368" s="711">
        <v>1</v>
      </c>
      <c r="I368" s="711">
        <v>118</v>
      </c>
      <c r="J368" s="711"/>
      <c r="K368" s="711"/>
      <c r="L368" s="711"/>
      <c r="M368" s="711"/>
      <c r="N368" s="711"/>
      <c r="O368" s="711"/>
      <c r="P368" s="701"/>
      <c r="Q368" s="712"/>
    </row>
    <row r="369" spans="1:17" ht="14.4" customHeight="1" x14ac:dyDescent="0.3">
      <c r="A369" s="695" t="s">
        <v>3636</v>
      </c>
      <c r="B369" s="696" t="s">
        <v>3114</v>
      </c>
      <c r="C369" s="696" t="s">
        <v>3156</v>
      </c>
      <c r="D369" s="696" t="s">
        <v>3165</v>
      </c>
      <c r="E369" s="696" t="s">
        <v>3166</v>
      </c>
      <c r="F369" s="711"/>
      <c r="G369" s="711"/>
      <c r="H369" s="711"/>
      <c r="I369" s="711"/>
      <c r="J369" s="711">
        <v>3</v>
      </c>
      <c r="K369" s="711">
        <v>102</v>
      </c>
      <c r="L369" s="711"/>
      <c r="M369" s="711">
        <v>34</v>
      </c>
      <c r="N369" s="711">
        <v>1</v>
      </c>
      <c r="O369" s="711">
        <v>34</v>
      </c>
      <c r="P369" s="701"/>
      <c r="Q369" s="712">
        <v>34</v>
      </c>
    </row>
    <row r="370" spans="1:17" ht="14.4" customHeight="1" x14ac:dyDescent="0.3">
      <c r="A370" s="695" t="s">
        <v>3636</v>
      </c>
      <c r="B370" s="696" t="s">
        <v>3114</v>
      </c>
      <c r="C370" s="696" t="s">
        <v>3156</v>
      </c>
      <c r="D370" s="696" t="s">
        <v>3170</v>
      </c>
      <c r="E370" s="696" t="s">
        <v>3171</v>
      </c>
      <c r="F370" s="711">
        <v>2</v>
      </c>
      <c r="G370" s="711">
        <v>468</v>
      </c>
      <c r="H370" s="711">
        <v>1</v>
      </c>
      <c r="I370" s="711">
        <v>234</v>
      </c>
      <c r="J370" s="711"/>
      <c r="K370" s="711"/>
      <c r="L370" s="711"/>
      <c r="M370" s="711"/>
      <c r="N370" s="711"/>
      <c r="O370" s="711"/>
      <c r="P370" s="701"/>
      <c r="Q370" s="712"/>
    </row>
    <row r="371" spans="1:17" ht="14.4" customHeight="1" x14ac:dyDescent="0.3">
      <c r="A371" s="695" t="s">
        <v>3636</v>
      </c>
      <c r="B371" s="696" t="s">
        <v>3114</v>
      </c>
      <c r="C371" s="696" t="s">
        <v>3156</v>
      </c>
      <c r="D371" s="696" t="s">
        <v>3172</v>
      </c>
      <c r="E371" s="696" t="s">
        <v>3173</v>
      </c>
      <c r="F371" s="711">
        <v>3</v>
      </c>
      <c r="G371" s="711">
        <v>354</v>
      </c>
      <c r="H371" s="711">
        <v>1</v>
      </c>
      <c r="I371" s="711">
        <v>118</v>
      </c>
      <c r="J371" s="711">
        <v>1</v>
      </c>
      <c r="K371" s="711">
        <v>116</v>
      </c>
      <c r="L371" s="711">
        <v>0.32768361581920902</v>
      </c>
      <c r="M371" s="711">
        <v>116</v>
      </c>
      <c r="N371" s="711">
        <v>1</v>
      </c>
      <c r="O371" s="711">
        <v>116</v>
      </c>
      <c r="P371" s="701">
        <v>0.32768361581920902</v>
      </c>
      <c r="Q371" s="712">
        <v>116</v>
      </c>
    </row>
    <row r="372" spans="1:17" ht="14.4" customHeight="1" x14ac:dyDescent="0.3">
      <c r="A372" s="695" t="s">
        <v>3636</v>
      </c>
      <c r="B372" s="696" t="s">
        <v>3114</v>
      </c>
      <c r="C372" s="696" t="s">
        <v>3156</v>
      </c>
      <c r="D372" s="696" t="s">
        <v>3182</v>
      </c>
      <c r="E372" s="696" t="s">
        <v>3183</v>
      </c>
      <c r="F372" s="711">
        <v>1</v>
      </c>
      <c r="G372" s="711">
        <v>324</v>
      </c>
      <c r="H372" s="711">
        <v>1</v>
      </c>
      <c r="I372" s="711">
        <v>324</v>
      </c>
      <c r="J372" s="711"/>
      <c r="K372" s="711"/>
      <c r="L372" s="711"/>
      <c r="M372" s="711"/>
      <c r="N372" s="711"/>
      <c r="O372" s="711"/>
      <c r="P372" s="701"/>
      <c r="Q372" s="712"/>
    </row>
    <row r="373" spans="1:17" ht="14.4" customHeight="1" x14ac:dyDescent="0.3">
      <c r="A373" s="695" t="s">
        <v>3636</v>
      </c>
      <c r="B373" s="696" t="s">
        <v>3114</v>
      </c>
      <c r="C373" s="696" t="s">
        <v>3156</v>
      </c>
      <c r="D373" s="696" t="s">
        <v>3242</v>
      </c>
      <c r="E373" s="696" t="s">
        <v>3243</v>
      </c>
      <c r="F373" s="711"/>
      <c r="G373" s="711"/>
      <c r="H373" s="711"/>
      <c r="I373" s="711"/>
      <c r="J373" s="711"/>
      <c r="K373" s="711"/>
      <c r="L373" s="711"/>
      <c r="M373" s="711"/>
      <c r="N373" s="711">
        <v>1</v>
      </c>
      <c r="O373" s="711">
        <v>578</v>
      </c>
      <c r="P373" s="701"/>
      <c r="Q373" s="712">
        <v>578</v>
      </c>
    </row>
    <row r="374" spans="1:17" ht="14.4" customHeight="1" x14ac:dyDescent="0.3">
      <c r="A374" s="695" t="s">
        <v>3636</v>
      </c>
      <c r="B374" s="696" t="s">
        <v>3114</v>
      </c>
      <c r="C374" s="696" t="s">
        <v>3156</v>
      </c>
      <c r="D374" s="696" t="s">
        <v>3256</v>
      </c>
      <c r="E374" s="696" t="s">
        <v>3257</v>
      </c>
      <c r="F374" s="711">
        <v>2</v>
      </c>
      <c r="G374" s="711">
        <v>690</v>
      </c>
      <c r="H374" s="711">
        <v>1</v>
      </c>
      <c r="I374" s="711">
        <v>345</v>
      </c>
      <c r="J374" s="711"/>
      <c r="K374" s="711"/>
      <c r="L374" s="711"/>
      <c r="M374" s="711"/>
      <c r="N374" s="711"/>
      <c r="O374" s="711"/>
      <c r="P374" s="701"/>
      <c r="Q374" s="712"/>
    </row>
    <row r="375" spans="1:17" ht="14.4" customHeight="1" x14ac:dyDescent="0.3">
      <c r="A375" s="695" t="s">
        <v>3636</v>
      </c>
      <c r="B375" s="696" t="s">
        <v>3114</v>
      </c>
      <c r="C375" s="696" t="s">
        <v>3156</v>
      </c>
      <c r="D375" s="696" t="s">
        <v>3260</v>
      </c>
      <c r="E375" s="696" t="s">
        <v>3261</v>
      </c>
      <c r="F375" s="711"/>
      <c r="G375" s="711"/>
      <c r="H375" s="711"/>
      <c r="I375" s="711"/>
      <c r="J375" s="711"/>
      <c r="K375" s="711"/>
      <c r="L375" s="711"/>
      <c r="M375" s="711"/>
      <c r="N375" s="711">
        <v>1</v>
      </c>
      <c r="O375" s="711">
        <v>356</v>
      </c>
      <c r="P375" s="701"/>
      <c r="Q375" s="712">
        <v>356</v>
      </c>
    </row>
    <row r="376" spans="1:17" ht="14.4" customHeight="1" x14ac:dyDescent="0.3">
      <c r="A376" s="695" t="s">
        <v>3636</v>
      </c>
      <c r="B376" s="696" t="s">
        <v>3281</v>
      </c>
      <c r="C376" s="696" t="s">
        <v>3156</v>
      </c>
      <c r="D376" s="696" t="s">
        <v>3242</v>
      </c>
      <c r="E376" s="696" t="s">
        <v>3243</v>
      </c>
      <c r="F376" s="711"/>
      <c r="G376" s="711"/>
      <c r="H376" s="711"/>
      <c r="I376" s="711"/>
      <c r="J376" s="711">
        <v>1</v>
      </c>
      <c r="K376" s="711">
        <v>578</v>
      </c>
      <c r="L376" s="711"/>
      <c r="M376" s="711">
        <v>578</v>
      </c>
      <c r="N376" s="711"/>
      <c r="O376" s="711"/>
      <c r="P376" s="701"/>
      <c r="Q376" s="712"/>
    </row>
    <row r="377" spans="1:17" ht="14.4" customHeight="1" x14ac:dyDescent="0.3">
      <c r="A377" s="695" t="s">
        <v>3637</v>
      </c>
      <c r="B377" s="696" t="s">
        <v>3114</v>
      </c>
      <c r="C377" s="696" t="s">
        <v>3156</v>
      </c>
      <c r="D377" s="696" t="s">
        <v>3165</v>
      </c>
      <c r="E377" s="696" t="s">
        <v>3166</v>
      </c>
      <c r="F377" s="711">
        <v>1</v>
      </c>
      <c r="G377" s="711">
        <v>34</v>
      </c>
      <c r="H377" s="711">
        <v>1</v>
      </c>
      <c r="I377" s="711">
        <v>34</v>
      </c>
      <c r="J377" s="711"/>
      <c r="K377" s="711"/>
      <c r="L377" s="711"/>
      <c r="M377" s="711"/>
      <c r="N377" s="711"/>
      <c r="O377" s="711"/>
      <c r="P377" s="701"/>
      <c r="Q377" s="712"/>
    </row>
    <row r="378" spans="1:17" ht="14.4" customHeight="1" x14ac:dyDescent="0.3">
      <c r="A378" s="695" t="s">
        <v>3637</v>
      </c>
      <c r="B378" s="696" t="s">
        <v>3114</v>
      </c>
      <c r="C378" s="696" t="s">
        <v>3156</v>
      </c>
      <c r="D378" s="696" t="s">
        <v>3170</v>
      </c>
      <c r="E378" s="696" t="s">
        <v>3171</v>
      </c>
      <c r="F378" s="711">
        <v>1</v>
      </c>
      <c r="G378" s="711">
        <v>234</v>
      </c>
      <c r="H378" s="711">
        <v>1</v>
      </c>
      <c r="I378" s="711">
        <v>234</v>
      </c>
      <c r="J378" s="711">
        <v>1</v>
      </c>
      <c r="K378" s="711">
        <v>232</v>
      </c>
      <c r="L378" s="711">
        <v>0.99145299145299148</v>
      </c>
      <c r="M378" s="711">
        <v>232</v>
      </c>
      <c r="N378" s="711"/>
      <c r="O378" s="711"/>
      <c r="P378" s="701"/>
      <c r="Q378" s="712"/>
    </row>
    <row r="379" spans="1:17" ht="14.4" customHeight="1" x14ac:dyDescent="0.3">
      <c r="A379" s="695" t="s">
        <v>3637</v>
      </c>
      <c r="B379" s="696" t="s">
        <v>3114</v>
      </c>
      <c r="C379" s="696" t="s">
        <v>3156</v>
      </c>
      <c r="D379" s="696" t="s">
        <v>3172</v>
      </c>
      <c r="E379" s="696" t="s">
        <v>3173</v>
      </c>
      <c r="F379" s="711">
        <v>1</v>
      </c>
      <c r="G379" s="711">
        <v>118</v>
      </c>
      <c r="H379" s="711">
        <v>1</v>
      </c>
      <c r="I379" s="711">
        <v>118</v>
      </c>
      <c r="J379" s="711"/>
      <c r="K379" s="711"/>
      <c r="L379" s="711"/>
      <c r="M379" s="711"/>
      <c r="N379" s="711">
        <v>4</v>
      </c>
      <c r="O379" s="711">
        <v>464</v>
      </c>
      <c r="P379" s="701">
        <v>3.9322033898305087</v>
      </c>
      <c r="Q379" s="712">
        <v>116</v>
      </c>
    </row>
    <row r="380" spans="1:17" ht="14.4" customHeight="1" x14ac:dyDescent="0.3">
      <c r="A380" s="695" t="s">
        <v>3637</v>
      </c>
      <c r="B380" s="696" t="s">
        <v>3114</v>
      </c>
      <c r="C380" s="696" t="s">
        <v>3156</v>
      </c>
      <c r="D380" s="696" t="s">
        <v>3182</v>
      </c>
      <c r="E380" s="696" t="s">
        <v>3183</v>
      </c>
      <c r="F380" s="711">
        <v>1</v>
      </c>
      <c r="G380" s="711">
        <v>324</v>
      </c>
      <c r="H380" s="711">
        <v>1</v>
      </c>
      <c r="I380" s="711">
        <v>324</v>
      </c>
      <c r="J380" s="711"/>
      <c r="K380" s="711"/>
      <c r="L380" s="711"/>
      <c r="M380" s="711"/>
      <c r="N380" s="711"/>
      <c r="O380" s="711"/>
      <c r="P380" s="701"/>
      <c r="Q380" s="712"/>
    </row>
    <row r="381" spans="1:17" ht="14.4" customHeight="1" x14ac:dyDescent="0.3">
      <c r="A381" s="695" t="s">
        <v>3637</v>
      </c>
      <c r="B381" s="696" t="s">
        <v>3114</v>
      </c>
      <c r="C381" s="696" t="s">
        <v>3156</v>
      </c>
      <c r="D381" s="696" t="s">
        <v>3242</v>
      </c>
      <c r="E381" s="696" t="s">
        <v>3243</v>
      </c>
      <c r="F381" s="711">
        <v>1</v>
      </c>
      <c r="G381" s="711">
        <v>576</v>
      </c>
      <c r="H381" s="711">
        <v>1</v>
      </c>
      <c r="I381" s="711">
        <v>576</v>
      </c>
      <c r="J381" s="711"/>
      <c r="K381" s="711"/>
      <c r="L381" s="711"/>
      <c r="M381" s="711"/>
      <c r="N381" s="711"/>
      <c r="O381" s="711"/>
      <c r="P381" s="701"/>
      <c r="Q381" s="712"/>
    </row>
    <row r="382" spans="1:17" ht="14.4" customHeight="1" x14ac:dyDescent="0.3">
      <c r="A382" s="695" t="s">
        <v>3638</v>
      </c>
      <c r="B382" s="696" t="s">
        <v>3114</v>
      </c>
      <c r="C382" s="696" t="s">
        <v>3156</v>
      </c>
      <c r="D382" s="696" t="s">
        <v>3165</v>
      </c>
      <c r="E382" s="696" t="s">
        <v>3166</v>
      </c>
      <c r="F382" s="711"/>
      <c r="G382" s="711"/>
      <c r="H382" s="711"/>
      <c r="I382" s="711"/>
      <c r="J382" s="711">
        <v>1</v>
      </c>
      <c r="K382" s="711">
        <v>34</v>
      </c>
      <c r="L382" s="711"/>
      <c r="M382" s="711">
        <v>34</v>
      </c>
      <c r="N382" s="711">
        <v>1</v>
      </c>
      <c r="O382" s="711">
        <v>34</v>
      </c>
      <c r="P382" s="701"/>
      <c r="Q382" s="712">
        <v>34</v>
      </c>
    </row>
    <row r="383" spans="1:17" ht="14.4" customHeight="1" x14ac:dyDescent="0.3">
      <c r="A383" s="695" t="s">
        <v>3638</v>
      </c>
      <c r="B383" s="696" t="s">
        <v>3114</v>
      </c>
      <c r="C383" s="696" t="s">
        <v>3156</v>
      </c>
      <c r="D383" s="696" t="s">
        <v>3170</v>
      </c>
      <c r="E383" s="696" t="s">
        <v>3171</v>
      </c>
      <c r="F383" s="711">
        <v>2</v>
      </c>
      <c r="G383" s="711">
        <v>468</v>
      </c>
      <c r="H383" s="711">
        <v>1</v>
      </c>
      <c r="I383" s="711">
        <v>234</v>
      </c>
      <c r="J383" s="711"/>
      <c r="K383" s="711"/>
      <c r="L383" s="711"/>
      <c r="M383" s="711"/>
      <c r="N383" s="711"/>
      <c r="O383" s="711"/>
      <c r="P383" s="701"/>
      <c r="Q383" s="712"/>
    </row>
    <row r="384" spans="1:17" ht="14.4" customHeight="1" x14ac:dyDescent="0.3">
      <c r="A384" s="695" t="s">
        <v>3638</v>
      </c>
      <c r="B384" s="696" t="s">
        <v>3114</v>
      </c>
      <c r="C384" s="696" t="s">
        <v>3156</v>
      </c>
      <c r="D384" s="696" t="s">
        <v>3172</v>
      </c>
      <c r="E384" s="696" t="s">
        <v>3173</v>
      </c>
      <c r="F384" s="711"/>
      <c r="G384" s="711"/>
      <c r="H384" s="711"/>
      <c r="I384" s="711"/>
      <c r="J384" s="711"/>
      <c r="K384" s="711"/>
      <c r="L384" s="711"/>
      <c r="M384" s="711"/>
      <c r="N384" s="711">
        <v>2</v>
      </c>
      <c r="O384" s="711">
        <v>232</v>
      </c>
      <c r="P384" s="701"/>
      <c r="Q384" s="712">
        <v>116</v>
      </c>
    </row>
    <row r="385" spans="1:17" ht="14.4" customHeight="1" x14ac:dyDescent="0.3">
      <c r="A385" s="695" t="s">
        <v>3638</v>
      </c>
      <c r="B385" s="696" t="s">
        <v>3114</v>
      </c>
      <c r="C385" s="696" t="s">
        <v>3156</v>
      </c>
      <c r="D385" s="696" t="s">
        <v>3200</v>
      </c>
      <c r="E385" s="696" t="s">
        <v>3201</v>
      </c>
      <c r="F385" s="711">
        <v>2</v>
      </c>
      <c r="G385" s="711">
        <v>436</v>
      </c>
      <c r="H385" s="711">
        <v>1</v>
      </c>
      <c r="I385" s="711">
        <v>218</v>
      </c>
      <c r="J385" s="711">
        <v>2</v>
      </c>
      <c r="K385" s="711">
        <v>438</v>
      </c>
      <c r="L385" s="711">
        <v>1.0045871559633028</v>
      </c>
      <c r="M385" s="711">
        <v>219</v>
      </c>
      <c r="N385" s="711"/>
      <c r="O385" s="711"/>
      <c r="P385" s="701"/>
      <c r="Q385" s="712"/>
    </row>
    <row r="386" spans="1:17" ht="14.4" customHeight="1" x14ac:dyDescent="0.3">
      <c r="A386" s="695" t="s">
        <v>3638</v>
      </c>
      <c r="B386" s="696" t="s">
        <v>3114</v>
      </c>
      <c r="C386" s="696" t="s">
        <v>3156</v>
      </c>
      <c r="D386" s="696" t="s">
        <v>3242</v>
      </c>
      <c r="E386" s="696" t="s">
        <v>3243</v>
      </c>
      <c r="F386" s="711">
        <v>1</v>
      </c>
      <c r="G386" s="711">
        <v>576</v>
      </c>
      <c r="H386" s="711">
        <v>1</v>
      </c>
      <c r="I386" s="711">
        <v>576</v>
      </c>
      <c r="J386" s="711"/>
      <c r="K386" s="711"/>
      <c r="L386" s="711"/>
      <c r="M386" s="711"/>
      <c r="N386" s="711"/>
      <c r="O386" s="711"/>
      <c r="P386" s="701"/>
      <c r="Q386" s="712"/>
    </row>
    <row r="387" spans="1:17" ht="14.4" customHeight="1" x14ac:dyDescent="0.3">
      <c r="A387" s="695" t="s">
        <v>3638</v>
      </c>
      <c r="B387" s="696" t="s">
        <v>3114</v>
      </c>
      <c r="C387" s="696" t="s">
        <v>3156</v>
      </c>
      <c r="D387" s="696" t="s">
        <v>3256</v>
      </c>
      <c r="E387" s="696" t="s">
        <v>3257</v>
      </c>
      <c r="F387" s="711"/>
      <c r="G387" s="711"/>
      <c r="H387" s="711"/>
      <c r="I387" s="711"/>
      <c r="J387" s="711"/>
      <c r="K387" s="711"/>
      <c r="L387" s="711"/>
      <c r="M387" s="711"/>
      <c r="N387" s="711">
        <v>1</v>
      </c>
      <c r="O387" s="711">
        <v>344</v>
      </c>
      <c r="P387" s="701"/>
      <c r="Q387" s="712">
        <v>344</v>
      </c>
    </row>
    <row r="388" spans="1:17" ht="14.4" customHeight="1" x14ac:dyDescent="0.3">
      <c r="A388" s="695" t="s">
        <v>3638</v>
      </c>
      <c r="B388" s="696" t="s">
        <v>3114</v>
      </c>
      <c r="C388" s="696" t="s">
        <v>3156</v>
      </c>
      <c r="D388" s="696" t="s">
        <v>3260</v>
      </c>
      <c r="E388" s="696" t="s">
        <v>3261</v>
      </c>
      <c r="F388" s="711">
        <v>1</v>
      </c>
      <c r="G388" s="711">
        <v>355</v>
      </c>
      <c r="H388" s="711">
        <v>1</v>
      </c>
      <c r="I388" s="711">
        <v>355</v>
      </c>
      <c r="J388" s="711"/>
      <c r="K388" s="711"/>
      <c r="L388" s="711"/>
      <c r="M388" s="711"/>
      <c r="N388" s="711"/>
      <c r="O388" s="711"/>
      <c r="P388" s="701"/>
      <c r="Q388" s="712"/>
    </row>
    <row r="389" spans="1:17" ht="14.4" customHeight="1" x14ac:dyDescent="0.3">
      <c r="A389" s="695" t="s">
        <v>3639</v>
      </c>
      <c r="B389" s="696" t="s">
        <v>3114</v>
      </c>
      <c r="C389" s="696" t="s">
        <v>3156</v>
      </c>
      <c r="D389" s="696" t="s">
        <v>3165</v>
      </c>
      <c r="E389" s="696" t="s">
        <v>3166</v>
      </c>
      <c r="F389" s="711"/>
      <c r="G389" s="711"/>
      <c r="H389" s="711"/>
      <c r="I389" s="711"/>
      <c r="J389" s="711">
        <v>2</v>
      </c>
      <c r="K389" s="711">
        <v>68</v>
      </c>
      <c r="L389" s="711"/>
      <c r="M389" s="711">
        <v>34</v>
      </c>
      <c r="N389" s="711">
        <v>2</v>
      </c>
      <c r="O389" s="711">
        <v>68</v>
      </c>
      <c r="P389" s="701"/>
      <c r="Q389" s="712">
        <v>34</v>
      </c>
    </row>
    <row r="390" spans="1:17" ht="14.4" customHeight="1" x14ac:dyDescent="0.3">
      <c r="A390" s="695" t="s">
        <v>3640</v>
      </c>
      <c r="B390" s="696" t="s">
        <v>3114</v>
      </c>
      <c r="C390" s="696" t="s">
        <v>892</v>
      </c>
      <c r="D390" s="696" t="s">
        <v>3122</v>
      </c>
      <c r="E390" s="696" t="s">
        <v>1422</v>
      </c>
      <c r="F390" s="711">
        <v>0.1</v>
      </c>
      <c r="G390" s="711">
        <v>541.33000000000004</v>
      </c>
      <c r="H390" s="711">
        <v>1</v>
      </c>
      <c r="I390" s="711">
        <v>5413.3</v>
      </c>
      <c r="J390" s="711"/>
      <c r="K390" s="711"/>
      <c r="L390" s="711"/>
      <c r="M390" s="711"/>
      <c r="N390" s="711">
        <v>0.1</v>
      </c>
      <c r="O390" s="711">
        <v>546.08000000000004</v>
      </c>
      <c r="P390" s="701">
        <v>1.0087746845731809</v>
      </c>
      <c r="Q390" s="712">
        <v>5460.8</v>
      </c>
    </row>
    <row r="391" spans="1:17" ht="14.4" customHeight="1" x14ac:dyDescent="0.3">
      <c r="A391" s="695" t="s">
        <v>3640</v>
      </c>
      <c r="B391" s="696" t="s">
        <v>3114</v>
      </c>
      <c r="C391" s="696" t="s">
        <v>3127</v>
      </c>
      <c r="D391" s="696" t="s">
        <v>3128</v>
      </c>
      <c r="E391" s="696" t="s">
        <v>3129</v>
      </c>
      <c r="F391" s="711"/>
      <c r="G391" s="711"/>
      <c r="H391" s="711"/>
      <c r="I391" s="711"/>
      <c r="J391" s="711"/>
      <c r="K391" s="711"/>
      <c r="L391" s="711"/>
      <c r="M391" s="711"/>
      <c r="N391" s="711">
        <v>1</v>
      </c>
      <c r="O391" s="711">
        <v>2625.11</v>
      </c>
      <c r="P391" s="701"/>
      <c r="Q391" s="712">
        <v>2625.11</v>
      </c>
    </row>
    <row r="392" spans="1:17" ht="14.4" customHeight="1" x14ac:dyDescent="0.3">
      <c r="A392" s="695" t="s">
        <v>3640</v>
      </c>
      <c r="B392" s="696" t="s">
        <v>3114</v>
      </c>
      <c r="C392" s="696" t="s">
        <v>3127</v>
      </c>
      <c r="D392" s="696" t="s">
        <v>3138</v>
      </c>
      <c r="E392" s="696" t="s">
        <v>3139</v>
      </c>
      <c r="F392" s="711"/>
      <c r="G392" s="711"/>
      <c r="H392" s="711"/>
      <c r="I392" s="711"/>
      <c r="J392" s="711"/>
      <c r="K392" s="711"/>
      <c r="L392" s="711"/>
      <c r="M392" s="711"/>
      <c r="N392" s="711">
        <v>1</v>
      </c>
      <c r="O392" s="711">
        <v>408.74</v>
      </c>
      <c r="P392" s="701"/>
      <c r="Q392" s="712">
        <v>408.74</v>
      </c>
    </row>
    <row r="393" spans="1:17" ht="14.4" customHeight="1" x14ac:dyDescent="0.3">
      <c r="A393" s="695" t="s">
        <v>3640</v>
      </c>
      <c r="B393" s="696" t="s">
        <v>3114</v>
      </c>
      <c r="C393" s="696" t="s">
        <v>3127</v>
      </c>
      <c r="D393" s="696" t="s">
        <v>3148</v>
      </c>
      <c r="E393" s="696" t="s">
        <v>3149</v>
      </c>
      <c r="F393" s="711"/>
      <c r="G393" s="711"/>
      <c r="H393" s="711"/>
      <c r="I393" s="711"/>
      <c r="J393" s="711"/>
      <c r="K393" s="711"/>
      <c r="L393" s="711"/>
      <c r="M393" s="711"/>
      <c r="N393" s="711">
        <v>1</v>
      </c>
      <c r="O393" s="711">
        <v>740</v>
      </c>
      <c r="P393" s="701"/>
      <c r="Q393" s="712">
        <v>740</v>
      </c>
    </row>
    <row r="394" spans="1:17" ht="14.4" customHeight="1" x14ac:dyDescent="0.3">
      <c r="A394" s="695" t="s">
        <v>3640</v>
      </c>
      <c r="B394" s="696" t="s">
        <v>3114</v>
      </c>
      <c r="C394" s="696" t="s">
        <v>3127</v>
      </c>
      <c r="D394" s="696" t="s">
        <v>3152</v>
      </c>
      <c r="E394" s="696" t="s">
        <v>3153</v>
      </c>
      <c r="F394" s="711"/>
      <c r="G394" s="711"/>
      <c r="H394" s="711"/>
      <c r="I394" s="711"/>
      <c r="J394" s="711"/>
      <c r="K394" s="711"/>
      <c r="L394" s="711"/>
      <c r="M394" s="711"/>
      <c r="N394" s="711">
        <v>1</v>
      </c>
      <c r="O394" s="711">
        <v>1396.5</v>
      </c>
      <c r="P394" s="701"/>
      <c r="Q394" s="712">
        <v>1396.5</v>
      </c>
    </row>
    <row r="395" spans="1:17" ht="14.4" customHeight="1" x14ac:dyDescent="0.3">
      <c r="A395" s="695" t="s">
        <v>3640</v>
      </c>
      <c r="B395" s="696" t="s">
        <v>3114</v>
      </c>
      <c r="C395" s="696" t="s">
        <v>3156</v>
      </c>
      <c r="D395" s="696" t="s">
        <v>3165</v>
      </c>
      <c r="E395" s="696" t="s">
        <v>3166</v>
      </c>
      <c r="F395" s="711">
        <v>1</v>
      </c>
      <c r="G395" s="711">
        <v>34</v>
      </c>
      <c r="H395" s="711">
        <v>1</v>
      </c>
      <c r="I395" s="711">
        <v>34</v>
      </c>
      <c r="J395" s="711">
        <v>1</v>
      </c>
      <c r="K395" s="711">
        <v>34</v>
      </c>
      <c r="L395" s="711">
        <v>1</v>
      </c>
      <c r="M395" s="711">
        <v>34</v>
      </c>
      <c r="N395" s="711"/>
      <c r="O395" s="711"/>
      <c r="P395" s="701"/>
      <c r="Q395" s="712"/>
    </row>
    <row r="396" spans="1:17" ht="14.4" customHeight="1" x14ac:dyDescent="0.3">
      <c r="A396" s="695" t="s">
        <v>3640</v>
      </c>
      <c r="B396" s="696" t="s">
        <v>3114</v>
      </c>
      <c r="C396" s="696" t="s">
        <v>3156</v>
      </c>
      <c r="D396" s="696" t="s">
        <v>3170</v>
      </c>
      <c r="E396" s="696" t="s">
        <v>3171</v>
      </c>
      <c r="F396" s="711">
        <v>2</v>
      </c>
      <c r="G396" s="711">
        <v>468</v>
      </c>
      <c r="H396" s="711">
        <v>1</v>
      </c>
      <c r="I396" s="711">
        <v>234</v>
      </c>
      <c r="J396" s="711"/>
      <c r="K396" s="711"/>
      <c r="L396" s="711"/>
      <c r="M396" s="711"/>
      <c r="N396" s="711"/>
      <c r="O396" s="711"/>
      <c r="P396" s="701"/>
      <c r="Q396" s="712"/>
    </row>
    <row r="397" spans="1:17" ht="14.4" customHeight="1" x14ac:dyDescent="0.3">
      <c r="A397" s="695" t="s">
        <v>3640</v>
      </c>
      <c r="B397" s="696" t="s">
        <v>3114</v>
      </c>
      <c r="C397" s="696" t="s">
        <v>3156</v>
      </c>
      <c r="D397" s="696" t="s">
        <v>3172</v>
      </c>
      <c r="E397" s="696" t="s">
        <v>3173</v>
      </c>
      <c r="F397" s="711">
        <v>13</v>
      </c>
      <c r="G397" s="711">
        <v>1534</v>
      </c>
      <c r="H397" s="711">
        <v>1</v>
      </c>
      <c r="I397" s="711">
        <v>118</v>
      </c>
      <c r="J397" s="711">
        <v>17</v>
      </c>
      <c r="K397" s="711">
        <v>1972</v>
      </c>
      <c r="L397" s="711">
        <v>1.2855280312907431</v>
      </c>
      <c r="M397" s="711">
        <v>116</v>
      </c>
      <c r="N397" s="711">
        <v>1</v>
      </c>
      <c r="O397" s="711">
        <v>116</v>
      </c>
      <c r="P397" s="701">
        <v>7.5619295958279015E-2</v>
      </c>
      <c r="Q397" s="712">
        <v>116</v>
      </c>
    </row>
    <row r="398" spans="1:17" ht="14.4" customHeight="1" x14ac:dyDescent="0.3">
      <c r="A398" s="695" t="s">
        <v>3640</v>
      </c>
      <c r="B398" s="696" t="s">
        <v>3114</v>
      </c>
      <c r="C398" s="696" t="s">
        <v>3156</v>
      </c>
      <c r="D398" s="696" t="s">
        <v>3174</v>
      </c>
      <c r="E398" s="696" t="s">
        <v>3175</v>
      </c>
      <c r="F398" s="711">
        <v>1</v>
      </c>
      <c r="G398" s="711">
        <v>291</v>
      </c>
      <c r="H398" s="711">
        <v>1</v>
      </c>
      <c r="I398" s="711">
        <v>291</v>
      </c>
      <c r="J398" s="711"/>
      <c r="K398" s="711"/>
      <c r="L398" s="711"/>
      <c r="M398" s="711"/>
      <c r="N398" s="711"/>
      <c r="O398" s="711"/>
      <c r="P398" s="701"/>
      <c r="Q398" s="712"/>
    </row>
    <row r="399" spans="1:17" ht="14.4" customHeight="1" x14ac:dyDescent="0.3">
      <c r="A399" s="695" t="s">
        <v>3640</v>
      </c>
      <c r="B399" s="696" t="s">
        <v>3114</v>
      </c>
      <c r="C399" s="696" t="s">
        <v>3156</v>
      </c>
      <c r="D399" s="696" t="s">
        <v>3186</v>
      </c>
      <c r="E399" s="696" t="s">
        <v>3187</v>
      </c>
      <c r="F399" s="711"/>
      <c r="G399" s="711"/>
      <c r="H399" s="711"/>
      <c r="I399" s="711"/>
      <c r="J399" s="711">
        <v>1</v>
      </c>
      <c r="K399" s="711">
        <v>331</v>
      </c>
      <c r="L399" s="711"/>
      <c r="M399" s="711">
        <v>331</v>
      </c>
      <c r="N399" s="711"/>
      <c r="O399" s="711"/>
      <c r="P399" s="701"/>
      <c r="Q399" s="712"/>
    </row>
    <row r="400" spans="1:17" ht="14.4" customHeight="1" x14ac:dyDescent="0.3">
      <c r="A400" s="695" t="s">
        <v>3640</v>
      </c>
      <c r="B400" s="696" t="s">
        <v>3114</v>
      </c>
      <c r="C400" s="696" t="s">
        <v>3156</v>
      </c>
      <c r="D400" s="696" t="s">
        <v>3212</v>
      </c>
      <c r="E400" s="696" t="s">
        <v>3213</v>
      </c>
      <c r="F400" s="711">
        <v>13</v>
      </c>
      <c r="G400" s="711">
        <v>0</v>
      </c>
      <c r="H400" s="711"/>
      <c r="I400" s="711">
        <v>0</v>
      </c>
      <c r="J400" s="711">
        <v>17</v>
      </c>
      <c r="K400" s="711">
        <v>0</v>
      </c>
      <c r="L400" s="711"/>
      <c r="M400" s="711">
        <v>0</v>
      </c>
      <c r="N400" s="711"/>
      <c r="O400" s="711"/>
      <c r="P400" s="701"/>
      <c r="Q400" s="712"/>
    </row>
    <row r="401" spans="1:17" ht="14.4" customHeight="1" x14ac:dyDescent="0.3">
      <c r="A401" s="695" t="s">
        <v>3640</v>
      </c>
      <c r="B401" s="696" t="s">
        <v>3114</v>
      </c>
      <c r="C401" s="696" t="s">
        <v>3156</v>
      </c>
      <c r="D401" s="696" t="s">
        <v>3218</v>
      </c>
      <c r="E401" s="696" t="s">
        <v>3219</v>
      </c>
      <c r="F401" s="711"/>
      <c r="G401" s="711"/>
      <c r="H401" s="711"/>
      <c r="I401" s="711"/>
      <c r="J401" s="711"/>
      <c r="K401" s="711"/>
      <c r="L401" s="711"/>
      <c r="M401" s="711"/>
      <c r="N401" s="711">
        <v>1</v>
      </c>
      <c r="O401" s="711">
        <v>242</v>
      </c>
      <c r="P401" s="701"/>
      <c r="Q401" s="712">
        <v>242</v>
      </c>
    </row>
    <row r="402" spans="1:17" ht="14.4" customHeight="1" x14ac:dyDescent="0.3">
      <c r="A402" s="695" t="s">
        <v>3640</v>
      </c>
      <c r="B402" s="696" t="s">
        <v>3114</v>
      </c>
      <c r="C402" s="696" t="s">
        <v>3156</v>
      </c>
      <c r="D402" s="696" t="s">
        <v>3232</v>
      </c>
      <c r="E402" s="696" t="s">
        <v>3233</v>
      </c>
      <c r="F402" s="711">
        <v>1</v>
      </c>
      <c r="G402" s="711">
        <v>554</v>
      </c>
      <c r="H402" s="711">
        <v>1</v>
      </c>
      <c r="I402" s="711">
        <v>554</v>
      </c>
      <c r="J402" s="711"/>
      <c r="K402" s="711"/>
      <c r="L402" s="711"/>
      <c r="M402" s="711"/>
      <c r="N402" s="711"/>
      <c r="O402" s="711"/>
      <c r="P402" s="701"/>
      <c r="Q402" s="712"/>
    </row>
    <row r="403" spans="1:17" ht="14.4" customHeight="1" x14ac:dyDescent="0.3">
      <c r="A403" s="695" t="s">
        <v>3640</v>
      </c>
      <c r="B403" s="696" t="s">
        <v>3114</v>
      </c>
      <c r="C403" s="696" t="s">
        <v>3156</v>
      </c>
      <c r="D403" s="696" t="s">
        <v>3242</v>
      </c>
      <c r="E403" s="696" t="s">
        <v>3243</v>
      </c>
      <c r="F403" s="711">
        <v>1</v>
      </c>
      <c r="G403" s="711">
        <v>576</v>
      </c>
      <c r="H403" s="711">
        <v>1</v>
      </c>
      <c r="I403" s="711">
        <v>576</v>
      </c>
      <c r="J403" s="711">
        <v>1</v>
      </c>
      <c r="K403" s="711">
        <v>578</v>
      </c>
      <c r="L403" s="711">
        <v>1.0034722222222223</v>
      </c>
      <c r="M403" s="711">
        <v>578</v>
      </c>
      <c r="N403" s="711">
        <v>1</v>
      </c>
      <c r="O403" s="711">
        <v>578</v>
      </c>
      <c r="P403" s="701">
        <v>1.0034722222222223</v>
      </c>
      <c r="Q403" s="712">
        <v>578</v>
      </c>
    </row>
    <row r="404" spans="1:17" ht="14.4" customHeight="1" x14ac:dyDescent="0.3">
      <c r="A404" s="695" t="s">
        <v>3640</v>
      </c>
      <c r="B404" s="696" t="s">
        <v>3114</v>
      </c>
      <c r="C404" s="696" t="s">
        <v>3156</v>
      </c>
      <c r="D404" s="696" t="s">
        <v>3244</v>
      </c>
      <c r="E404" s="696" t="s">
        <v>3245</v>
      </c>
      <c r="F404" s="711">
        <v>1</v>
      </c>
      <c r="G404" s="711">
        <v>755</v>
      </c>
      <c r="H404" s="711">
        <v>1</v>
      </c>
      <c r="I404" s="711">
        <v>755</v>
      </c>
      <c r="J404" s="711"/>
      <c r="K404" s="711"/>
      <c r="L404" s="711"/>
      <c r="M404" s="711"/>
      <c r="N404" s="711">
        <v>1</v>
      </c>
      <c r="O404" s="711">
        <v>756</v>
      </c>
      <c r="P404" s="701">
        <v>1.0013245033112583</v>
      </c>
      <c r="Q404" s="712">
        <v>756</v>
      </c>
    </row>
    <row r="405" spans="1:17" ht="14.4" customHeight="1" x14ac:dyDescent="0.3">
      <c r="A405" s="695" t="s">
        <v>3640</v>
      </c>
      <c r="B405" s="696" t="s">
        <v>3285</v>
      </c>
      <c r="C405" s="696" t="s">
        <v>3156</v>
      </c>
      <c r="D405" s="696" t="s">
        <v>3200</v>
      </c>
      <c r="E405" s="696" t="s">
        <v>3201</v>
      </c>
      <c r="F405" s="711"/>
      <c r="G405" s="711"/>
      <c r="H405" s="711"/>
      <c r="I405" s="711"/>
      <c r="J405" s="711">
        <v>1</v>
      </c>
      <c r="K405" s="711">
        <v>219</v>
      </c>
      <c r="L405" s="711"/>
      <c r="M405" s="711">
        <v>219</v>
      </c>
      <c r="N405" s="711"/>
      <c r="O405" s="711"/>
      <c r="P405" s="701"/>
      <c r="Q405" s="712"/>
    </row>
    <row r="406" spans="1:17" ht="14.4" customHeight="1" thickBot="1" x14ac:dyDescent="0.35">
      <c r="A406" s="703" t="s">
        <v>3640</v>
      </c>
      <c r="B406" s="704" t="s">
        <v>3285</v>
      </c>
      <c r="C406" s="704" t="s">
        <v>3156</v>
      </c>
      <c r="D406" s="704" t="s">
        <v>3246</v>
      </c>
      <c r="E406" s="704" t="s">
        <v>3247</v>
      </c>
      <c r="F406" s="713"/>
      <c r="G406" s="713"/>
      <c r="H406" s="713"/>
      <c r="I406" s="713"/>
      <c r="J406" s="713"/>
      <c r="K406" s="713"/>
      <c r="L406" s="713"/>
      <c r="M406" s="713"/>
      <c r="N406" s="713">
        <v>1</v>
      </c>
      <c r="O406" s="713">
        <v>5572</v>
      </c>
      <c r="P406" s="709"/>
      <c r="Q406" s="714">
        <v>5572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4" customWidth="1"/>
    <col min="2" max="4" width="7.88671875" style="364" customWidth="1"/>
    <col min="5" max="5" width="7.88671875" style="373" customWidth="1"/>
    <col min="6" max="8" width="7.88671875" style="364" customWidth="1"/>
    <col min="9" max="9" width="7.88671875" style="374" customWidth="1"/>
    <col min="10" max="13" width="7.88671875" style="364" customWidth="1"/>
    <col min="14" max="16384" width="9.33203125" style="364"/>
  </cols>
  <sheetData>
    <row r="1" spans="1:13" ht="18.600000000000001" customHeight="1" thickBot="1" x14ac:dyDescent="0.4">
      <c r="A1" s="559" t="s">
        <v>136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thickBot="1" x14ac:dyDescent="0.35">
      <c r="A2" s="386" t="s">
        <v>321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</row>
    <row r="3" spans="1:13" ht="14.4" customHeight="1" thickBot="1" x14ac:dyDescent="0.35">
      <c r="A3" s="560" t="s">
        <v>70</v>
      </c>
      <c r="B3" s="527" t="s">
        <v>71</v>
      </c>
      <c r="C3" s="528"/>
      <c r="D3" s="528"/>
      <c r="E3" s="529"/>
      <c r="F3" s="527" t="s">
        <v>315</v>
      </c>
      <c r="G3" s="528"/>
      <c r="H3" s="528"/>
      <c r="I3" s="529"/>
      <c r="J3" s="123"/>
      <c r="K3" s="124"/>
      <c r="L3" s="123"/>
      <c r="M3" s="125"/>
    </row>
    <row r="4" spans="1:13" ht="14.4" customHeight="1" thickBot="1" x14ac:dyDescent="0.35">
      <c r="A4" s="561"/>
      <c r="B4" s="126">
        <v>2012</v>
      </c>
      <c r="C4" s="127">
        <v>2013</v>
      </c>
      <c r="D4" s="127">
        <v>2014</v>
      </c>
      <c r="E4" s="128" t="s">
        <v>2</v>
      </c>
      <c r="F4" s="127">
        <v>2012</v>
      </c>
      <c r="G4" s="127">
        <v>2013</v>
      </c>
      <c r="H4" s="127">
        <v>2014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258.911</v>
      </c>
      <c r="C5" s="114">
        <v>253.59399999999999</v>
      </c>
      <c r="D5" s="114">
        <v>206.10499999999999</v>
      </c>
      <c r="E5" s="131">
        <v>0.79604574544920836</v>
      </c>
      <c r="F5" s="132">
        <v>156</v>
      </c>
      <c r="G5" s="114">
        <v>171</v>
      </c>
      <c r="H5" s="114">
        <v>144</v>
      </c>
      <c r="I5" s="133">
        <v>0.92307692307692313</v>
      </c>
      <c r="J5" s="123"/>
      <c r="K5" s="123"/>
      <c r="L5" s="7">
        <f>D5-B5</f>
        <v>-52.806000000000012</v>
      </c>
      <c r="M5" s="8">
        <f>H5-F5</f>
        <v>-12</v>
      </c>
    </row>
    <row r="6" spans="1:13" ht="14.4" hidden="1" customHeight="1" outlineLevel="1" x14ac:dyDescent="0.3">
      <c r="A6" s="119" t="s">
        <v>170</v>
      </c>
      <c r="B6" s="122">
        <v>58.149000000000001</v>
      </c>
      <c r="C6" s="113">
        <v>43.119</v>
      </c>
      <c r="D6" s="113">
        <v>24.18</v>
      </c>
      <c r="E6" s="134">
        <v>0.41582830315224678</v>
      </c>
      <c r="F6" s="135">
        <v>47</v>
      </c>
      <c r="G6" s="113">
        <v>37</v>
      </c>
      <c r="H6" s="113">
        <v>34</v>
      </c>
      <c r="I6" s="136">
        <v>0.72340425531914898</v>
      </c>
      <c r="J6" s="123"/>
      <c r="K6" s="123"/>
      <c r="L6" s="5">
        <f t="shared" ref="L6:L11" si="0">D6-B6</f>
        <v>-33.969000000000001</v>
      </c>
      <c r="M6" s="6">
        <f t="shared" ref="M6:M13" si="1">H6-F6</f>
        <v>-13</v>
      </c>
    </row>
    <row r="7" spans="1:13" ht="14.4" hidden="1" customHeight="1" outlineLevel="1" x14ac:dyDescent="0.3">
      <c r="A7" s="119" t="s">
        <v>171</v>
      </c>
      <c r="B7" s="122">
        <v>143.095</v>
      </c>
      <c r="C7" s="113">
        <v>105.658</v>
      </c>
      <c r="D7" s="113">
        <v>98.572999999999993</v>
      </c>
      <c r="E7" s="134">
        <v>0.68886404137111701</v>
      </c>
      <c r="F7" s="135">
        <v>100</v>
      </c>
      <c r="G7" s="113">
        <v>90</v>
      </c>
      <c r="H7" s="113">
        <v>82</v>
      </c>
      <c r="I7" s="136">
        <v>0.82</v>
      </c>
      <c r="J7" s="123"/>
      <c r="K7" s="123"/>
      <c r="L7" s="5">
        <f t="shared" si="0"/>
        <v>-44.522000000000006</v>
      </c>
      <c r="M7" s="6">
        <f t="shared" si="1"/>
        <v>-18</v>
      </c>
    </row>
    <row r="8" spans="1:13" ht="14.4" hidden="1" customHeight="1" outlineLevel="1" x14ac:dyDescent="0.3">
      <c r="A8" s="119" t="s">
        <v>172</v>
      </c>
      <c r="B8" s="122">
        <v>16.643000000000001</v>
      </c>
      <c r="C8" s="113">
        <v>7.4509999999999996</v>
      </c>
      <c r="D8" s="113">
        <v>12.196</v>
      </c>
      <c r="E8" s="134">
        <v>0.73280057681908306</v>
      </c>
      <c r="F8" s="135">
        <v>12</v>
      </c>
      <c r="G8" s="113">
        <v>8</v>
      </c>
      <c r="H8" s="113">
        <v>17</v>
      </c>
      <c r="I8" s="136">
        <v>1.4166666666666667</v>
      </c>
      <c r="J8" s="123"/>
      <c r="K8" s="123"/>
      <c r="L8" s="5">
        <f t="shared" si="0"/>
        <v>-4.447000000000001</v>
      </c>
      <c r="M8" s="6">
        <f t="shared" si="1"/>
        <v>5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531</v>
      </c>
      <c r="F9" s="135">
        <v>0</v>
      </c>
      <c r="G9" s="113">
        <v>0</v>
      </c>
      <c r="H9" s="113">
        <v>0</v>
      </c>
      <c r="I9" s="136" t="s">
        <v>531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42.718000000000004</v>
      </c>
      <c r="C10" s="113">
        <v>44.984999999999999</v>
      </c>
      <c r="D10" s="113">
        <v>47.281999999999996</v>
      </c>
      <c r="E10" s="134">
        <v>1.1068402078749002</v>
      </c>
      <c r="F10" s="135">
        <v>49</v>
      </c>
      <c r="G10" s="113">
        <v>45</v>
      </c>
      <c r="H10" s="113">
        <v>46</v>
      </c>
      <c r="I10" s="136">
        <v>0.93877551020408168</v>
      </c>
      <c r="J10" s="123"/>
      <c r="K10" s="123"/>
      <c r="L10" s="5">
        <f t="shared" si="0"/>
        <v>4.563999999999993</v>
      </c>
      <c r="M10" s="6">
        <f t="shared" si="1"/>
        <v>-3</v>
      </c>
    </row>
    <row r="11" spans="1:13" ht="14.4" hidden="1" customHeight="1" outlineLevel="1" x14ac:dyDescent="0.3">
      <c r="A11" s="119" t="s">
        <v>175</v>
      </c>
      <c r="B11" s="122">
        <v>7.681</v>
      </c>
      <c r="C11" s="113">
        <v>7.8070000000000004</v>
      </c>
      <c r="D11" s="113">
        <v>2.6880000000000002</v>
      </c>
      <c r="E11" s="134">
        <v>0.34995443301653434</v>
      </c>
      <c r="F11" s="135">
        <v>9</v>
      </c>
      <c r="G11" s="113">
        <v>8</v>
      </c>
      <c r="H11" s="113">
        <v>3</v>
      </c>
      <c r="I11" s="136">
        <v>0.33333333333333331</v>
      </c>
      <c r="J11" s="123"/>
      <c r="K11" s="123"/>
      <c r="L11" s="5">
        <f t="shared" si="0"/>
        <v>-4.9930000000000003</v>
      </c>
      <c r="M11" s="6">
        <f t="shared" si="1"/>
        <v>-6</v>
      </c>
    </row>
    <row r="12" spans="1:13" ht="14.4" hidden="1" customHeight="1" outlineLevel="1" thickBot="1" x14ac:dyDescent="0.35">
      <c r="A12" s="247" t="s">
        <v>234</v>
      </c>
      <c r="B12" s="248">
        <v>0</v>
      </c>
      <c r="C12" s="249">
        <v>1.0429999999999999</v>
      </c>
      <c r="D12" s="249">
        <v>0.51600000000000001</v>
      </c>
      <c r="E12" s="250"/>
      <c r="F12" s="251">
        <v>0</v>
      </c>
      <c r="G12" s="249">
        <v>2</v>
      </c>
      <c r="H12" s="249">
        <v>1</v>
      </c>
      <c r="I12" s="252"/>
      <c r="J12" s="123"/>
      <c r="K12" s="123"/>
      <c r="L12" s="253">
        <f>D12-B12</f>
        <v>0.51600000000000001</v>
      </c>
      <c r="M12" s="254">
        <f>H12-F12</f>
        <v>1</v>
      </c>
    </row>
    <row r="13" spans="1:13" ht="14.4" customHeight="1" collapsed="1" thickBot="1" x14ac:dyDescent="0.35">
      <c r="A13" s="120" t="s">
        <v>3</v>
      </c>
      <c r="B13" s="115">
        <f>SUM(B5:B12)</f>
        <v>527.197</v>
      </c>
      <c r="C13" s="116">
        <f>SUM(C5:C12)</f>
        <v>463.65700000000004</v>
      </c>
      <c r="D13" s="116">
        <f>SUM(D5:D12)</f>
        <v>391.54</v>
      </c>
      <c r="E13" s="137">
        <f>IF(OR(D13=0,B13=0),0,D13/B13)</f>
        <v>0.74268252664563728</v>
      </c>
      <c r="F13" s="138">
        <f>SUM(F5:F12)</f>
        <v>373</v>
      </c>
      <c r="G13" s="116">
        <f>SUM(G5:G12)</f>
        <v>361</v>
      </c>
      <c r="H13" s="116">
        <f>SUM(H5:H12)</f>
        <v>327</v>
      </c>
      <c r="I13" s="139">
        <f>IF(OR(H13=0,F13=0),0,H13/F13)</f>
        <v>0.87667560321715821</v>
      </c>
      <c r="J13" s="123"/>
      <c r="K13" s="123"/>
      <c r="L13" s="129">
        <f>D13-B13</f>
        <v>-135.65699999999998</v>
      </c>
      <c r="M13" s="140">
        <f t="shared" si="1"/>
        <v>-46</v>
      </c>
    </row>
    <row r="14" spans="1:13" ht="14.4" customHeight="1" x14ac:dyDescent="0.3">
      <c r="A14" s="141"/>
      <c r="B14" s="553"/>
      <c r="C14" s="553"/>
      <c r="D14" s="553"/>
      <c r="E14" s="553"/>
      <c r="F14" s="553"/>
      <c r="G14" s="553"/>
      <c r="H14" s="553"/>
      <c r="I14" s="553"/>
      <c r="J14" s="123"/>
      <c r="K14" s="123"/>
      <c r="L14" s="123"/>
      <c r="M14" s="125"/>
    </row>
    <row r="15" spans="1:13" ht="14.4" customHeight="1" thickBot="1" x14ac:dyDescent="0.35">
      <c r="A15" s="141"/>
      <c r="B15" s="366"/>
      <c r="C15" s="367"/>
      <c r="D15" s="367"/>
      <c r="E15" s="367"/>
      <c r="F15" s="366"/>
      <c r="G15" s="367"/>
      <c r="H15" s="367"/>
      <c r="I15" s="367"/>
      <c r="J15" s="123"/>
      <c r="K15" s="123"/>
      <c r="L15" s="123"/>
      <c r="M15" s="125"/>
    </row>
    <row r="16" spans="1:13" ht="14.4" customHeight="1" thickBot="1" x14ac:dyDescent="0.35">
      <c r="A16" s="548" t="s">
        <v>230</v>
      </c>
      <c r="B16" s="550" t="s">
        <v>71</v>
      </c>
      <c r="C16" s="551"/>
      <c r="D16" s="551"/>
      <c r="E16" s="552"/>
      <c r="F16" s="550" t="s">
        <v>315</v>
      </c>
      <c r="G16" s="551"/>
      <c r="H16" s="551"/>
      <c r="I16" s="552"/>
      <c r="J16" s="555" t="s">
        <v>180</v>
      </c>
      <c r="K16" s="556"/>
      <c r="L16" s="158"/>
      <c r="M16" s="158"/>
    </row>
    <row r="17" spans="1:13" ht="14.4" customHeight="1" thickBot="1" x14ac:dyDescent="0.35">
      <c r="A17" s="549"/>
      <c r="B17" s="142">
        <v>2012</v>
      </c>
      <c r="C17" s="143">
        <v>2013</v>
      </c>
      <c r="D17" s="143">
        <v>2014</v>
      </c>
      <c r="E17" s="144" t="s">
        <v>2</v>
      </c>
      <c r="F17" s="142">
        <v>2012</v>
      </c>
      <c r="G17" s="143">
        <v>2013</v>
      </c>
      <c r="H17" s="143">
        <v>2014</v>
      </c>
      <c r="I17" s="144" t="s">
        <v>2</v>
      </c>
      <c r="J17" s="557" t="s">
        <v>181</v>
      </c>
      <c r="K17" s="558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258.911</v>
      </c>
      <c r="C18" s="114">
        <v>253.59399999999999</v>
      </c>
      <c r="D18" s="114">
        <v>206.10499999999999</v>
      </c>
      <c r="E18" s="131">
        <v>0.79604574544920836</v>
      </c>
      <c r="F18" s="121">
        <v>156</v>
      </c>
      <c r="G18" s="114">
        <v>171</v>
      </c>
      <c r="H18" s="114">
        <v>144</v>
      </c>
      <c r="I18" s="133">
        <v>0.92307692307692313</v>
      </c>
      <c r="J18" s="541">
        <f>0.97*0.976</f>
        <v>0.94672000000000001</v>
      </c>
      <c r="K18" s="542"/>
      <c r="L18" s="147">
        <f>D18-B18</f>
        <v>-52.806000000000012</v>
      </c>
      <c r="M18" s="148">
        <f>H18-F18</f>
        <v>-12</v>
      </c>
    </row>
    <row r="19" spans="1:13" ht="14.4" hidden="1" customHeight="1" outlineLevel="1" x14ac:dyDescent="0.3">
      <c r="A19" s="119" t="s">
        <v>170</v>
      </c>
      <c r="B19" s="122">
        <v>58.149000000000001</v>
      </c>
      <c r="C19" s="113">
        <v>43.119</v>
      </c>
      <c r="D19" s="113">
        <v>24.18</v>
      </c>
      <c r="E19" s="134">
        <v>0.41582830315224678</v>
      </c>
      <c r="F19" s="122">
        <v>47</v>
      </c>
      <c r="G19" s="113">
        <v>37</v>
      </c>
      <c r="H19" s="113">
        <v>34</v>
      </c>
      <c r="I19" s="136">
        <v>0.72340425531914898</v>
      </c>
      <c r="J19" s="541">
        <f>0.97*1.096</f>
        <v>1.0631200000000001</v>
      </c>
      <c r="K19" s="542"/>
      <c r="L19" s="149">
        <f t="shared" ref="L19:L26" si="2">D19-B19</f>
        <v>-33.969000000000001</v>
      </c>
      <c r="M19" s="150">
        <f t="shared" ref="M19:M26" si="3">H19-F19</f>
        <v>-13</v>
      </c>
    </row>
    <row r="20" spans="1:13" ht="14.4" hidden="1" customHeight="1" outlineLevel="1" x14ac:dyDescent="0.3">
      <c r="A20" s="119" t="s">
        <v>171</v>
      </c>
      <c r="B20" s="122">
        <v>143.095</v>
      </c>
      <c r="C20" s="113">
        <v>105.658</v>
      </c>
      <c r="D20" s="113">
        <v>98.572999999999993</v>
      </c>
      <c r="E20" s="134">
        <v>0.68886404137111701</v>
      </c>
      <c r="F20" s="122">
        <v>100</v>
      </c>
      <c r="G20" s="113">
        <v>90</v>
      </c>
      <c r="H20" s="113">
        <v>82</v>
      </c>
      <c r="I20" s="136">
        <v>0.82</v>
      </c>
      <c r="J20" s="541">
        <f>0.97*1.047</f>
        <v>1.01559</v>
      </c>
      <c r="K20" s="542"/>
      <c r="L20" s="149">
        <f t="shared" si="2"/>
        <v>-44.522000000000006</v>
      </c>
      <c r="M20" s="150">
        <f t="shared" si="3"/>
        <v>-18</v>
      </c>
    </row>
    <row r="21" spans="1:13" ht="14.4" hidden="1" customHeight="1" outlineLevel="1" x14ac:dyDescent="0.3">
      <c r="A21" s="119" t="s">
        <v>172</v>
      </c>
      <c r="B21" s="122">
        <v>16.643000000000001</v>
      </c>
      <c r="C21" s="113">
        <v>7.4509999999999996</v>
      </c>
      <c r="D21" s="113">
        <v>12.196</v>
      </c>
      <c r="E21" s="134">
        <v>0.73280057681908306</v>
      </c>
      <c r="F21" s="122">
        <v>12</v>
      </c>
      <c r="G21" s="113">
        <v>8</v>
      </c>
      <c r="H21" s="113">
        <v>17</v>
      </c>
      <c r="I21" s="136">
        <v>1.4166666666666667</v>
      </c>
      <c r="J21" s="541">
        <f>0.97*1.091</f>
        <v>1.05827</v>
      </c>
      <c r="K21" s="542"/>
      <c r="L21" s="149">
        <f t="shared" si="2"/>
        <v>-4.447000000000001</v>
      </c>
      <c r="M21" s="150">
        <f t="shared" si="3"/>
        <v>5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531</v>
      </c>
      <c r="F22" s="122">
        <v>0</v>
      </c>
      <c r="G22" s="113">
        <v>0</v>
      </c>
      <c r="H22" s="113">
        <v>0</v>
      </c>
      <c r="I22" s="136" t="s">
        <v>531</v>
      </c>
      <c r="J22" s="541">
        <f>0.97*1</f>
        <v>0.97</v>
      </c>
      <c r="K22" s="542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42.718000000000004</v>
      </c>
      <c r="C23" s="113">
        <v>44.984999999999999</v>
      </c>
      <c r="D23" s="113">
        <v>47.281999999999996</v>
      </c>
      <c r="E23" s="134">
        <v>1.1068402078749002</v>
      </c>
      <c r="F23" s="122">
        <v>49</v>
      </c>
      <c r="G23" s="113">
        <v>45</v>
      </c>
      <c r="H23" s="113">
        <v>46</v>
      </c>
      <c r="I23" s="136">
        <v>0.93877551020408168</v>
      </c>
      <c r="J23" s="541">
        <f>0.97*1.096</f>
        <v>1.0631200000000001</v>
      </c>
      <c r="K23" s="542"/>
      <c r="L23" s="149">
        <f t="shared" si="2"/>
        <v>4.563999999999993</v>
      </c>
      <c r="M23" s="150">
        <f t="shared" si="3"/>
        <v>-3</v>
      </c>
    </row>
    <row r="24" spans="1:13" ht="14.4" hidden="1" customHeight="1" outlineLevel="1" x14ac:dyDescent="0.3">
      <c r="A24" s="119" t="s">
        <v>175</v>
      </c>
      <c r="B24" s="122">
        <v>7.681</v>
      </c>
      <c r="C24" s="113">
        <v>7.8070000000000004</v>
      </c>
      <c r="D24" s="113">
        <v>2.6880000000000002</v>
      </c>
      <c r="E24" s="134">
        <v>0.34995443301653434</v>
      </c>
      <c r="F24" s="122">
        <v>9</v>
      </c>
      <c r="G24" s="113">
        <v>8</v>
      </c>
      <c r="H24" s="113">
        <v>3</v>
      </c>
      <c r="I24" s="136">
        <v>0.33333333333333331</v>
      </c>
      <c r="J24" s="541">
        <f>0.97*0.989</f>
        <v>0.95933000000000002</v>
      </c>
      <c r="K24" s="542"/>
      <c r="L24" s="149">
        <f t="shared" si="2"/>
        <v>-4.9930000000000003</v>
      </c>
      <c r="M24" s="150">
        <f t="shared" si="3"/>
        <v>-6</v>
      </c>
    </row>
    <row r="25" spans="1:13" ht="14.4" hidden="1" customHeight="1" outlineLevel="1" thickBot="1" x14ac:dyDescent="0.35">
      <c r="A25" s="247" t="s">
        <v>234</v>
      </c>
      <c r="B25" s="248">
        <v>0</v>
      </c>
      <c r="C25" s="249">
        <v>1.0429999999999999</v>
      </c>
      <c r="D25" s="249">
        <v>0.51600000000000001</v>
      </c>
      <c r="E25" s="250"/>
      <c r="F25" s="248">
        <v>0</v>
      </c>
      <c r="G25" s="249">
        <v>2</v>
      </c>
      <c r="H25" s="249">
        <v>1</v>
      </c>
      <c r="I25" s="252"/>
      <c r="J25" s="368"/>
      <c r="K25" s="369"/>
      <c r="L25" s="255">
        <f>D25-B25</f>
        <v>0.51600000000000001</v>
      </c>
      <c r="M25" s="256">
        <f>H25-F25</f>
        <v>1</v>
      </c>
    </row>
    <row r="26" spans="1:13" ht="14.4" customHeight="1" collapsed="1" thickBot="1" x14ac:dyDescent="0.35">
      <c r="A26" s="151" t="s">
        <v>3</v>
      </c>
      <c r="B26" s="152">
        <f>SUM(B18:B25)</f>
        <v>527.197</v>
      </c>
      <c r="C26" s="153">
        <f>SUM(C18:C25)</f>
        <v>463.65700000000004</v>
      </c>
      <c r="D26" s="153">
        <f>SUM(D18:D25)</f>
        <v>391.54</v>
      </c>
      <c r="E26" s="154">
        <f>IF(OR(D26=0,B26=0),0,D26/B26)</f>
        <v>0.74268252664563728</v>
      </c>
      <c r="F26" s="152">
        <f>SUM(F18:F25)</f>
        <v>373</v>
      </c>
      <c r="G26" s="153">
        <f>SUM(G18:G25)</f>
        <v>361</v>
      </c>
      <c r="H26" s="153">
        <f>SUM(H18:H25)</f>
        <v>327</v>
      </c>
      <c r="I26" s="155">
        <f>IF(OR(H26=0,F26=0),0,H26/F26)</f>
        <v>0.87667560321715821</v>
      </c>
      <c r="J26" s="123"/>
      <c r="K26" s="123"/>
      <c r="L26" s="145">
        <f t="shared" si="2"/>
        <v>-135.65699999999998</v>
      </c>
      <c r="M26" s="156">
        <f t="shared" si="3"/>
        <v>-46</v>
      </c>
    </row>
    <row r="27" spans="1:13" ht="14.4" customHeight="1" x14ac:dyDescent="0.3">
      <c r="A27" s="157"/>
      <c r="B27" s="553" t="s">
        <v>232</v>
      </c>
      <c r="C27" s="554"/>
      <c r="D27" s="554"/>
      <c r="E27" s="554"/>
      <c r="F27" s="553" t="s">
        <v>233</v>
      </c>
      <c r="G27" s="554"/>
      <c r="H27" s="554"/>
      <c r="I27" s="554"/>
      <c r="J27" s="158"/>
      <c r="K27" s="158"/>
      <c r="L27" s="158"/>
      <c r="M27" s="159"/>
    </row>
    <row r="28" spans="1:13" ht="14.4" customHeight="1" thickBot="1" x14ac:dyDescent="0.35">
      <c r="A28" s="157"/>
      <c r="B28" s="366"/>
      <c r="C28" s="367"/>
      <c r="D28" s="367"/>
      <c r="E28" s="367"/>
      <c r="F28" s="366"/>
      <c r="G28" s="367"/>
      <c r="H28" s="367"/>
      <c r="I28" s="367"/>
      <c r="J28" s="158"/>
      <c r="K28" s="158"/>
      <c r="L28" s="158"/>
      <c r="M28" s="159"/>
    </row>
    <row r="29" spans="1:13" ht="14.4" customHeight="1" thickBot="1" x14ac:dyDescent="0.35">
      <c r="A29" s="543" t="s">
        <v>231</v>
      </c>
      <c r="B29" s="545" t="s">
        <v>71</v>
      </c>
      <c r="C29" s="546"/>
      <c r="D29" s="546"/>
      <c r="E29" s="547"/>
      <c r="F29" s="546" t="s">
        <v>315</v>
      </c>
      <c r="G29" s="546"/>
      <c r="H29" s="546"/>
      <c r="I29" s="547"/>
      <c r="J29" s="158"/>
      <c r="K29" s="158"/>
      <c r="L29" s="158"/>
      <c r="M29" s="159"/>
    </row>
    <row r="30" spans="1:13" ht="14.4" customHeight="1" thickBot="1" x14ac:dyDescent="0.35">
      <c r="A30" s="544"/>
      <c r="B30" s="160">
        <v>2012</v>
      </c>
      <c r="C30" s="161">
        <v>2013</v>
      </c>
      <c r="D30" s="161">
        <v>2014</v>
      </c>
      <c r="E30" s="162" t="s">
        <v>2</v>
      </c>
      <c r="F30" s="161">
        <v>2012</v>
      </c>
      <c r="G30" s="161">
        <v>2013</v>
      </c>
      <c r="H30" s="161">
        <v>2014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0</v>
      </c>
      <c r="C31" s="114">
        <v>0</v>
      </c>
      <c r="D31" s="114">
        <v>0</v>
      </c>
      <c r="E31" s="131" t="s">
        <v>531</v>
      </c>
      <c r="F31" s="132">
        <v>0</v>
      </c>
      <c r="G31" s="114">
        <v>0</v>
      </c>
      <c r="H31" s="114">
        <v>0</v>
      </c>
      <c r="I31" s="133" t="s">
        <v>531</v>
      </c>
      <c r="J31" s="158"/>
      <c r="K31" s="158"/>
      <c r="L31" s="147">
        <f t="shared" ref="L31:L39" si="4">D31-B31</f>
        <v>0</v>
      </c>
      <c r="M31" s="148">
        <f t="shared" ref="M31:M39" si="5">H31-F31</f>
        <v>0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0</v>
      </c>
      <c r="D32" s="113">
        <v>0</v>
      </c>
      <c r="E32" s="134" t="s">
        <v>531</v>
      </c>
      <c r="F32" s="135">
        <v>0</v>
      </c>
      <c r="G32" s="113">
        <v>0</v>
      </c>
      <c r="H32" s="113">
        <v>0</v>
      </c>
      <c r="I32" s="136" t="s">
        <v>531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0</v>
      </c>
      <c r="C33" s="113">
        <v>0</v>
      </c>
      <c r="D33" s="113">
        <v>0</v>
      </c>
      <c r="E33" s="134" t="s">
        <v>531</v>
      </c>
      <c r="F33" s="135">
        <v>0</v>
      </c>
      <c r="G33" s="113">
        <v>0</v>
      </c>
      <c r="H33" s="113">
        <v>0</v>
      </c>
      <c r="I33" s="136" t="s">
        <v>531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531</v>
      </c>
      <c r="F34" s="135">
        <v>0</v>
      </c>
      <c r="G34" s="113">
        <v>0</v>
      </c>
      <c r="H34" s="113">
        <v>0</v>
      </c>
      <c r="I34" s="136" t="s">
        <v>531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531</v>
      </c>
      <c r="F35" s="135">
        <v>0</v>
      </c>
      <c r="G35" s="113">
        <v>0</v>
      </c>
      <c r="H35" s="113">
        <v>0</v>
      </c>
      <c r="I35" s="136" t="s">
        <v>531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0</v>
      </c>
      <c r="D36" s="113">
        <v>0</v>
      </c>
      <c r="E36" s="134" t="s">
        <v>531</v>
      </c>
      <c r="F36" s="135">
        <v>0</v>
      </c>
      <c r="G36" s="113">
        <v>0</v>
      </c>
      <c r="H36" s="113">
        <v>0</v>
      </c>
      <c r="I36" s="136" t="s">
        <v>531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0</v>
      </c>
      <c r="E37" s="134" t="s">
        <v>531</v>
      </c>
      <c r="F37" s="135">
        <v>0</v>
      </c>
      <c r="G37" s="113">
        <v>0</v>
      </c>
      <c r="H37" s="113">
        <v>0</v>
      </c>
      <c r="I37" s="136" t="s">
        <v>531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47" t="s">
        <v>234</v>
      </c>
      <c r="B38" s="248">
        <v>0</v>
      </c>
      <c r="C38" s="249">
        <v>0</v>
      </c>
      <c r="D38" s="249">
        <v>0</v>
      </c>
      <c r="E38" s="250"/>
      <c r="F38" s="251">
        <v>0</v>
      </c>
      <c r="G38" s="249">
        <v>0</v>
      </c>
      <c r="H38" s="249">
        <v>0</v>
      </c>
      <c r="I38" s="252"/>
      <c r="J38" s="158"/>
      <c r="K38" s="158"/>
      <c r="L38" s="255">
        <f>D38-B38</f>
        <v>0</v>
      </c>
      <c r="M38" s="256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0</v>
      </c>
      <c r="C39" s="166">
        <f>SUM(C31:C38)</f>
        <v>0</v>
      </c>
      <c r="D39" s="166">
        <f>SUM(D31:D38)</f>
        <v>0</v>
      </c>
      <c r="E39" s="167">
        <f>IF(OR(D39=0,B39=0),0,D39/B39)</f>
        <v>0</v>
      </c>
      <c r="F39" s="168">
        <f>SUM(F31:F38)</f>
        <v>0</v>
      </c>
      <c r="G39" s="166">
        <f>SUM(G31:G38)</f>
        <v>0</v>
      </c>
      <c r="H39" s="166">
        <f>SUM(H31:H38)</f>
        <v>0</v>
      </c>
      <c r="I39" s="169">
        <f>IF(OR(H39=0,F39=0),0,H39/F39)</f>
        <v>0</v>
      </c>
      <c r="J39" s="158"/>
      <c r="K39" s="158"/>
      <c r="L39" s="163">
        <f t="shared" si="4"/>
        <v>0</v>
      </c>
      <c r="M39" s="170">
        <f t="shared" si="5"/>
        <v>0</v>
      </c>
    </row>
    <row r="40" spans="1:13" ht="14.4" customHeight="1" x14ac:dyDescent="0.25">
      <c r="A40" s="370"/>
      <c r="B40" s="370"/>
      <c r="C40" s="370"/>
      <c r="D40" s="370"/>
      <c r="E40" s="371"/>
      <c r="F40" s="370"/>
      <c r="G40" s="370"/>
      <c r="H40" s="370"/>
      <c r="I40" s="372"/>
      <c r="J40" s="370"/>
      <c r="K40" s="370"/>
      <c r="L40" s="370"/>
      <c r="M40" s="370"/>
    </row>
    <row r="41" spans="1:13" ht="14.4" customHeight="1" x14ac:dyDescent="0.3">
      <c r="A41" s="265" t="s">
        <v>318</v>
      </c>
      <c r="B41" s="370"/>
      <c r="C41" s="370"/>
      <c r="D41" s="370"/>
      <c r="E41" s="371"/>
      <c r="F41" s="370"/>
      <c r="G41" s="370"/>
      <c r="H41" s="370"/>
      <c r="I41" s="372"/>
      <c r="J41" s="370"/>
      <c r="K41" s="370"/>
      <c r="L41" s="370"/>
      <c r="M41" s="370"/>
    </row>
    <row r="42" spans="1:13" ht="14.4" customHeight="1" x14ac:dyDescent="0.25">
      <c r="A42" s="452" t="s">
        <v>314</v>
      </c>
    </row>
    <row r="43" spans="1:13" ht="14.4" customHeight="1" x14ac:dyDescent="0.25">
      <c r="A43" s="453" t="s">
        <v>320</v>
      </c>
    </row>
    <row r="44" spans="1:13" ht="14.4" customHeight="1" x14ac:dyDescent="0.25">
      <c r="A44" s="452" t="s">
        <v>316</v>
      </c>
    </row>
    <row r="45" spans="1:13" ht="14.4" customHeight="1" x14ac:dyDescent="0.25">
      <c r="A45" s="453" t="s">
        <v>317</v>
      </c>
    </row>
    <row r="46" spans="1:13" ht="14.4" customHeight="1" x14ac:dyDescent="0.3">
      <c r="A46" s="246" t="s">
        <v>319</v>
      </c>
    </row>
  </sheetData>
  <mergeCells count="23">
    <mergeCell ref="J16:K16"/>
    <mergeCell ref="J17:K17"/>
    <mergeCell ref="J18:K18"/>
    <mergeCell ref="A1:M1"/>
    <mergeCell ref="A3:A4"/>
    <mergeCell ref="B3:E3"/>
    <mergeCell ref="F3:I3"/>
    <mergeCell ref="B14:E14"/>
    <mergeCell ref="F14:I14"/>
    <mergeCell ref="A29:A30"/>
    <mergeCell ref="B29:E29"/>
    <mergeCell ref="F29:I29"/>
    <mergeCell ref="A16:A17"/>
    <mergeCell ref="B16:E16"/>
    <mergeCell ref="F16:I16"/>
    <mergeCell ref="B27:E27"/>
    <mergeCell ref="F27:I27"/>
    <mergeCell ref="J24:K24"/>
    <mergeCell ref="J19:K19"/>
    <mergeCell ref="J20:K20"/>
    <mergeCell ref="J21:K21"/>
    <mergeCell ref="J22:K22"/>
    <mergeCell ref="J23:K23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8" t="s">
        <v>115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</row>
    <row r="2" spans="1:13" ht="14.4" customHeight="1" x14ac:dyDescent="0.3">
      <c r="A2" s="386" t="s">
        <v>321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5"/>
      <c r="C3" s="375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5"/>
      <c r="C4" s="375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5"/>
      <c r="C5" s="375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5"/>
      <c r="C6" s="375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5"/>
      <c r="C7" s="375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5"/>
      <c r="C8" s="375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5"/>
      <c r="C9" s="375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5"/>
      <c r="C10" s="375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5"/>
      <c r="C11" s="375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5"/>
      <c r="C12" s="375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5"/>
      <c r="C13" s="375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5"/>
      <c r="C14" s="375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5"/>
      <c r="C15" s="375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5"/>
      <c r="C16" s="375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5"/>
      <c r="C17" s="375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5"/>
      <c r="C18" s="375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5"/>
      <c r="C19" s="375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5"/>
      <c r="C20" s="375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5"/>
      <c r="C21" s="375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5"/>
      <c r="C22" s="375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5"/>
      <c r="C23" s="375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5"/>
      <c r="C24" s="375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5"/>
      <c r="C25" s="375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5"/>
      <c r="C26" s="375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5"/>
      <c r="C27" s="375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5"/>
      <c r="C28" s="375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5"/>
      <c r="C29" s="375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5"/>
      <c r="C30" s="375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2" t="s">
        <v>83</v>
      </c>
      <c r="C31" s="563"/>
      <c r="D31" s="563"/>
      <c r="E31" s="56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6"/>
      <c r="H32" s="376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6">
        <v>719.8</v>
      </c>
      <c r="C33" s="206">
        <v>658</v>
      </c>
      <c r="D33" s="84">
        <f>IF(C33="","",C33-B33)</f>
        <v>-61.799999999999955</v>
      </c>
      <c r="E33" s="85">
        <f>IF(C33="","",C33/B33)</f>
        <v>0.91414281744929149</v>
      </c>
      <c r="F33" s="86">
        <v>77</v>
      </c>
      <c r="G33" s="376">
        <v>0</v>
      </c>
      <c r="H33" s="377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7">
        <v>1507.63</v>
      </c>
      <c r="C34" s="207">
        <v>1449</v>
      </c>
      <c r="D34" s="87">
        <f t="shared" ref="D34:D45" si="0">IF(C34="","",C34-B34)</f>
        <v>-58.630000000000109</v>
      </c>
      <c r="E34" s="88">
        <f t="shared" ref="E34:E45" si="1">IF(C34="","",C34/B34)</f>
        <v>0.96111114796070651</v>
      </c>
      <c r="F34" s="89">
        <v>199.06</v>
      </c>
      <c r="G34" s="376">
        <v>1</v>
      </c>
      <c r="H34" s="377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7">
        <v>2174.09</v>
      </c>
      <c r="C35" s="207">
        <v>2084</v>
      </c>
      <c r="D35" s="87">
        <f t="shared" si="0"/>
        <v>-90.090000000000146</v>
      </c>
      <c r="E35" s="88">
        <f t="shared" si="1"/>
        <v>0.95856197305539326</v>
      </c>
      <c r="F35" s="89">
        <v>277.18</v>
      </c>
      <c r="G35" s="378"/>
      <c r="H35" s="378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78"/>
      <c r="H36" s="378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78"/>
      <c r="H37" s="378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78"/>
      <c r="H38" s="378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78"/>
      <c r="H39" s="378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78"/>
      <c r="H40" s="378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78"/>
      <c r="H41" s="378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78"/>
      <c r="H42" s="378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78"/>
      <c r="H43" s="378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78"/>
      <c r="H44" s="378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78"/>
      <c r="H45" s="378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74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0" customWidth="1"/>
    <col min="3" max="3" width="5.88671875" style="220" customWidth="1"/>
    <col min="4" max="4" width="7.6640625" style="220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0" customWidth="1"/>
    <col min="20" max="20" width="9.6640625" style="220" customWidth="1"/>
    <col min="21" max="21" width="7.6640625" style="220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4" customFormat="1" ht="18.600000000000001" customHeight="1" thickBot="1" x14ac:dyDescent="0.4">
      <c r="A1" s="521" t="s">
        <v>3783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</row>
    <row r="2" spans="1:23" ht="14.4" customHeight="1" thickBot="1" x14ac:dyDescent="0.35">
      <c r="A2" s="386" t="s">
        <v>321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79"/>
      <c r="Q2" s="379"/>
      <c r="R2" s="379"/>
      <c r="S2" s="380"/>
      <c r="T2" s="380"/>
      <c r="U2" s="380"/>
      <c r="V2" s="379"/>
      <c r="W2" s="381"/>
    </row>
    <row r="3" spans="1:23" s="94" customFormat="1" ht="14.4" customHeight="1" x14ac:dyDescent="0.3">
      <c r="A3" s="571" t="s">
        <v>75</v>
      </c>
      <c r="B3" s="572">
        <v>2012</v>
      </c>
      <c r="C3" s="573"/>
      <c r="D3" s="574"/>
      <c r="E3" s="572">
        <v>2013</v>
      </c>
      <c r="F3" s="573"/>
      <c r="G3" s="574"/>
      <c r="H3" s="572">
        <v>2014</v>
      </c>
      <c r="I3" s="573"/>
      <c r="J3" s="574"/>
      <c r="K3" s="575" t="s">
        <v>76</v>
      </c>
      <c r="L3" s="567" t="s">
        <v>77</v>
      </c>
      <c r="M3" s="567" t="s">
        <v>78</v>
      </c>
      <c r="N3" s="567" t="s">
        <v>79</v>
      </c>
      <c r="O3" s="273" t="s">
        <v>80</v>
      </c>
      <c r="P3" s="568" t="s">
        <v>81</v>
      </c>
      <c r="Q3" s="569" t="s">
        <v>82</v>
      </c>
      <c r="R3" s="570"/>
      <c r="S3" s="565" t="s">
        <v>83</v>
      </c>
      <c r="T3" s="566"/>
      <c r="U3" s="566"/>
      <c r="V3" s="566"/>
      <c r="W3" s="221" t="s">
        <v>83</v>
      </c>
    </row>
    <row r="4" spans="1:23" s="95" customFormat="1" ht="14.4" customHeight="1" thickBot="1" x14ac:dyDescent="0.35">
      <c r="A4" s="800"/>
      <c r="B4" s="801" t="s">
        <v>84</v>
      </c>
      <c r="C4" s="802" t="s">
        <v>72</v>
      </c>
      <c r="D4" s="803" t="s">
        <v>85</v>
      </c>
      <c r="E4" s="801" t="s">
        <v>84</v>
      </c>
      <c r="F4" s="802" t="s">
        <v>72</v>
      </c>
      <c r="G4" s="803" t="s">
        <v>85</v>
      </c>
      <c r="H4" s="801" t="s">
        <v>84</v>
      </c>
      <c r="I4" s="802" t="s">
        <v>72</v>
      </c>
      <c r="J4" s="803" t="s">
        <v>85</v>
      </c>
      <c r="K4" s="804"/>
      <c r="L4" s="805"/>
      <c r="M4" s="805"/>
      <c r="N4" s="805"/>
      <c r="O4" s="806"/>
      <c r="P4" s="807"/>
      <c r="Q4" s="808" t="s">
        <v>73</v>
      </c>
      <c r="R4" s="809" t="s">
        <v>72</v>
      </c>
      <c r="S4" s="810" t="s">
        <v>86</v>
      </c>
      <c r="T4" s="811" t="s">
        <v>87</v>
      </c>
      <c r="U4" s="811" t="s">
        <v>88</v>
      </c>
      <c r="V4" s="812" t="s">
        <v>2</v>
      </c>
      <c r="W4" s="813" t="s">
        <v>89</v>
      </c>
    </row>
    <row r="5" spans="1:23" ht="14.4" customHeight="1" x14ac:dyDescent="0.3">
      <c r="A5" s="841" t="s">
        <v>3642</v>
      </c>
      <c r="B5" s="814">
        <v>1</v>
      </c>
      <c r="C5" s="815">
        <v>13.53</v>
      </c>
      <c r="D5" s="816">
        <v>21</v>
      </c>
      <c r="E5" s="817"/>
      <c r="F5" s="818"/>
      <c r="G5" s="819"/>
      <c r="H5" s="820"/>
      <c r="I5" s="818"/>
      <c r="J5" s="819"/>
      <c r="K5" s="821">
        <v>13.53</v>
      </c>
      <c r="L5" s="820">
        <v>8</v>
      </c>
      <c r="M5" s="820">
        <v>70</v>
      </c>
      <c r="N5" s="822">
        <v>23.48</v>
      </c>
      <c r="O5" s="820" t="s">
        <v>3643</v>
      </c>
      <c r="P5" s="823" t="s">
        <v>3644</v>
      </c>
      <c r="Q5" s="824">
        <f>H5-B5</f>
        <v>-1</v>
      </c>
      <c r="R5" s="824">
        <f>I5-C5</f>
        <v>-13.53</v>
      </c>
      <c r="S5" s="404" t="str">
        <f>IF(H5=0,"",H5*N5)</f>
        <v/>
      </c>
      <c r="T5" s="404" t="str">
        <f>IF(H5=0,"",H5*J5)</f>
        <v/>
      </c>
      <c r="U5" s="404" t="str">
        <f>IF(H5=0,"",T5-S5)</f>
        <v/>
      </c>
      <c r="V5" s="825" t="str">
        <f>IF(H5=0,"",T5/S5)</f>
        <v/>
      </c>
      <c r="W5" s="826"/>
    </row>
    <row r="6" spans="1:23" ht="14.4" customHeight="1" x14ac:dyDescent="0.3">
      <c r="A6" s="842" t="s">
        <v>3645</v>
      </c>
      <c r="B6" s="795"/>
      <c r="C6" s="797"/>
      <c r="D6" s="798"/>
      <c r="E6" s="784">
        <v>1</v>
      </c>
      <c r="F6" s="785">
        <v>0.64</v>
      </c>
      <c r="G6" s="786">
        <v>8</v>
      </c>
      <c r="H6" s="779"/>
      <c r="I6" s="777"/>
      <c r="J6" s="778"/>
      <c r="K6" s="780">
        <v>0.51</v>
      </c>
      <c r="L6" s="779">
        <v>2</v>
      </c>
      <c r="M6" s="779">
        <v>20</v>
      </c>
      <c r="N6" s="781">
        <v>6.7</v>
      </c>
      <c r="O6" s="779" t="s">
        <v>3643</v>
      </c>
      <c r="P6" s="794" t="s">
        <v>3646</v>
      </c>
      <c r="Q6" s="782">
        <f t="shared" ref="Q6:R69" si="0">H6-B6</f>
        <v>0</v>
      </c>
      <c r="R6" s="782">
        <f t="shared" si="0"/>
        <v>0</v>
      </c>
      <c r="S6" s="795" t="str">
        <f t="shared" ref="S6:S69" si="1">IF(H6=0,"",H6*N6)</f>
        <v/>
      </c>
      <c r="T6" s="795" t="str">
        <f t="shared" ref="T6:T69" si="2">IF(H6=0,"",H6*J6)</f>
        <v/>
      </c>
      <c r="U6" s="795" t="str">
        <f t="shared" ref="U6:U69" si="3">IF(H6=0,"",T6-S6)</f>
        <v/>
      </c>
      <c r="V6" s="796" t="str">
        <f t="shared" ref="V6:V69" si="4">IF(H6=0,"",T6/S6)</f>
        <v/>
      </c>
      <c r="W6" s="783"/>
    </row>
    <row r="7" spans="1:23" ht="14.4" customHeight="1" x14ac:dyDescent="0.3">
      <c r="A7" s="842" t="s">
        <v>3647</v>
      </c>
      <c r="B7" s="774">
        <v>1</v>
      </c>
      <c r="C7" s="775">
        <v>0.61</v>
      </c>
      <c r="D7" s="776">
        <v>2</v>
      </c>
      <c r="E7" s="793"/>
      <c r="F7" s="777"/>
      <c r="G7" s="778"/>
      <c r="H7" s="779"/>
      <c r="I7" s="777"/>
      <c r="J7" s="778"/>
      <c r="K7" s="780">
        <v>0.61</v>
      </c>
      <c r="L7" s="779">
        <v>2</v>
      </c>
      <c r="M7" s="779">
        <v>22</v>
      </c>
      <c r="N7" s="781">
        <v>7.26</v>
      </c>
      <c r="O7" s="779" t="s">
        <v>3643</v>
      </c>
      <c r="P7" s="794" t="s">
        <v>3648</v>
      </c>
      <c r="Q7" s="782">
        <f t="shared" si="0"/>
        <v>-1</v>
      </c>
      <c r="R7" s="782">
        <f t="shared" si="0"/>
        <v>-0.61</v>
      </c>
      <c r="S7" s="795" t="str">
        <f t="shared" si="1"/>
        <v/>
      </c>
      <c r="T7" s="795" t="str">
        <f t="shared" si="2"/>
        <v/>
      </c>
      <c r="U7" s="795" t="str">
        <f t="shared" si="3"/>
        <v/>
      </c>
      <c r="V7" s="796" t="str">
        <f t="shared" si="4"/>
        <v/>
      </c>
      <c r="W7" s="783"/>
    </row>
    <row r="8" spans="1:23" ht="14.4" customHeight="1" x14ac:dyDescent="0.3">
      <c r="A8" s="842" t="s">
        <v>3649</v>
      </c>
      <c r="B8" s="774">
        <v>1</v>
      </c>
      <c r="C8" s="775">
        <v>0.3</v>
      </c>
      <c r="D8" s="776">
        <v>3</v>
      </c>
      <c r="E8" s="793"/>
      <c r="F8" s="777"/>
      <c r="G8" s="778"/>
      <c r="H8" s="779">
        <v>1</v>
      </c>
      <c r="I8" s="777">
        <v>0.3</v>
      </c>
      <c r="J8" s="787">
        <v>7</v>
      </c>
      <c r="K8" s="780">
        <v>0.3</v>
      </c>
      <c r="L8" s="779">
        <v>1</v>
      </c>
      <c r="M8" s="779">
        <v>12</v>
      </c>
      <c r="N8" s="781">
        <v>3.96</v>
      </c>
      <c r="O8" s="779" t="s">
        <v>3643</v>
      </c>
      <c r="P8" s="794" t="s">
        <v>3650</v>
      </c>
      <c r="Q8" s="782">
        <f t="shared" si="0"/>
        <v>0</v>
      </c>
      <c r="R8" s="782">
        <f t="shared" si="0"/>
        <v>0</v>
      </c>
      <c r="S8" s="795">
        <f t="shared" si="1"/>
        <v>3.96</v>
      </c>
      <c r="T8" s="795">
        <f t="shared" si="2"/>
        <v>7</v>
      </c>
      <c r="U8" s="795">
        <f t="shared" si="3"/>
        <v>3.04</v>
      </c>
      <c r="V8" s="796">
        <f t="shared" si="4"/>
        <v>1.7676767676767677</v>
      </c>
      <c r="W8" s="783">
        <v>3</v>
      </c>
    </row>
    <row r="9" spans="1:23" ht="14.4" customHeight="1" x14ac:dyDescent="0.3">
      <c r="A9" s="843" t="s">
        <v>3651</v>
      </c>
      <c r="B9" s="827">
        <v>1</v>
      </c>
      <c r="C9" s="828">
        <v>0.69</v>
      </c>
      <c r="D9" s="788">
        <v>3</v>
      </c>
      <c r="E9" s="829"/>
      <c r="F9" s="830"/>
      <c r="G9" s="789"/>
      <c r="H9" s="831"/>
      <c r="I9" s="830"/>
      <c r="J9" s="789"/>
      <c r="K9" s="832">
        <v>0.69</v>
      </c>
      <c r="L9" s="831">
        <v>3</v>
      </c>
      <c r="M9" s="831">
        <v>24</v>
      </c>
      <c r="N9" s="833">
        <v>7.88</v>
      </c>
      <c r="O9" s="831" t="s">
        <v>3643</v>
      </c>
      <c r="P9" s="834" t="s">
        <v>3652</v>
      </c>
      <c r="Q9" s="835">
        <f t="shared" si="0"/>
        <v>-1</v>
      </c>
      <c r="R9" s="835">
        <f t="shared" si="0"/>
        <v>-0.69</v>
      </c>
      <c r="S9" s="836" t="str">
        <f t="shared" si="1"/>
        <v/>
      </c>
      <c r="T9" s="836" t="str">
        <f t="shared" si="2"/>
        <v/>
      </c>
      <c r="U9" s="836" t="str">
        <f t="shared" si="3"/>
        <v/>
      </c>
      <c r="V9" s="837" t="str">
        <f t="shared" si="4"/>
        <v/>
      </c>
      <c r="W9" s="790"/>
    </row>
    <row r="10" spans="1:23" ht="14.4" customHeight="1" x14ac:dyDescent="0.3">
      <c r="A10" s="842" t="s">
        <v>3653</v>
      </c>
      <c r="B10" s="795"/>
      <c r="C10" s="797"/>
      <c r="D10" s="798"/>
      <c r="E10" s="793"/>
      <c r="F10" s="777"/>
      <c r="G10" s="778"/>
      <c r="H10" s="784">
        <v>1</v>
      </c>
      <c r="I10" s="785">
        <v>0.69</v>
      </c>
      <c r="J10" s="787">
        <v>11</v>
      </c>
      <c r="K10" s="780">
        <v>0.69</v>
      </c>
      <c r="L10" s="779">
        <v>4</v>
      </c>
      <c r="M10" s="779">
        <v>32</v>
      </c>
      <c r="N10" s="781">
        <v>10.77</v>
      </c>
      <c r="O10" s="779" t="s">
        <v>3643</v>
      </c>
      <c r="P10" s="794" t="s">
        <v>3654</v>
      </c>
      <c r="Q10" s="782">
        <f t="shared" si="0"/>
        <v>1</v>
      </c>
      <c r="R10" s="782">
        <f t="shared" si="0"/>
        <v>0.69</v>
      </c>
      <c r="S10" s="795">
        <f t="shared" si="1"/>
        <v>10.77</v>
      </c>
      <c r="T10" s="795">
        <f t="shared" si="2"/>
        <v>11</v>
      </c>
      <c r="U10" s="795">
        <f t="shared" si="3"/>
        <v>0.23000000000000043</v>
      </c>
      <c r="V10" s="796">
        <f t="shared" si="4"/>
        <v>1.021355617455896</v>
      </c>
      <c r="W10" s="783"/>
    </row>
    <row r="11" spans="1:23" ht="14.4" customHeight="1" x14ac:dyDescent="0.3">
      <c r="A11" s="842" t="s">
        <v>3655</v>
      </c>
      <c r="B11" s="774">
        <v>4</v>
      </c>
      <c r="C11" s="775">
        <v>9.9600000000000009</v>
      </c>
      <c r="D11" s="776">
        <v>6.5</v>
      </c>
      <c r="E11" s="793">
        <v>4</v>
      </c>
      <c r="F11" s="777">
        <v>11.34</v>
      </c>
      <c r="G11" s="778">
        <v>7.8</v>
      </c>
      <c r="H11" s="779">
        <v>4</v>
      </c>
      <c r="I11" s="777">
        <v>9.9600000000000009</v>
      </c>
      <c r="J11" s="778">
        <v>7.3</v>
      </c>
      <c r="K11" s="780">
        <v>2.4900000000000002</v>
      </c>
      <c r="L11" s="779">
        <v>3</v>
      </c>
      <c r="M11" s="779">
        <v>29</v>
      </c>
      <c r="N11" s="781">
        <v>9.77</v>
      </c>
      <c r="O11" s="779" t="s">
        <v>3643</v>
      </c>
      <c r="P11" s="794" t="s">
        <v>3656</v>
      </c>
      <c r="Q11" s="782">
        <f t="shared" si="0"/>
        <v>0</v>
      </c>
      <c r="R11" s="782">
        <f t="shared" si="0"/>
        <v>0</v>
      </c>
      <c r="S11" s="795">
        <f t="shared" si="1"/>
        <v>39.08</v>
      </c>
      <c r="T11" s="795">
        <f t="shared" si="2"/>
        <v>29.2</v>
      </c>
      <c r="U11" s="795">
        <f t="shared" si="3"/>
        <v>-9.879999999999999</v>
      </c>
      <c r="V11" s="796">
        <f t="shared" si="4"/>
        <v>0.74718526100307059</v>
      </c>
      <c r="W11" s="783"/>
    </row>
    <row r="12" spans="1:23" ht="14.4" customHeight="1" x14ac:dyDescent="0.3">
      <c r="A12" s="843" t="s">
        <v>3657</v>
      </c>
      <c r="B12" s="827">
        <v>3</v>
      </c>
      <c r="C12" s="828">
        <v>8.08</v>
      </c>
      <c r="D12" s="788">
        <v>6.3</v>
      </c>
      <c r="E12" s="829">
        <v>3</v>
      </c>
      <c r="F12" s="830">
        <v>8.67</v>
      </c>
      <c r="G12" s="789">
        <v>7.3</v>
      </c>
      <c r="H12" s="831">
        <v>1</v>
      </c>
      <c r="I12" s="830">
        <v>2.69</v>
      </c>
      <c r="J12" s="789">
        <v>5</v>
      </c>
      <c r="K12" s="832">
        <v>2.69</v>
      </c>
      <c r="L12" s="831">
        <v>4</v>
      </c>
      <c r="M12" s="831">
        <v>32</v>
      </c>
      <c r="N12" s="833">
        <v>10.52</v>
      </c>
      <c r="O12" s="831" t="s">
        <v>3643</v>
      </c>
      <c r="P12" s="834" t="s">
        <v>3658</v>
      </c>
      <c r="Q12" s="835">
        <f t="shared" si="0"/>
        <v>-2</v>
      </c>
      <c r="R12" s="835">
        <f t="shared" si="0"/>
        <v>-5.3900000000000006</v>
      </c>
      <c r="S12" s="836">
        <f t="shared" si="1"/>
        <v>10.52</v>
      </c>
      <c r="T12" s="836">
        <f t="shared" si="2"/>
        <v>5</v>
      </c>
      <c r="U12" s="836">
        <f t="shared" si="3"/>
        <v>-5.52</v>
      </c>
      <c r="V12" s="837">
        <f t="shared" si="4"/>
        <v>0.47528517110266161</v>
      </c>
      <c r="W12" s="790"/>
    </row>
    <row r="13" spans="1:23" ht="14.4" customHeight="1" x14ac:dyDescent="0.3">
      <c r="A13" s="843" t="s">
        <v>3659</v>
      </c>
      <c r="B13" s="827">
        <v>1</v>
      </c>
      <c r="C13" s="828">
        <v>4.62</v>
      </c>
      <c r="D13" s="788">
        <v>8</v>
      </c>
      <c r="E13" s="829"/>
      <c r="F13" s="830"/>
      <c r="G13" s="789"/>
      <c r="H13" s="831"/>
      <c r="I13" s="830"/>
      <c r="J13" s="789"/>
      <c r="K13" s="832">
        <v>4.62</v>
      </c>
      <c r="L13" s="831">
        <v>4</v>
      </c>
      <c r="M13" s="831">
        <v>40</v>
      </c>
      <c r="N13" s="833">
        <v>13.41</v>
      </c>
      <c r="O13" s="831" t="s">
        <v>3643</v>
      </c>
      <c r="P13" s="834" t="s">
        <v>3660</v>
      </c>
      <c r="Q13" s="835">
        <f t="shared" si="0"/>
        <v>-1</v>
      </c>
      <c r="R13" s="835">
        <f t="shared" si="0"/>
        <v>-4.62</v>
      </c>
      <c r="S13" s="836" t="str">
        <f t="shared" si="1"/>
        <v/>
      </c>
      <c r="T13" s="836" t="str">
        <f t="shared" si="2"/>
        <v/>
      </c>
      <c r="U13" s="836" t="str">
        <f t="shared" si="3"/>
        <v/>
      </c>
      <c r="V13" s="837" t="str">
        <f t="shared" si="4"/>
        <v/>
      </c>
      <c r="W13" s="790"/>
    </row>
    <row r="14" spans="1:23" ht="14.4" customHeight="1" x14ac:dyDescent="0.3">
      <c r="A14" s="842" t="s">
        <v>3661</v>
      </c>
      <c r="B14" s="795"/>
      <c r="C14" s="797"/>
      <c r="D14" s="798"/>
      <c r="E14" s="784">
        <v>1</v>
      </c>
      <c r="F14" s="785">
        <v>0.59</v>
      </c>
      <c r="G14" s="786">
        <v>2</v>
      </c>
      <c r="H14" s="779"/>
      <c r="I14" s="777"/>
      <c r="J14" s="778"/>
      <c r="K14" s="780">
        <v>0.56999999999999995</v>
      </c>
      <c r="L14" s="779">
        <v>2</v>
      </c>
      <c r="M14" s="779">
        <v>20</v>
      </c>
      <c r="N14" s="781">
        <v>6.77</v>
      </c>
      <c r="O14" s="779" t="s">
        <v>3643</v>
      </c>
      <c r="P14" s="794" t="s">
        <v>3662</v>
      </c>
      <c r="Q14" s="782">
        <f t="shared" si="0"/>
        <v>0</v>
      </c>
      <c r="R14" s="782">
        <f t="shared" si="0"/>
        <v>0</v>
      </c>
      <c r="S14" s="795" t="str">
        <f t="shared" si="1"/>
        <v/>
      </c>
      <c r="T14" s="795" t="str">
        <f t="shared" si="2"/>
        <v/>
      </c>
      <c r="U14" s="795" t="str">
        <f t="shared" si="3"/>
        <v/>
      </c>
      <c r="V14" s="796" t="str">
        <f t="shared" si="4"/>
        <v/>
      </c>
      <c r="W14" s="783"/>
    </row>
    <row r="15" spans="1:23" ht="14.4" customHeight="1" x14ac:dyDescent="0.3">
      <c r="A15" s="842" t="s">
        <v>3663</v>
      </c>
      <c r="B15" s="795">
        <v>1</v>
      </c>
      <c r="C15" s="797">
        <v>5</v>
      </c>
      <c r="D15" s="798">
        <v>19</v>
      </c>
      <c r="E15" s="793">
        <v>3</v>
      </c>
      <c r="F15" s="777">
        <v>11.52</v>
      </c>
      <c r="G15" s="778">
        <v>12.3</v>
      </c>
      <c r="H15" s="784">
        <v>3</v>
      </c>
      <c r="I15" s="785">
        <v>14.99</v>
      </c>
      <c r="J15" s="787">
        <v>21.3</v>
      </c>
      <c r="K15" s="780">
        <v>5</v>
      </c>
      <c r="L15" s="779">
        <v>6</v>
      </c>
      <c r="M15" s="779">
        <v>54</v>
      </c>
      <c r="N15" s="781">
        <v>17.850000000000001</v>
      </c>
      <c r="O15" s="779" t="s">
        <v>3643</v>
      </c>
      <c r="P15" s="794" t="s">
        <v>3664</v>
      </c>
      <c r="Q15" s="782">
        <f t="shared" si="0"/>
        <v>2</v>
      </c>
      <c r="R15" s="782">
        <f t="shared" si="0"/>
        <v>9.99</v>
      </c>
      <c r="S15" s="795">
        <f t="shared" si="1"/>
        <v>53.550000000000004</v>
      </c>
      <c r="T15" s="795">
        <f t="shared" si="2"/>
        <v>63.900000000000006</v>
      </c>
      <c r="U15" s="795">
        <f t="shared" si="3"/>
        <v>10.350000000000001</v>
      </c>
      <c r="V15" s="796">
        <f t="shared" si="4"/>
        <v>1.1932773109243697</v>
      </c>
      <c r="W15" s="783">
        <v>11</v>
      </c>
    </row>
    <row r="16" spans="1:23" ht="14.4" customHeight="1" x14ac:dyDescent="0.3">
      <c r="A16" s="843" t="s">
        <v>3665</v>
      </c>
      <c r="B16" s="836"/>
      <c r="C16" s="838"/>
      <c r="D16" s="799"/>
      <c r="E16" s="829"/>
      <c r="F16" s="830"/>
      <c r="G16" s="789"/>
      <c r="H16" s="839">
        <v>2</v>
      </c>
      <c r="I16" s="840">
        <v>10.93</v>
      </c>
      <c r="J16" s="791">
        <v>20.5</v>
      </c>
      <c r="K16" s="832">
        <v>5.46</v>
      </c>
      <c r="L16" s="831">
        <v>7</v>
      </c>
      <c r="M16" s="831">
        <v>65</v>
      </c>
      <c r="N16" s="833">
        <v>21.76</v>
      </c>
      <c r="O16" s="831" t="s">
        <v>3643</v>
      </c>
      <c r="P16" s="834" t="s">
        <v>3666</v>
      </c>
      <c r="Q16" s="835">
        <f t="shared" si="0"/>
        <v>2</v>
      </c>
      <c r="R16" s="835">
        <f t="shared" si="0"/>
        <v>10.93</v>
      </c>
      <c r="S16" s="836">
        <f t="shared" si="1"/>
        <v>43.52</v>
      </c>
      <c r="T16" s="836">
        <f t="shared" si="2"/>
        <v>41</v>
      </c>
      <c r="U16" s="836">
        <f t="shared" si="3"/>
        <v>-2.5200000000000031</v>
      </c>
      <c r="V16" s="837">
        <f t="shared" si="4"/>
        <v>0.94209558823529405</v>
      </c>
      <c r="W16" s="790"/>
    </row>
    <row r="17" spans="1:23" ht="14.4" customHeight="1" x14ac:dyDescent="0.3">
      <c r="A17" s="843" t="s">
        <v>3667</v>
      </c>
      <c r="B17" s="836">
        <v>2</v>
      </c>
      <c r="C17" s="838">
        <v>16.36</v>
      </c>
      <c r="D17" s="799">
        <v>23</v>
      </c>
      <c r="E17" s="829"/>
      <c r="F17" s="830"/>
      <c r="G17" s="789"/>
      <c r="H17" s="839"/>
      <c r="I17" s="840"/>
      <c r="J17" s="791"/>
      <c r="K17" s="832">
        <v>8.18</v>
      </c>
      <c r="L17" s="831">
        <v>9</v>
      </c>
      <c r="M17" s="831">
        <v>80</v>
      </c>
      <c r="N17" s="833">
        <v>26.78</v>
      </c>
      <c r="O17" s="831" t="s">
        <v>3643</v>
      </c>
      <c r="P17" s="834" t="s">
        <v>3668</v>
      </c>
      <c r="Q17" s="835">
        <f t="shared" si="0"/>
        <v>-2</v>
      </c>
      <c r="R17" s="835">
        <f t="shared" si="0"/>
        <v>-16.36</v>
      </c>
      <c r="S17" s="836" t="str">
        <f t="shared" si="1"/>
        <v/>
      </c>
      <c r="T17" s="836" t="str">
        <f t="shared" si="2"/>
        <v/>
      </c>
      <c r="U17" s="836" t="str">
        <f t="shared" si="3"/>
        <v/>
      </c>
      <c r="V17" s="837" t="str">
        <f t="shared" si="4"/>
        <v/>
      </c>
      <c r="W17" s="790"/>
    </row>
    <row r="18" spans="1:23" ht="14.4" customHeight="1" x14ac:dyDescent="0.3">
      <c r="A18" s="842" t="s">
        <v>3669</v>
      </c>
      <c r="B18" s="774">
        <v>43</v>
      </c>
      <c r="C18" s="775">
        <v>88.93</v>
      </c>
      <c r="D18" s="776">
        <v>8.8000000000000007</v>
      </c>
      <c r="E18" s="793">
        <v>40</v>
      </c>
      <c r="F18" s="777">
        <v>79.06</v>
      </c>
      <c r="G18" s="778">
        <v>8.1999999999999993</v>
      </c>
      <c r="H18" s="779">
        <v>33</v>
      </c>
      <c r="I18" s="777">
        <v>63.07</v>
      </c>
      <c r="J18" s="778">
        <v>7.6</v>
      </c>
      <c r="K18" s="780">
        <v>1.91</v>
      </c>
      <c r="L18" s="779">
        <v>3</v>
      </c>
      <c r="M18" s="779">
        <v>29</v>
      </c>
      <c r="N18" s="781">
        <v>9.77</v>
      </c>
      <c r="O18" s="779" t="s">
        <v>3643</v>
      </c>
      <c r="P18" s="794" t="s">
        <v>3670</v>
      </c>
      <c r="Q18" s="782">
        <f t="shared" si="0"/>
        <v>-10</v>
      </c>
      <c r="R18" s="782">
        <f t="shared" si="0"/>
        <v>-25.860000000000007</v>
      </c>
      <c r="S18" s="795">
        <f t="shared" si="1"/>
        <v>322.40999999999997</v>
      </c>
      <c r="T18" s="795">
        <f t="shared" si="2"/>
        <v>250.79999999999998</v>
      </c>
      <c r="U18" s="795">
        <f t="shared" si="3"/>
        <v>-71.609999999999985</v>
      </c>
      <c r="V18" s="796">
        <f t="shared" si="4"/>
        <v>0.77789150460593659</v>
      </c>
      <c r="W18" s="783">
        <v>4</v>
      </c>
    </row>
    <row r="19" spans="1:23" ht="14.4" customHeight="1" x14ac:dyDescent="0.3">
      <c r="A19" s="843" t="s">
        <v>3671</v>
      </c>
      <c r="B19" s="827">
        <v>14</v>
      </c>
      <c r="C19" s="828">
        <v>30.75</v>
      </c>
      <c r="D19" s="788">
        <v>9.1</v>
      </c>
      <c r="E19" s="829">
        <v>14</v>
      </c>
      <c r="F19" s="830">
        <v>32.39</v>
      </c>
      <c r="G19" s="789">
        <v>10.4</v>
      </c>
      <c r="H19" s="831">
        <v>8</v>
      </c>
      <c r="I19" s="830">
        <v>17.61</v>
      </c>
      <c r="J19" s="789">
        <v>9.3000000000000007</v>
      </c>
      <c r="K19" s="832">
        <v>2.2000000000000002</v>
      </c>
      <c r="L19" s="831">
        <v>4</v>
      </c>
      <c r="M19" s="831">
        <v>34</v>
      </c>
      <c r="N19" s="833">
        <v>11.44</v>
      </c>
      <c r="O19" s="831" t="s">
        <v>3643</v>
      </c>
      <c r="P19" s="834" t="s">
        <v>3672</v>
      </c>
      <c r="Q19" s="835">
        <f t="shared" si="0"/>
        <v>-6</v>
      </c>
      <c r="R19" s="835">
        <f t="shared" si="0"/>
        <v>-13.14</v>
      </c>
      <c r="S19" s="836">
        <f t="shared" si="1"/>
        <v>91.52</v>
      </c>
      <c r="T19" s="836">
        <f t="shared" si="2"/>
        <v>74.400000000000006</v>
      </c>
      <c r="U19" s="836">
        <f t="shared" si="3"/>
        <v>-17.11999999999999</v>
      </c>
      <c r="V19" s="837">
        <f t="shared" si="4"/>
        <v>0.81293706293706303</v>
      </c>
      <c r="W19" s="790">
        <v>3</v>
      </c>
    </row>
    <row r="20" spans="1:23" ht="14.4" customHeight="1" x14ac:dyDescent="0.3">
      <c r="A20" s="843" t="s">
        <v>3673</v>
      </c>
      <c r="B20" s="827">
        <v>4</v>
      </c>
      <c r="C20" s="828">
        <v>13.92</v>
      </c>
      <c r="D20" s="788">
        <v>20.8</v>
      </c>
      <c r="E20" s="829">
        <v>2</v>
      </c>
      <c r="F20" s="830">
        <v>6.23</v>
      </c>
      <c r="G20" s="789">
        <v>9.5</v>
      </c>
      <c r="H20" s="831">
        <v>1</v>
      </c>
      <c r="I20" s="830">
        <v>3.48</v>
      </c>
      <c r="J20" s="789">
        <v>7</v>
      </c>
      <c r="K20" s="832">
        <v>3.48</v>
      </c>
      <c r="L20" s="831">
        <v>5</v>
      </c>
      <c r="M20" s="831">
        <v>46</v>
      </c>
      <c r="N20" s="833">
        <v>15.18</v>
      </c>
      <c r="O20" s="831" t="s">
        <v>3643</v>
      </c>
      <c r="P20" s="834" t="s">
        <v>3674</v>
      </c>
      <c r="Q20" s="835">
        <f t="shared" si="0"/>
        <v>-3</v>
      </c>
      <c r="R20" s="835">
        <f t="shared" si="0"/>
        <v>-10.44</v>
      </c>
      <c r="S20" s="836">
        <f t="shared" si="1"/>
        <v>15.18</v>
      </c>
      <c r="T20" s="836">
        <f t="shared" si="2"/>
        <v>7</v>
      </c>
      <c r="U20" s="836">
        <f t="shared" si="3"/>
        <v>-8.18</v>
      </c>
      <c r="V20" s="837">
        <f t="shared" si="4"/>
        <v>0.46113306982872199</v>
      </c>
      <c r="W20" s="790"/>
    </row>
    <row r="21" spans="1:23" ht="14.4" customHeight="1" x14ac:dyDescent="0.3">
      <c r="A21" s="842" t="s">
        <v>3675</v>
      </c>
      <c r="B21" s="795"/>
      <c r="C21" s="797"/>
      <c r="D21" s="798"/>
      <c r="E21" s="784">
        <v>1</v>
      </c>
      <c r="F21" s="785">
        <v>1.21</v>
      </c>
      <c r="G21" s="786">
        <v>3</v>
      </c>
      <c r="H21" s="779"/>
      <c r="I21" s="777"/>
      <c r="J21" s="778"/>
      <c r="K21" s="780">
        <v>1.27</v>
      </c>
      <c r="L21" s="779">
        <v>3</v>
      </c>
      <c r="M21" s="779">
        <v>24</v>
      </c>
      <c r="N21" s="781">
        <v>8.15</v>
      </c>
      <c r="O21" s="779" t="s">
        <v>3643</v>
      </c>
      <c r="P21" s="794" t="s">
        <v>3676</v>
      </c>
      <c r="Q21" s="782">
        <f t="shared" si="0"/>
        <v>0</v>
      </c>
      <c r="R21" s="782">
        <f t="shared" si="0"/>
        <v>0</v>
      </c>
      <c r="S21" s="795" t="str">
        <f t="shared" si="1"/>
        <v/>
      </c>
      <c r="T21" s="795" t="str">
        <f t="shared" si="2"/>
        <v/>
      </c>
      <c r="U21" s="795" t="str">
        <f t="shared" si="3"/>
        <v/>
      </c>
      <c r="V21" s="796" t="str">
        <f t="shared" si="4"/>
        <v/>
      </c>
      <c r="W21" s="783"/>
    </row>
    <row r="22" spans="1:23" ht="14.4" customHeight="1" x14ac:dyDescent="0.3">
      <c r="A22" s="842" t="s">
        <v>3677</v>
      </c>
      <c r="B22" s="774">
        <v>14</v>
      </c>
      <c r="C22" s="775">
        <v>11.96</v>
      </c>
      <c r="D22" s="776">
        <v>6.2</v>
      </c>
      <c r="E22" s="793">
        <v>7</v>
      </c>
      <c r="F22" s="777">
        <v>6.02</v>
      </c>
      <c r="G22" s="778">
        <v>5.9</v>
      </c>
      <c r="H22" s="779">
        <v>10</v>
      </c>
      <c r="I22" s="777">
        <v>8.5399999999999991</v>
      </c>
      <c r="J22" s="787">
        <v>5</v>
      </c>
      <c r="K22" s="780">
        <v>0.85</v>
      </c>
      <c r="L22" s="779">
        <v>2</v>
      </c>
      <c r="M22" s="779">
        <v>14</v>
      </c>
      <c r="N22" s="781">
        <v>4.55</v>
      </c>
      <c r="O22" s="779" t="s">
        <v>3643</v>
      </c>
      <c r="P22" s="794" t="s">
        <v>3678</v>
      </c>
      <c r="Q22" s="782">
        <f t="shared" si="0"/>
        <v>-4</v>
      </c>
      <c r="R22" s="782">
        <f t="shared" si="0"/>
        <v>-3.4200000000000017</v>
      </c>
      <c r="S22" s="795">
        <f t="shared" si="1"/>
        <v>45.5</v>
      </c>
      <c r="T22" s="795">
        <f t="shared" si="2"/>
        <v>50</v>
      </c>
      <c r="U22" s="795">
        <f t="shared" si="3"/>
        <v>4.5</v>
      </c>
      <c r="V22" s="796">
        <f t="shared" si="4"/>
        <v>1.098901098901099</v>
      </c>
      <c r="W22" s="783">
        <v>8</v>
      </c>
    </row>
    <row r="23" spans="1:23" ht="14.4" customHeight="1" x14ac:dyDescent="0.3">
      <c r="A23" s="843" t="s">
        <v>3679</v>
      </c>
      <c r="B23" s="827">
        <v>4</v>
      </c>
      <c r="C23" s="828">
        <v>3.7</v>
      </c>
      <c r="D23" s="788">
        <v>10.3</v>
      </c>
      <c r="E23" s="829">
        <v>3</v>
      </c>
      <c r="F23" s="830">
        <v>2.95</v>
      </c>
      <c r="G23" s="789">
        <v>4.3</v>
      </c>
      <c r="H23" s="831">
        <v>4</v>
      </c>
      <c r="I23" s="830">
        <v>3.7</v>
      </c>
      <c r="J23" s="792">
        <v>7.5</v>
      </c>
      <c r="K23" s="832">
        <v>0.93</v>
      </c>
      <c r="L23" s="831">
        <v>2</v>
      </c>
      <c r="M23" s="831">
        <v>19</v>
      </c>
      <c r="N23" s="833">
        <v>6.42</v>
      </c>
      <c r="O23" s="831" t="s">
        <v>3643</v>
      </c>
      <c r="P23" s="834" t="s">
        <v>3680</v>
      </c>
      <c r="Q23" s="835">
        <f t="shared" si="0"/>
        <v>0</v>
      </c>
      <c r="R23" s="835">
        <f t="shared" si="0"/>
        <v>0</v>
      </c>
      <c r="S23" s="836">
        <f t="shared" si="1"/>
        <v>25.68</v>
      </c>
      <c r="T23" s="836">
        <f t="shared" si="2"/>
        <v>30</v>
      </c>
      <c r="U23" s="836">
        <f t="shared" si="3"/>
        <v>4.32</v>
      </c>
      <c r="V23" s="837">
        <f t="shared" si="4"/>
        <v>1.1682242990654206</v>
      </c>
      <c r="W23" s="790">
        <v>6</v>
      </c>
    </row>
    <row r="24" spans="1:23" ht="14.4" customHeight="1" x14ac:dyDescent="0.3">
      <c r="A24" s="843" t="s">
        <v>3681</v>
      </c>
      <c r="B24" s="827">
        <v>2</v>
      </c>
      <c r="C24" s="828">
        <v>2.89</v>
      </c>
      <c r="D24" s="788">
        <v>6.5</v>
      </c>
      <c r="E24" s="829"/>
      <c r="F24" s="830"/>
      <c r="G24" s="789"/>
      <c r="H24" s="831"/>
      <c r="I24" s="830"/>
      <c r="J24" s="789"/>
      <c r="K24" s="832">
        <v>1.44</v>
      </c>
      <c r="L24" s="831">
        <v>3</v>
      </c>
      <c r="M24" s="831">
        <v>29</v>
      </c>
      <c r="N24" s="833">
        <v>9.7799999999999994</v>
      </c>
      <c r="O24" s="831" t="s">
        <v>3643</v>
      </c>
      <c r="P24" s="834" t="s">
        <v>3682</v>
      </c>
      <c r="Q24" s="835">
        <f t="shared" si="0"/>
        <v>-2</v>
      </c>
      <c r="R24" s="835">
        <f t="shared" si="0"/>
        <v>-2.89</v>
      </c>
      <c r="S24" s="836" t="str">
        <f t="shared" si="1"/>
        <v/>
      </c>
      <c r="T24" s="836" t="str">
        <f t="shared" si="2"/>
        <v/>
      </c>
      <c r="U24" s="836" t="str">
        <f t="shared" si="3"/>
        <v/>
      </c>
      <c r="V24" s="837" t="str">
        <f t="shared" si="4"/>
        <v/>
      </c>
      <c r="W24" s="790"/>
    </row>
    <row r="25" spans="1:23" ht="14.4" customHeight="1" x14ac:dyDescent="0.3">
      <c r="A25" s="842" t="s">
        <v>3683</v>
      </c>
      <c r="B25" s="774">
        <v>2</v>
      </c>
      <c r="C25" s="775">
        <v>2.1800000000000002</v>
      </c>
      <c r="D25" s="776">
        <v>8</v>
      </c>
      <c r="E25" s="793"/>
      <c r="F25" s="777"/>
      <c r="G25" s="778"/>
      <c r="H25" s="779"/>
      <c r="I25" s="777"/>
      <c r="J25" s="778"/>
      <c r="K25" s="780">
        <v>1.0900000000000001</v>
      </c>
      <c r="L25" s="779">
        <v>3</v>
      </c>
      <c r="M25" s="779">
        <v>26</v>
      </c>
      <c r="N25" s="781">
        <v>8.7200000000000006</v>
      </c>
      <c r="O25" s="779" t="s">
        <v>3643</v>
      </c>
      <c r="P25" s="794" t="s">
        <v>3684</v>
      </c>
      <c r="Q25" s="782">
        <f t="shared" si="0"/>
        <v>-2</v>
      </c>
      <c r="R25" s="782">
        <f t="shared" si="0"/>
        <v>-2.1800000000000002</v>
      </c>
      <c r="S25" s="795" t="str">
        <f t="shared" si="1"/>
        <v/>
      </c>
      <c r="T25" s="795" t="str">
        <f t="shared" si="2"/>
        <v/>
      </c>
      <c r="U25" s="795" t="str">
        <f t="shared" si="3"/>
        <v/>
      </c>
      <c r="V25" s="796" t="str">
        <f t="shared" si="4"/>
        <v/>
      </c>
      <c r="W25" s="783"/>
    </row>
    <row r="26" spans="1:23" ht="14.4" customHeight="1" x14ac:dyDescent="0.3">
      <c r="A26" s="842" t="s">
        <v>3685</v>
      </c>
      <c r="B26" s="795">
        <v>39</v>
      </c>
      <c r="C26" s="797">
        <v>20.56</v>
      </c>
      <c r="D26" s="798">
        <v>5.7</v>
      </c>
      <c r="E26" s="793">
        <v>51</v>
      </c>
      <c r="F26" s="777">
        <v>27.73</v>
      </c>
      <c r="G26" s="778">
        <v>5.0999999999999996</v>
      </c>
      <c r="H26" s="784">
        <v>60</v>
      </c>
      <c r="I26" s="785">
        <v>33.299999999999997</v>
      </c>
      <c r="J26" s="787">
        <v>5.0999999999999996</v>
      </c>
      <c r="K26" s="780">
        <v>0.52</v>
      </c>
      <c r="L26" s="779">
        <v>2</v>
      </c>
      <c r="M26" s="779">
        <v>15</v>
      </c>
      <c r="N26" s="781">
        <v>4.88</v>
      </c>
      <c r="O26" s="779" t="s">
        <v>3643</v>
      </c>
      <c r="P26" s="794" t="s">
        <v>3686</v>
      </c>
      <c r="Q26" s="782">
        <f t="shared" si="0"/>
        <v>21</v>
      </c>
      <c r="R26" s="782">
        <f t="shared" si="0"/>
        <v>12.739999999999998</v>
      </c>
      <c r="S26" s="795">
        <f t="shared" si="1"/>
        <v>292.8</v>
      </c>
      <c r="T26" s="795">
        <f t="shared" si="2"/>
        <v>306</v>
      </c>
      <c r="U26" s="795">
        <f t="shared" si="3"/>
        <v>13.199999999999989</v>
      </c>
      <c r="V26" s="796">
        <f t="shared" si="4"/>
        <v>1.0450819672131146</v>
      </c>
      <c r="W26" s="783">
        <v>52</v>
      </c>
    </row>
    <row r="27" spans="1:23" ht="14.4" customHeight="1" x14ac:dyDescent="0.3">
      <c r="A27" s="843" t="s">
        <v>3687</v>
      </c>
      <c r="B27" s="836">
        <v>12</v>
      </c>
      <c r="C27" s="838">
        <v>7.93</v>
      </c>
      <c r="D27" s="799">
        <v>7.9</v>
      </c>
      <c r="E27" s="829">
        <v>15</v>
      </c>
      <c r="F27" s="830">
        <v>10.029999999999999</v>
      </c>
      <c r="G27" s="789">
        <v>6.1</v>
      </c>
      <c r="H27" s="839">
        <v>16</v>
      </c>
      <c r="I27" s="840">
        <v>10.01</v>
      </c>
      <c r="J27" s="791">
        <v>5.5</v>
      </c>
      <c r="K27" s="832">
        <v>0.62</v>
      </c>
      <c r="L27" s="831">
        <v>2</v>
      </c>
      <c r="M27" s="831">
        <v>17</v>
      </c>
      <c r="N27" s="833">
        <v>5.8</v>
      </c>
      <c r="O27" s="831" t="s">
        <v>3643</v>
      </c>
      <c r="P27" s="834" t="s">
        <v>3688</v>
      </c>
      <c r="Q27" s="835">
        <f t="shared" si="0"/>
        <v>4</v>
      </c>
      <c r="R27" s="835">
        <f t="shared" si="0"/>
        <v>2.08</v>
      </c>
      <c r="S27" s="836">
        <f t="shared" si="1"/>
        <v>92.8</v>
      </c>
      <c r="T27" s="836">
        <f t="shared" si="2"/>
        <v>88</v>
      </c>
      <c r="U27" s="836">
        <f t="shared" si="3"/>
        <v>-4.7999999999999972</v>
      </c>
      <c r="V27" s="837">
        <f t="shared" si="4"/>
        <v>0.94827586206896552</v>
      </c>
      <c r="W27" s="790">
        <v>16</v>
      </c>
    </row>
    <row r="28" spans="1:23" ht="14.4" customHeight="1" x14ac:dyDescent="0.3">
      <c r="A28" s="843" t="s">
        <v>3689</v>
      </c>
      <c r="B28" s="836"/>
      <c r="C28" s="838"/>
      <c r="D28" s="799"/>
      <c r="E28" s="829">
        <v>3</v>
      </c>
      <c r="F28" s="830">
        <v>2.42</v>
      </c>
      <c r="G28" s="789">
        <v>3.7</v>
      </c>
      <c r="H28" s="839"/>
      <c r="I28" s="840"/>
      <c r="J28" s="791"/>
      <c r="K28" s="832">
        <v>0.79</v>
      </c>
      <c r="L28" s="831">
        <v>2</v>
      </c>
      <c r="M28" s="831">
        <v>20</v>
      </c>
      <c r="N28" s="833">
        <v>6.72</v>
      </c>
      <c r="O28" s="831" t="s">
        <v>3643</v>
      </c>
      <c r="P28" s="834" t="s">
        <v>3690</v>
      </c>
      <c r="Q28" s="835">
        <f t="shared" si="0"/>
        <v>0</v>
      </c>
      <c r="R28" s="835">
        <f t="shared" si="0"/>
        <v>0</v>
      </c>
      <c r="S28" s="836" t="str">
        <f t="shared" si="1"/>
        <v/>
      </c>
      <c r="T28" s="836" t="str">
        <f t="shared" si="2"/>
        <v/>
      </c>
      <c r="U28" s="836" t="str">
        <f t="shared" si="3"/>
        <v/>
      </c>
      <c r="V28" s="837" t="str">
        <f t="shared" si="4"/>
        <v/>
      </c>
      <c r="W28" s="790"/>
    </row>
    <row r="29" spans="1:23" ht="14.4" customHeight="1" x14ac:dyDescent="0.3">
      <c r="A29" s="842" t="s">
        <v>3691</v>
      </c>
      <c r="B29" s="795"/>
      <c r="C29" s="797"/>
      <c r="D29" s="798"/>
      <c r="E29" s="793"/>
      <c r="F29" s="777"/>
      <c r="G29" s="778"/>
      <c r="H29" s="784">
        <v>1</v>
      </c>
      <c r="I29" s="785">
        <v>0.5</v>
      </c>
      <c r="J29" s="787">
        <v>9</v>
      </c>
      <c r="K29" s="780">
        <v>0.5</v>
      </c>
      <c r="L29" s="779">
        <v>1</v>
      </c>
      <c r="M29" s="779">
        <v>13</v>
      </c>
      <c r="N29" s="781">
        <v>4.29</v>
      </c>
      <c r="O29" s="779" t="s">
        <v>3643</v>
      </c>
      <c r="P29" s="794" t="s">
        <v>3692</v>
      </c>
      <c r="Q29" s="782">
        <f t="shared" si="0"/>
        <v>1</v>
      </c>
      <c r="R29" s="782">
        <f t="shared" si="0"/>
        <v>0.5</v>
      </c>
      <c r="S29" s="795">
        <f t="shared" si="1"/>
        <v>4.29</v>
      </c>
      <c r="T29" s="795">
        <f t="shared" si="2"/>
        <v>9</v>
      </c>
      <c r="U29" s="795">
        <f t="shared" si="3"/>
        <v>4.71</v>
      </c>
      <c r="V29" s="796">
        <f t="shared" si="4"/>
        <v>2.0979020979020979</v>
      </c>
      <c r="W29" s="783">
        <v>5</v>
      </c>
    </row>
    <row r="30" spans="1:23" ht="14.4" customHeight="1" x14ac:dyDescent="0.3">
      <c r="A30" s="843" t="s">
        <v>3693</v>
      </c>
      <c r="B30" s="836">
        <v>1</v>
      </c>
      <c r="C30" s="838">
        <v>0.77</v>
      </c>
      <c r="D30" s="799">
        <v>7</v>
      </c>
      <c r="E30" s="829">
        <v>1</v>
      </c>
      <c r="F30" s="830">
        <v>0.82</v>
      </c>
      <c r="G30" s="789">
        <v>6</v>
      </c>
      <c r="H30" s="839"/>
      <c r="I30" s="840"/>
      <c r="J30" s="791"/>
      <c r="K30" s="832">
        <v>0.77</v>
      </c>
      <c r="L30" s="831">
        <v>2</v>
      </c>
      <c r="M30" s="831">
        <v>20</v>
      </c>
      <c r="N30" s="833">
        <v>6.72</v>
      </c>
      <c r="O30" s="831" t="s">
        <v>3643</v>
      </c>
      <c r="P30" s="834" t="s">
        <v>3694</v>
      </c>
      <c r="Q30" s="835">
        <f t="shared" si="0"/>
        <v>-1</v>
      </c>
      <c r="R30" s="835">
        <f t="shared" si="0"/>
        <v>-0.77</v>
      </c>
      <c r="S30" s="836" t="str">
        <f t="shared" si="1"/>
        <v/>
      </c>
      <c r="T30" s="836" t="str">
        <f t="shared" si="2"/>
        <v/>
      </c>
      <c r="U30" s="836" t="str">
        <f t="shared" si="3"/>
        <v/>
      </c>
      <c r="V30" s="837" t="str">
        <f t="shared" si="4"/>
        <v/>
      </c>
      <c r="W30" s="790"/>
    </row>
    <row r="31" spans="1:23" ht="14.4" customHeight="1" x14ac:dyDescent="0.3">
      <c r="A31" s="842" t="s">
        <v>3695</v>
      </c>
      <c r="B31" s="795">
        <v>1</v>
      </c>
      <c r="C31" s="797">
        <v>0.42</v>
      </c>
      <c r="D31" s="798">
        <v>12</v>
      </c>
      <c r="E31" s="793">
        <v>4</v>
      </c>
      <c r="F31" s="777">
        <v>1.63</v>
      </c>
      <c r="G31" s="778">
        <v>4.3</v>
      </c>
      <c r="H31" s="784">
        <v>5</v>
      </c>
      <c r="I31" s="785">
        <v>2.16</v>
      </c>
      <c r="J31" s="787">
        <v>5.8</v>
      </c>
      <c r="K31" s="780">
        <v>0.42</v>
      </c>
      <c r="L31" s="779">
        <v>2</v>
      </c>
      <c r="M31" s="779">
        <v>17</v>
      </c>
      <c r="N31" s="781">
        <v>5.63</v>
      </c>
      <c r="O31" s="779" t="s">
        <v>3643</v>
      </c>
      <c r="P31" s="794" t="s">
        <v>3696</v>
      </c>
      <c r="Q31" s="782">
        <f t="shared" si="0"/>
        <v>4</v>
      </c>
      <c r="R31" s="782">
        <f t="shared" si="0"/>
        <v>1.7400000000000002</v>
      </c>
      <c r="S31" s="795">
        <f t="shared" si="1"/>
        <v>28.15</v>
      </c>
      <c r="T31" s="795">
        <f t="shared" si="2"/>
        <v>29</v>
      </c>
      <c r="U31" s="795">
        <f t="shared" si="3"/>
        <v>0.85000000000000142</v>
      </c>
      <c r="V31" s="796">
        <f t="shared" si="4"/>
        <v>1.0301953818827709</v>
      </c>
      <c r="W31" s="783">
        <v>10</v>
      </c>
    </row>
    <row r="32" spans="1:23" ht="14.4" customHeight="1" x14ac:dyDescent="0.3">
      <c r="A32" s="843" t="s">
        <v>3697</v>
      </c>
      <c r="B32" s="836"/>
      <c r="C32" s="838"/>
      <c r="D32" s="799"/>
      <c r="E32" s="829">
        <v>3</v>
      </c>
      <c r="F32" s="830">
        <v>1.75</v>
      </c>
      <c r="G32" s="789">
        <v>5.3</v>
      </c>
      <c r="H32" s="839">
        <v>2</v>
      </c>
      <c r="I32" s="840">
        <v>0.99</v>
      </c>
      <c r="J32" s="791">
        <v>4.5</v>
      </c>
      <c r="K32" s="832">
        <v>0.59</v>
      </c>
      <c r="L32" s="831">
        <v>3</v>
      </c>
      <c r="M32" s="831">
        <v>23</v>
      </c>
      <c r="N32" s="833">
        <v>7.67</v>
      </c>
      <c r="O32" s="831" t="s">
        <v>3643</v>
      </c>
      <c r="P32" s="834" t="s">
        <v>3698</v>
      </c>
      <c r="Q32" s="835">
        <f t="shared" si="0"/>
        <v>2</v>
      </c>
      <c r="R32" s="835">
        <f t="shared" si="0"/>
        <v>0.99</v>
      </c>
      <c r="S32" s="836">
        <f t="shared" si="1"/>
        <v>15.34</v>
      </c>
      <c r="T32" s="836">
        <f t="shared" si="2"/>
        <v>9</v>
      </c>
      <c r="U32" s="836">
        <f t="shared" si="3"/>
        <v>-6.34</v>
      </c>
      <c r="V32" s="837">
        <f t="shared" si="4"/>
        <v>0.58670143415906129</v>
      </c>
      <c r="W32" s="790"/>
    </row>
    <row r="33" spans="1:23" ht="14.4" customHeight="1" x14ac:dyDescent="0.3">
      <c r="A33" s="843" t="s">
        <v>3699</v>
      </c>
      <c r="B33" s="836">
        <v>1</v>
      </c>
      <c r="C33" s="838">
        <v>1</v>
      </c>
      <c r="D33" s="799">
        <v>19</v>
      </c>
      <c r="E33" s="829"/>
      <c r="F33" s="830"/>
      <c r="G33" s="789"/>
      <c r="H33" s="839"/>
      <c r="I33" s="840"/>
      <c r="J33" s="791"/>
      <c r="K33" s="832">
        <v>0.97</v>
      </c>
      <c r="L33" s="831">
        <v>4</v>
      </c>
      <c r="M33" s="831">
        <v>32</v>
      </c>
      <c r="N33" s="833">
        <v>10.61</v>
      </c>
      <c r="O33" s="831" t="s">
        <v>3643</v>
      </c>
      <c r="P33" s="834" t="s">
        <v>3700</v>
      </c>
      <c r="Q33" s="835">
        <f t="shared" si="0"/>
        <v>-1</v>
      </c>
      <c r="R33" s="835">
        <f t="shared" si="0"/>
        <v>-1</v>
      </c>
      <c r="S33" s="836" t="str">
        <f t="shared" si="1"/>
        <v/>
      </c>
      <c r="T33" s="836" t="str">
        <f t="shared" si="2"/>
        <v/>
      </c>
      <c r="U33" s="836" t="str">
        <f t="shared" si="3"/>
        <v/>
      </c>
      <c r="V33" s="837" t="str">
        <f t="shared" si="4"/>
        <v/>
      </c>
      <c r="W33" s="790"/>
    </row>
    <row r="34" spans="1:23" ht="14.4" customHeight="1" x14ac:dyDescent="0.3">
      <c r="A34" s="842" t="s">
        <v>3701</v>
      </c>
      <c r="B34" s="774">
        <v>9</v>
      </c>
      <c r="C34" s="775">
        <v>3.81</v>
      </c>
      <c r="D34" s="776">
        <v>6.9</v>
      </c>
      <c r="E34" s="793">
        <v>10</v>
      </c>
      <c r="F34" s="777">
        <v>4.7300000000000004</v>
      </c>
      <c r="G34" s="778">
        <v>6.2</v>
      </c>
      <c r="H34" s="779">
        <v>2</v>
      </c>
      <c r="I34" s="777">
        <v>0.83</v>
      </c>
      <c r="J34" s="787">
        <v>7</v>
      </c>
      <c r="K34" s="780">
        <v>0.41</v>
      </c>
      <c r="L34" s="779">
        <v>2</v>
      </c>
      <c r="M34" s="779">
        <v>19</v>
      </c>
      <c r="N34" s="781">
        <v>6.43</v>
      </c>
      <c r="O34" s="779" t="s">
        <v>3643</v>
      </c>
      <c r="P34" s="794" t="s">
        <v>3702</v>
      </c>
      <c r="Q34" s="782">
        <f t="shared" si="0"/>
        <v>-7</v>
      </c>
      <c r="R34" s="782">
        <f t="shared" si="0"/>
        <v>-2.98</v>
      </c>
      <c r="S34" s="795">
        <f t="shared" si="1"/>
        <v>12.86</v>
      </c>
      <c r="T34" s="795">
        <f t="shared" si="2"/>
        <v>14</v>
      </c>
      <c r="U34" s="795">
        <f t="shared" si="3"/>
        <v>1.1400000000000006</v>
      </c>
      <c r="V34" s="796">
        <f t="shared" si="4"/>
        <v>1.088646967340591</v>
      </c>
      <c r="W34" s="783">
        <v>2</v>
      </c>
    </row>
    <row r="35" spans="1:23" ht="14.4" customHeight="1" x14ac:dyDescent="0.3">
      <c r="A35" s="843" t="s">
        <v>3703</v>
      </c>
      <c r="B35" s="827">
        <v>16</v>
      </c>
      <c r="C35" s="828">
        <v>8.6</v>
      </c>
      <c r="D35" s="788">
        <v>5.9</v>
      </c>
      <c r="E35" s="829">
        <v>6</v>
      </c>
      <c r="F35" s="830">
        <v>3.37</v>
      </c>
      <c r="G35" s="789">
        <v>6</v>
      </c>
      <c r="H35" s="831">
        <v>11</v>
      </c>
      <c r="I35" s="830">
        <v>6.15</v>
      </c>
      <c r="J35" s="789">
        <v>7.6</v>
      </c>
      <c r="K35" s="832">
        <v>0.53</v>
      </c>
      <c r="L35" s="831">
        <v>3</v>
      </c>
      <c r="M35" s="831">
        <v>24</v>
      </c>
      <c r="N35" s="833">
        <v>8.02</v>
      </c>
      <c r="O35" s="831" t="s">
        <v>3643</v>
      </c>
      <c r="P35" s="834" t="s">
        <v>3704</v>
      </c>
      <c r="Q35" s="835">
        <f t="shared" si="0"/>
        <v>-5</v>
      </c>
      <c r="R35" s="835">
        <f t="shared" si="0"/>
        <v>-2.4499999999999993</v>
      </c>
      <c r="S35" s="836">
        <f t="shared" si="1"/>
        <v>88.22</v>
      </c>
      <c r="T35" s="836">
        <f t="shared" si="2"/>
        <v>83.6</v>
      </c>
      <c r="U35" s="836">
        <f t="shared" si="3"/>
        <v>-4.6200000000000045</v>
      </c>
      <c r="V35" s="837">
        <f t="shared" si="4"/>
        <v>0.94763092269326676</v>
      </c>
      <c r="W35" s="790">
        <v>8</v>
      </c>
    </row>
    <row r="36" spans="1:23" ht="14.4" customHeight="1" x14ac:dyDescent="0.3">
      <c r="A36" s="843" t="s">
        <v>3705</v>
      </c>
      <c r="B36" s="827"/>
      <c r="C36" s="828"/>
      <c r="D36" s="788"/>
      <c r="E36" s="829"/>
      <c r="F36" s="830"/>
      <c r="G36" s="789"/>
      <c r="H36" s="831">
        <v>1</v>
      </c>
      <c r="I36" s="830">
        <v>0.79</v>
      </c>
      <c r="J36" s="789">
        <v>6</v>
      </c>
      <c r="K36" s="832">
        <v>0.79</v>
      </c>
      <c r="L36" s="831">
        <v>4</v>
      </c>
      <c r="M36" s="831">
        <v>32</v>
      </c>
      <c r="N36" s="833">
        <v>10.54</v>
      </c>
      <c r="O36" s="831" t="s">
        <v>3643</v>
      </c>
      <c r="P36" s="834" t="s">
        <v>3706</v>
      </c>
      <c r="Q36" s="835">
        <f t="shared" si="0"/>
        <v>1</v>
      </c>
      <c r="R36" s="835">
        <f t="shared" si="0"/>
        <v>0.79</v>
      </c>
      <c r="S36" s="836">
        <f t="shared" si="1"/>
        <v>10.54</v>
      </c>
      <c r="T36" s="836">
        <f t="shared" si="2"/>
        <v>6</v>
      </c>
      <c r="U36" s="836">
        <f t="shared" si="3"/>
        <v>-4.5399999999999991</v>
      </c>
      <c r="V36" s="837">
        <f t="shared" si="4"/>
        <v>0.56925996204933593</v>
      </c>
      <c r="W36" s="790"/>
    </row>
    <row r="37" spans="1:23" ht="14.4" customHeight="1" x14ac:dyDescent="0.3">
      <c r="A37" s="842" t="s">
        <v>3707</v>
      </c>
      <c r="B37" s="795">
        <v>8</v>
      </c>
      <c r="C37" s="797">
        <v>3.05</v>
      </c>
      <c r="D37" s="798">
        <v>5.3</v>
      </c>
      <c r="E37" s="784">
        <v>9</v>
      </c>
      <c r="F37" s="785">
        <v>5.24</v>
      </c>
      <c r="G37" s="786">
        <v>3.3</v>
      </c>
      <c r="H37" s="779">
        <v>2</v>
      </c>
      <c r="I37" s="777">
        <v>0.74</v>
      </c>
      <c r="J37" s="787">
        <v>4.5</v>
      </c>
      <c r="K37" s="780">
        <v>0.37</v>
      </c>
      <c r="L37" s="779">
        <v>1</v>
      </c>
      <c r="M37" s="779">
        <v>10</v>
      </c>
      <c r="N37" s="781">
        <v>3.46</v>
      </c>
      <c r="O37" s="779" t="s">
        <v>3643</v>
      </c>
      <c r="P37" s="794" t="s">
        <v>3708</v>
      </c>
      <c r="Q37" s="782">
        <f t="shared" si="0"/>
        <v>-6</v>
      </c>
      <c r="R37" s="782">
        <f t="shared" si="0"/>
        <v>-2.3099999999999996</v>
      </c>
      <c r="S37" s="795">
        <f t="shared" si="1"/>
        <v>6.92</v>
      </c>
      <c r="T37" s="795">
        <f t="shared" si="2"/>
        <v>9</v>
      </c>
      <c r="U37" s="795">
        <f t="shared" si="3"/>
        <v>2.08</v>
      </c>
      <c r="V37" s="796">
        <f t="shared" si="4"/>
        <v>1.300578034682081</v>
      </c>
      <c r="W37" s="783">
        <v>2</v>
      </c>
    </row>
    <row r="38" spans="1:23" ht="14.4" customHeight="1" x14ac:dyDescent="0.3">
      <c r="A38" s="843" t="s">
        <v>3709</v>
      </c>
      <c r="B38" s="836">
        <v>1</v>
      </c>
      <c r="C38" s="838">
        <v>0.51</v>
      </c>
      <c r="D38" s="799">
        <v>4</v>
      </c>
      <c r="E38" s="839">
        <v>1</v>
      </c>
      <c r="F38" s="840">
        <v>0.84</v>
      </c>
      <c r="G38" s="791">
        <v>7</v>
      </c>
      <c r="H38" s="831"/>
      <c r="I38" s="830"/>
      <c r="J38" s="789"/>
      <c r="K38" s="832">
        <v>0.51</v>
      </c>
      <c r="L38" s="831">
        <v>2</v>
      </c>
      <c r="M38" s="831">
        <v>14</v>
      </c>
      <c r="N38" s="833">
        <v>4.6900000000000004</v>
      </c>
      <c r="O38" s="831" t="s">
        <v>3643</v>
      </c>
      <c r="P38" s="834" t="s">
        <v>3710</v>
      </c>
      <c r="Q38" s="835">
        <f t="shared" si="0"/>
        <v>-1</v>
      </c>
      <c r="R38" s="835">
        <f t="shared" si="0"/>
        <v>-0.51</v>
      </c>
      <c r="S38" s="836" t="str">
        <f t="shared" si="1"/>
        <v/>
      </c>
      <c r="T38" s="836" t="str">
        <f t="shared" si="2"/>
        <v/>
      </c>
      <c r="U38" s="836" t="str">
        <f t="shared" si="3"/>
        <v/>
      </c>
      <c r="V38" s="837" t="str">
        <f t="shared" si="4"/>
        <v/>
      </c>
      <c r="W38" s="790"/>
    </row>
    <row r="39" spans="1:23" ht="14.4" customHeight="1" x14ac:dyDescent="0.3">
      <c r="A39" s="842" t="s">
        <v>3711</v>
      </c>
      <c r="B39" s="795">
        <v>8</v>
      </c>
      <c r="C39" s="797">
        <v>2.09</v>
      </c>
      <c r="D39" s="798">
        <v>3.9</v>
      </c>
      <c r="E39" s="784">
        <v>13</v>
      </c>
      <c r="F39" s="785">
        <v>3.75</v>
      </c>
      <c r="G39" s="786">
        <v>3.4</v>
      </c>
      <c r="H39" s="779">
        <v>7</v>
      </c>
      <c r="I39" s="777">
        <v>1.91</v>
      </c>
      <c r="J39" s="778">
        <v>3.7</v>
      </c>
      <c r="K39" s="780">
        <v>0.26</v>
      </c>
      <c r="L39" s="779">
        <v>1</v>
      </c>
      <c r="M39" s="779">
        <v>11</v>
      </c>
      <c r="N39" s="781">
        <v>3.79</v>
      </c>
      <c r="O39" s="779" t="s">
        <v>3643</v>
      </c>
      <c r="P39" s="794" t="s">
        <v>3712</v>
      </c>
      <c r="Q39" s="782">
        <f t="shared" si="0"/>
        <v>-1</v>
      </c>
      <c r="R39" s="782">
        <f t="shared" si="0"/>
        <v>-0.17999999999999994</v>
      </c>
      <c r="S39" s="795">
        <f t="shared" si="1"/>
        <v>26.53</v>
      </c>
      <c r="T39" s="795">
        <f t="shared" si="2"/>
        <v>25.900000000000002</v>
      </c>
      <c r="U39" s="795">
        <f t="shared" si="3"/>
        <v>-0.62999999999999901</v>
      </c>
      <c r="V39" s="796">
        <f t="shared" si="4"/>
        <v>0.9762532981530343</v>
      </c>
      <c r="W39" s="783">
        <v>4</v>
      </c>
    </row>
    <row r="40" spans="1:23" ht="14.4" customHeight="1" x14ac:dyDescent="0.3">
      <c r="A40" s="843" t="s">
        <v>3713</v>
      </c>
      <c r="B40" s="836">
        <v>3</v>
      </c>
      <c r="C40" s="838">
        <v>1.0900000000000001</v>
      </c>
      <c r="D40" s="799">
        <v>4.3</v>
      </c>
      <c r="E40" s="839">
        <v>1</v>
      </c>
      <c r="F40" s="840">
        <v>0.39</v>
      </c>
      <c r="G40" s="791">
        <v>4</v>
      </c>
      <c r="H40" s="831">
        <v>2</v>
      </c>
      <c r="I40" s="830">
        <v>0.73</v>
      </c>
      <c r="J40" s="789">
        <v>3.5</v>
      </c>
      <c r="K40" s="832">
        <v>0.36</v>
      </c>
      <c r="L40" s="831">
        <v>1</v>
      </c>
      <c r="M40" s="831">
        <v>13</v>
      </c>
      <c r="N40" s="833">
        <v>4.49</v>
      </c>
      <c r="O40" s="831" t="s">
        <v>3643</v>
      </c>
      <c r="P40" s="834" t="s">
        <v>3714</v>
      </c>
      <c r="Q40" s="835">
        <f t="shared" si="0"/>
        <v>-1</v>
      </c>
      <c r="R40" s="835">
        <f t="shared" si="0"/>
        <v>-0.3600000000000001</v>
      </c>
      <c r="S40" s="836">
        <f t="shared" si="1"/>
        <v>8.98</v>
      </c>
      <c r="T40" s="836">
        <f t="shared" si="2"/>
        <v>7</v>
      </c>
      <c r="U40" s="836">
        <f t="shared" si="3"/>
        <v>-1.9800000000000004</v>
      </c>
      <c r="V40" s="837">
        <f t="shared" si="4"/>
        <v>0.77951002227171484</v>
      </c>
      <c r="W40" s="790">
        <v>1</v>
      </c>
    </row>
    <row r="41" spans="1:23" ht="14.4" customHeight="1" x14ac:dyDescent="0.3">
      <c r="A41" s="842" t="s">
        <v>3715</v>
      </c>
      <c r="B41" s="795">
        <v>7</v>
      </c>
      <c r="C41" s="797">
        <v>2.02</v>
      </c>
      <c r="D41" s="798">
        <v>5.6</v>
      </c>
      <c r="E41" s="784">
        <v>6</v>
      </c>
      <c r="F41" s="785">
        <v>1.92</v>
      </c>
      <c r="G41" s="786">
        <v>3.3</v>
      </c>
      <c r="H41" s="779">
        <v>2</v>
      </c>
      <c r="I41" s="777">
        <v>0.57999999999999996</v>
      </c>
      <c r="J41" s="787">
        <v>4.5</v>
      </c>
      <c r="K41" s="780">
        <v>0.28999999999999998</v>
      </c>
      <c r="L41" s="779">
        <v>1</v>
      </c>
      <c r="M41" s="779">
        <v>13</v>
      </c>
      <c r="N41" s="781">
        <v>4.34</v>
      </c>
      <c r="O41" s="779" t="s">
        <v>3643</v>
      </c>
      <c r="P41" s="794" t="s">
        <v>3716</v>
      </c>
      <c r="Q41" s="782">
        <f t="shared" si="0"/>
        <v>-5</v>
      </c>
      <c r="R41" s="782">
        <f t="shared" si="0"/>
        <v>-1.44</v>
      </c>
      <c r="S41" s="795">
        <f t="shared" si="1"/>
        <v>8.68</v>
      </c>
      <c r="T41" s="795">
        <f t="shared" si="2"/>
        <v>9</v>
      </c>
      <c r="U41" s="795">
        <f t="shared" si="3"/>
        <v>0.32000000000000028</v>
      </c>
      <c r="V41" s="796">
        <f t="shared" si="4"/>
        <v>1.0368663594470047</v>
      </c>
      <c r="W41" s="783">
        <v>2</v>
      </c>
    </row>
    <row r="42" spans="1:23" ht="14.4" customHeight="1" x14ac:dyDescent="0.3">
      <c r="A42" s="843" t="s">
        <v>3717</v>
      </c>
      <c r="B42" s="836">
        <v>2</v>
      </c>
      <c r="C42" s="838">
        <v>0.71</v>
      </c>
      <c r="D42" s="799">
        <v>5</v>
      </c>
      <c r="E42" s="839">
        <v>4</v>
      </c>
      <c r="F42" s="840">
        <v>1.6</v>
      </c>
      <c r="G42" s="791">
        <v>6.5</v>
      </c>
      <c r="H42" s="831">
        <v>2</v>
      </c>
      <c r="I42" s="830">
        <v>0.83</v>
      </c>
      <c r="J42" s="792">
        <v>6</v>
      </c>
      <c r="K42" s="832">
        <v>0.36</v>
      </c>
      <c r="L42" s="831">
        <v>2</v>
      </c>
      <c r="M42" s="831">
        <v>17</v>
      </c>
      <c r="N42" s="833">
        <v>5.63</v>
      </c>
      <c r="O42" s="831" t="s">
        <v>3643</v>
      </c>
      <c r="P42" s="834" t="s">
        <v>3718</v>
      </c>
      <c r="Q42" s="835">
        <f t="shared" si="0"/>
        <v>0</v>
      </c>
      <c r="R42" s="835">
        <f t="shared" si="0"/>
        <v>0.12</v>
      </c>
      <c r="S42" s="836">
        <f t="shared" si="1"/>
        <v>11.26</v>
      </c>
      <c r="T42" s="836">
        <f t="shared" si="2"/>
        <v>12</v>
      </c>
      <c r="U42" s="836">
        <f t="shared" si="3"/>
        <v>0.74000000000000021</v>
      </c>
      <c r="V42" s="837">
        <f t="shared" si="4"/>
        <v>1.0657193605683837</v>
      </c>
      <c r="W42" s="790">
        <v>3</v>
      </c>
    </row>
    <row r="43" spans="1:23" ht="14.4" customHeight="1" x14ac:dyDescent="0.3">
      <c r="A43" s="843" t="s">
        <v>3719</v>
      </c>
      <c r="B43" s="836">
        <v>1</v>
      </c>
      <c r="C43" s="838">
        <v>0.47</v>
      </c>
      <c r="D43" s="799">
        <v>4</v>
      </c>
      <c r="E43" s="839"/>
      <c r="F43" s="840"/>
      <c r="G43" s="791"/>
      <c r="H43" s="831"/>
      <c r="I43" s="830"/>
      <c r="J43" s="789"/>
      <c r="K43" s="832">
        <v>0.47</v>
      </c>
      <c r="L43" s="831">
        <v>2</v>
      </c>
      <c r="M43" s="831">
        <v>22</v>
      </c>
      <c r="N43" s="833">
        <v>7.27</v>
      </c>
      <c r="O43" s="831" t="s">
        <v>3643</v>
      </c>
      <c r="P43" s="834" t="s">
        <v>3720</v>
      </c>
      <c r="Q43" s="835">
        <f t="shared" si="0"/>
        <v>-1</v>
      </c>
      <c r="R43" s="835">
        <f t="shared" si="0"/>
        <v>-0.47</v>
      </c>
      <c r="S43" s="836" t="str">
        <f t="shared" si="1"/>
        <v/>
      </c>
      <c r="T43" s="836" t="str">
        <f t="shared" si="2"/>
        <v/>
      </c>
      <c r="U43" s="836" t="str">
        <f t="shared" si="3"/>
        <v/>
      </c>
      <c r="V43" s="837" t="str">
        <f t="shared" si="4"/>
        <v/>
      </c>
      <c r="W43" s="790"/>
    </row>
    <row r="44" spans="1:23" ht="14.4" customHeight="1" x14ac:dyDescent="0.3">
      <c r="A44" s="842" t="s">
        <v>3721</v>
      </c>
      <c r="B44" s="795">
        <v>2</v>
      </c>
      <c r="C44" s="797">
        <v>0.57999999999999996</v>
      </c>
      <c r="D44" s="798">
        <v>3</v>
      </c>
      <c r="E44" s="793">
        <v>1</v>
      </c>
      <c r="F44" s="777">
        <v>0.3</v>
      </c>
      <c r="G44" s="778">
        <v>2</v>
      </c>
      <c r="H44" s="784">
        <v>1</v>
      </c>
      <c r="I44" s="785">
        <v>0.28999999999999998</v>
      </c>
      <c r="J44" s="786">
        <v>3</v>
      </c>
      <c r="K44" s="780">
        <v>0.28999999999999998</v>
      </c>
      <c r="L44" s="779">
        <v>1</v>
      </c>
      <c r="M44" s="779">
        <v>12</v>
      </c>
      <c r="N44" s="781">
        <v>3.86</v>
      </c>
      <c r="O44" s="779" t="s">
        <v>3643</v>
      </c>
      <c r="P44" s="794" t="s">
        <v>3722</v>
      </c>
      <c r="Q44" s="782">
        <f t="shared" si="0"/>
        <v>-1</v>
      </c>
      <c r="R44" s="782">
        <f t="shared" si="0"/>
        <v>-0.28999999999999998</v>
      </c>
      <c r="S44" s="795">
        <f t="shared" si="1"/>
        <v>3.86</v>
      </c>
      <c r="T44" s="795">
        <f t="shared" si="2"/>
        <v>3</v>
      </c>
      <c r="U44" s="795">
        <f t="shared" si="3"/>
        <v>-0.85999999999999988</v>
      </c>
      <c r="V44" s="796">
        <f t="shared" si="4"/>
        <v>0.77720207253886009</v>
      </c>
      <c r="W44" s="783"/>
    </row>
    <row r="45" spans="1:23" ht="14.4" customHeight="1" x14ac:dyDescent="0.3">
      <c r="A45" s="843" t="s">
        <v>3723</v>
      </c>
      <c r="B45" s="836"/>
      <c r="C45" s="838"/>
      <c r="D45" s="799"/>
      <c r="E45" s="829">
        <v>1</v>
      </c>
      <c r="F45" s="830">
        <v>0.49</v>
      </c>
      <c r="G45" s="789">
        <v>16</v>
      </c>
      <c r="H45" s="839">
        <v>1</v>
      </c>
      <c r="I45" s="840">
        <v>0.41</v>
      </c>
      <c r="J45" s="792">
        <v>10</v>
      </c>
      <c r="K45" s="832">
        <v>0.41</v>
      </c>
      <c r="L45" s="831">
        <v>2</v>
      </c>
      <c r="M45" s="831">
        <v>17</v>
      </c>
      <c r="N45" s="833">
        <v>5.53</v>
      </c>
      <c r="O45" s="831" t="s">
        <v>3643</v>
      </c>
      <c r="P45" s="834" t="s">
        <v>3724</v>
      </c>
      <c r="Q45" s="835">
        <f t="shared" si="0"/>
        <v>1</v>
      </c>
      <c r="R45" s="835">
        <f t="shared" si="0"/>
        <v>0.41</v>
      </c>
      <c r="S45" s="836">
        <f t="shared" si="1"/>
        <v>5.53</v>
      </c>
      <c r="T45" s="836">
        <f t="shared" si="2"/>
        <v>10</v>
      </c>
      <c r="U45" s="836">
        <f t="shared" si="3"/>
        <v>4.47</v>
      </c>
      <c r="V45" s="837">
        <f t="shared" si="4"/>
        <v>1.8083182640144664</v>
      </c>
      <c r="W45" s="790">
        <v>4</v>
      </c>
    </row>
    <row r="46" spans="1:23" ht="14.4" customHeight="1" x14ac:dyDescent="0.3">
      <c r="A46" s="842" t="s">
        <v>3725</v>
      </c>
      <c r="B46" s="774">
        <v>11</v>
      </c>
      <c r="C46" s="775">
        <v>21.43</v>
      </c>
      <c r="D46" s="776">
        <v>10.4</v>
      </c>
      <c r="E46" s="793">
        <v>14</v>
      </c>
      <c r="F46" s="777">
        <v>26.98</v>
      </c>
      <c r="G46" s="778">
        <v>10.9</v>
      </c>
      <c r="H46" s="779">
        <v>13</v>
      </c>
      <c r="I46" s="777">
        <v>25.33</v>
      </c>
      <c r="J46" s="778">
        <v>10.1</v>
      </c>
      <c r="K46" s="780">
        <v>1.95</v>
      </c>
      <c r="L46" s="779">
        <v>4</v>
      </c>
      <c r="M46" s="779">
        <v>34</v>
      </c>
      <c r="N46" s="781">
        <v>11.37</v>
      </c>
      <c r="O46" s="779" t="s">
        <v>3643</v>
      </c>
      <c r="P46" s="794" t="s">
        <v>3726</v>
      </c>
      <c r="Q46" s="782">
        <f t="shared" si="0"/>
        <v>2</v>
      </c>
      <c r="R46" s="782">
        <f t="shared" si="0"/>
        <v>3.8999999999999986</v>
      </c>
      <c r="S46" s="795">
        <f t="shared" si="1"/>
        <v>147.81</v>
      </c>
      <c r="T46" s="795">
        <f t="shared" si="2"/>
        <v>131.29999999999998</v>
      </c>
      <c r="U46" s="795">
        <f t="shared" si="3"/>
        <v>-16.510000000000019</v>
      </c>
      <c r="V46" s="796">
        <f t="shared" si="4"/>
        <v>0.88830255057167973</v>
      </c>
      <c r="W46" s="783">
        <v>10</v>
      </c>
    </row>
    <row r="47" spans="1:23" ht="14.4" customHeight="1" x14ac:dyDescent="0.3">
      <c r="A47" s="843" t="s">
        <v>3727</v>
      </c>
      <c r="B47" s="827">
        <v>7</v>
      </c>
      <c r="C47" s="828">
        <v>13.94</v>
      </c>
      <c r="D47" s="788">
        <v>9.9</v>
      </c>
      <c r="E47" s="829">
        <v>2</v>
      </c>
      <c r="F47" s="830">
        <v>4.29</v>
      </c>
      <c r="G47" s="789">
        <v>11</v>
      </c>
      <c r="H47" s="831">
        <v>2</v>
      </c>
      <c r="I47" s="830">
        <v>4.07</v>
      </c>
      <c r="J47" s="789">
        <v>11</v>
      </c>
      <c r="K47" s="832">
        <v>1.99</v>
      </c>
      <c r="L47" s="831">
        <v>4</v>
      </c>
      <c r="M47" s="831">
        <v>38</v>
      </c>
      <c r="N47" s="833">
        <v>12.65</v>
      </c>
      <c r="O47" s="831" t="s">
        <v>3643</v>
      </c>
      <c r="P47" s="834" t="s">
        <v>3728</v>
      </c>
      <c r="Q47" s="835">
        <f t="shared" si="0"/>
        <v>-5</v>
      </c>
      <c r="R47" s="835">
        <f t="shared" si="0"/>
        <v>-9.8699999999999992</v>
      </c>
      <c r="S47" s="836">
        <f t="shared" si="1"/>
        <v>25.3</v>
      </c>
      <c r="T47" s="836">
        <f t="shared" si="2"/>
        <v>22</v>
      </c>
      <c r="U47" s="836">
        <f t="shared" si="3"/>
        <v>-3.3000000000000007</v>
      </c>
      <c r="V47" s="837">
        <f t="shared" si="4"/>
        <v>0.86956521739130432</v>
      </c>
      <c r="W47" s="790"/>
    </row>
    <row r="48" spans="1:23" ht="14.4" customHeight="1" x14ac:dyDescent="0.3">
      <c r="A48" s="843" t="s">
        <v>3729</v>
      </c>
      <c r="B48" s="827">
        <v>1</v>
      </c>
      <c r="C48" s="828">
        <v>2.89</v>
      </c>
      <c r="D48" s="788">
        <v>16</v>
      </c>
      <c r="E48" s="829"/>
      <c r="F48" s="830"/>
      <c r="G48" s="789"/>
      <c r="H48" s="831"/>
      <c r="I48" s="830"/>
      <c r="J48" s="789"/>
      <c r="K48" s="832">
        <v>2.89</v>
      </c>
      <c r="L48" s="831">
        <v>5</v>
      </c>
      <c r="M48" s="831">
        <v>49</v>
      </c>
      <c r="N48" s="833">
        <v>16.23</v>
      </c>
      <c r="O48" s="831" t="s">
        <v>3643</v>
      </c>
      <c r="P48" s="834" t="s">
        <v>3730</v>
      </c>
      <c r="Q48" s="835">
        <f t="shared" si="0"/>
        <v>-1</v>
      </c>
      <c r="R48" s="835">
        <f t="shared" si="0"/>
        <v>-2.89</v>
      </c>
      <c r="S48" s="836" t="str">
        <f t="shared" si="1"/>
        <v/>
      </c>
      <c r="T48" s="836" t="str">
        <f t="shared" si="2"/>
        <v/>
      </c>
      <c r="U48" s="836" t="str">
        <f t="shared" si="3"/>
        <v/>
      </c>
      <c r="V48" s="837" t="str">
        <f t="shared" si="4"/>
        <v/>
      </c>
      <c r="W48" s="790"/>
    </row>
    <row r="49" spans="1:23" ht="14.4" customHeight="1" x14ac:dyDescent="0.3">
      <c r="A49" s="842" t="s">
        <v>3731</v>
      </c>
      <c r="B49" s="795">
        <v>3</v>
      </c>
      <c r="C49" s="797">
        <v>1.57</v>
      </c>
      <c r="D49" s="798">
        <v>7.7</v>
      </c>
      <c r="E49" s="784">
        <v>5</v>
      </c>
      <c r="F49" s="785">
        <v>2.97</v>
      </c>
      <c r="G49" s="786">
        <v>3.8</v>
      </c>
      <c r="H49" s="779">
        <v>3</v>
      </c>
      <c r="I49" s="777">
        <v>1.37</v>
      </c>
      <c r="J49" s="778">
        <v>3</v>
      </c>
      <c r="K49" s="780">
        <v>0.45</v>
      </c>
      <c r="L49" s="779">
        <v>1</v>
      </c>
      <c r="M49" s="779">
        <v>12</v>
      </c>
      <c r="N49" s="781">
        <v>4.0599999999999996</v>
      </c>
      <c r="O49" s="779" t="s">
        <v>3643</v>
      </c>
      <c r="P49" s="794" t="s">
        <v>3732</v>
      </c>
      <c r="Q49" s="782">
        <f t="shared" si="0"/>
        <v>0</v>
      </c>
      <c r="R49" s="782">
        <f t="shared" si="0"/>
        <v>-0.19999999999999996</v>
      </c>
      <c r="S49" s="795">
        <f t="shared" si="1"/>
        <v>12.18</v>
      </c>
      <c r="T49" s="795">
        <f t="shared" si="2"/>
        <v>9</v>
      </c>
      <c r="U49" s="795">
        <f t="shared" si="3"/>
        <v>-3.1799999999999997</v>
      </c>
      <c r="V49" s="796">
        <f t="shared" si="4"/>
        <v>0.73891625615763545</v>
      </c>
      <c r="W49" s="783">
        <v>1</v>
      </c>
    </row>
    <row r="50" spans="1:23" ht="14.4" customHeight="1" x14ac:dyDescent="0.3">
      <c r="A50" s="843" t="s">
        <v>3733</v>
      </c>
      <c r="B50" s="836">
        <v>1</v>
      </c>
      <c r="C50" s="838">
        <v>0.61</v>
      </c>
      <c r="D50" s="799">
        <v>5</v>
      </c>
      <c r="E50" s="839"/>
      <c r="F50" s="840"/>
      <c r="G50" s="791"/>
      <c r="H50" s="831"/>
      <c r="I50" s="830"/>
      <c r="J50" s="789"/>
      <c r="K50" s="832">
        <v>0.61</v>
      </c>
      <c r="L50" s="831">
        <v>2</v>
      </c>
      <c r="M50" s="831">
        <v>17</v>
      </c>
      <c r="N50" s="833">
        <v>5.69</v>
      </c>
      <c r="O50" s="831" t="s">
        <v>3643</v>
      </c>
      <c r="P50" s="834" t="s">
        <v>3734</v>
      </c>
      <c r="Q50" s="835">
        <f t="shared" si="0"/>
        <v>-1</v>
      </c>
      <c r="R50" s="835">
        <f t="shared" si="0"/>
        <v>-0.61</v>
      </c>
      <c r="S50" s="836" t="str">
        <f t="shared" si="1"/>
        <v/>
      </c>
      <c r="T50" s="836" t="str">
        <f t="shared" si="2"/>
        <v/>
      </c>
      <c r="U50" s="836" t="str">
        <f t="shared" si="3"/>
        <v/>
      </c>
      <c r="V50" s="837" t="str">
        <f t="shared" si="4"/>
        <v/>
      </c>
      <c r="W50" s="790"/>
    </row>
    <row r="51" spans="1:23" ht="14.4" customHeight="1" x14ac:dyDescent="0.3">
      <c r="A51" s="842" t="s">
        <v>3735</v>
      </c>
      <c r="B51" s="774">
        <v>46</v>
      </c>
      <c r="C51" s="775">
        <v>127.04</v>
      </c>
      <c r="D51" s="776">
        <v>8.1999999999999993</v>
      </c>
      <c r="E51" s="793">
        <v>49</v>
      </c>
      <c r="F51" s="777">
        <v>134.47</v>
      </c>
      <c r="G51" s="778">
        <v>9.4</v>
      </c>
      <c r="H51" s="779">
        <v>51</v>
      </c>
      <c r="I51" s="777">
        <v>124.35</v>
      </c>
      <c r="J51" s="787">
        <v>7.8</v>
      </c>
      <c r="K51" s="780">
        <v>0.94</v>
      </c>
      <c r="L51" s="779">
        <v>3</v>
      </c>
      <c r="M51" s="779">
        <v>23</v>
      </c>
      <c r="N51" s="781">
        <v>7.53</v>
      </c>
      <c r="O51" s="779" t="s">
        <v>3643</v>
      </c>
      <c r="P51" s="794" t="s">
        <v>3736</v>
      </c>
      <c r="Q51" s="782">
        <f t="shared" si="0"/>
        <v>5</v>
      </c>
      <c r="R51" s="782">
        <f t="shared" si="0"/>
        <v>-2.6900000000000119</v>
      </c>
      <c r="S51" s="795">
        <f t="shared" si="1"/>
        <v>384.03000000000003</v>
      </c>
      <c r="T51" s="795">
        <f t="shared" si="2"/>
        <v>397.8</v>
      </c>
      <c r="U51" s="795">
        <f t="shared" si="3"/>
        <v>13.769999999999982</v>
      </c>
      <c r="V51" s="796">
        <f t="shared" si="4"/>
        <v>1.0358565737051793</v>
      </c>
      <c r="W51" s="783">
        <v>46</v>
      </c>
    </row>
    <row r="52" spans="1:23" ht="14.4" customHeight="1" x14ac:dyDescent="0.3">
      <c r="A52" s="843" t="s">
        <v>3737</v>
      </c>
      <c r="B52" s="827">
        <v>14</v>
      </c>
      <c r="C52" s="828">
        <v>42.01</v>
      </c>
      <c r="D52" s="788">
        <v>10.4</v>
      </c>
      <c r="E52" s="829">
        <v>7</v>
      </c>
      <c r="F52" s="830">
        <v>21.94</v>
      </c>
      <c r="G52" s="789">
        <v>10</v>
      </c>
      <c r="H52" s="831">
        <v>5</v>
      </c>
      <c r="I52" s="830">
        <v>9.19</v>
      </c>
      <c r="J52" s="789">
        <v>7.2</v>
      </c>
      <c r="K52" s="832">
        <v>1.04</v>
      </c>
      <c r="L52" s="831">
        <v>3</v>
      </c>
      <c r="M52" s="831">
        <v>25</v>
      </c>
      <c r="N52" s="833">
        <v>8.17</v>
      </c>
      <c r="O52" s="831" t="s">
        <v>3643</v>
      </c>
      <c r="P52" s="834" t="s">
        <v>3738</v>
      </c>
      <c r="Q52" s="835">
        <f t="shared" si="0"/>
        <v>-9</v>
      </c>
      <c r="R52" s="835">
        <f t="shared" si="0"/>
        <v>-32.82</v>
      </c>
      <c r="S52" s="836">
        <f t="shared" si="1"/>
        <v>40.85</v>
      </c>
      <c r="T52" s="836">
        <f t="shared" si="2"/>
        <v>36</v>
      </c>
      <c r="U52" s="836">
        <f t="shared" si="3"/>
        <v>-4.8500000000000014</v>
      </c>
      <c r="V52" s="837">
        <f t="shared" si="4"/>
        <v>0.88127294981640147</v>
      </c>
      <c r="W52" s="790">
        <v>1</v>
      </c>
    </row>
    <row r="53" spans="1:23" ht="14.4" customHeight="1" x14ac:dyDescent="0.3">
      <c r="A53" s="843" t="s">
        <v>3739</v>
      </c>
      <c r="B53" s="827">
        <v>1</v>
      </c>
      <c r="C53" s="828">
        <v>4.13</v>
      </c>
      <c r="D53" s="788">
        <v>8</v>
      </c>
      <c r="E53" s="829">
        <v>2</v>
      </c>
      <c r="F53" s="830">
        <v>2.99</v>
      </c>
      <c r="G53" s="789">
        <v>8</v>
      </c>
      <c r="H53" s="831"/>
      <c r="I53" s="830"/>
      <c r="J53" s="789"/>
      <c r="K53" s="832">
        <v>1.31</v>
      </c>
      <c r="L53" s="831">
        <v>3</v>
      </c>
      <c r="M53" s="831">
        <v>30</v>
      </c>
      <c r="N53" s="833">
        <v>9.94</v>
      </c>
      <c r="O53" s="831" t="s">
        <v>3643</v>
      </c>
      <c r="P53" s="834" t="s">
        <v>3740</v>
      </c>
      <c r="Q53" s="835">
        <f t="shared" si="0"/>
        <v>-1</v>
      </c>
      <c r="R53" s="835">
        <f t="shared" si="0"/>
        <v>-4.13</v>
      </c>
      <c r="S53" s="836" t="str">
        <f t="shared" si="1"/>
        <v/>
      </c>
      <c r="T53" s="836" t="str">
        <f t="shared" si="2"/>
        <v/>
      </c>
      <c r="U53" s="836" t="str">
        <f t="shared" si="3"/>
        <v/>
      </c>
      <c r="V53" s="837" t="str">
        <f t="shared" si="4"/>
        <v/>
      </c>
      <c r="W53" s="790"/>
    </row>
    <row r="54" spans="1:23" ht="14.4" customHeight="1" x14ac:dyDescent="0.3">
      <c r="A54" s="842" t="s">
        <v>3741</v>
      </c>
      <c r="B54" s="774">
        <v>20</v>
      </c>
      <c r="C54" s="775">
        <v>10.63</v>
      </c>
      <c r="D54" s="776">
        <v>4</v>
      </c>
      <c r="E54" s="793">
        <v>18</v>
      </c>
      <c r="F54" s="777">
        <v>8.86</v>
      </c>
      <c r="G54" s="778">
        <v>3.4</v>
      </c>
      <c r="H54" s="779">
        <v>13</v>
      </c>
      <c r="I54" s="777">
        <v>6.71</v>
      </c>
      <c r="J54" s="778">
        <v>3.4</v>
      </c>
      <c r="K54" s="780">
        <v>0.48</v>
      </c>
      <c r="L54" s="779">
        <v>1</v>
      </c>
      <c r="M54" s="779">
        <v>13</v>
      </c>
      <c r="N54" s="781">
        <v>4.3099999999999996</v>
      </c>
      <c r="O54" s="779" t="s">
        <v>3643</v>
      </c>
      <c r="P54" s="794" t="s">
        <v>3742</v>
      </c>
      <c r="Q54" s="782">
        <f t="shared" si="0"/>
        <v>-7</v>
      </c>
      <c r="R54" s="782">
        <f t="shared" si="0"/>
        <v>-3.9200000000000008</v>
      </c>
      <c r="S54" s="795">
        <f t="shared" si="1"/>
        <v>56.029999999999994</v>
      </c>
      <c r="T54" s="795">
        <f t="shared" si="2"/>
        <v>44.199999999999996</v>
      </c>
      <c r="U54" s="795">
        <f t="shared" si="3"/>
        <v>-11.829999999999998</v>
      </c>
      <c r="V54" s="796">
        <f t="shared" si="4"/>
        <v>0.78886310904872392</v>
      </c>
      <c r="W54" s="783"/>
    </row>
    <row r="55" spans="1:23" ht="14.4" customHeight="1" x14ac:dyDescent="0.3">
      <c r="A55" s="843" t="s">
        <v>3743</v>
      </c>
      <c r="B55" s="827">
        <v>4</v>
      </c>
      <c r="C55" s="828">
        <v>2.4700000000000002</v>
      </c>
      <c r="D55" s="788">
        <v>8</v>
      </c>
      <c r="E55" s="829"/>
      <c r="F55" s="830"/>
      <c r="G55" s="789"/>
      <c r="H55" s="831">
        <v>1</v>
      </c>
      <c r="I55" s="830">
        <v>0.61</v>
      </c>
      <c r="J55" s="792">
        <v>14</v>
      </c>
      <c r="K55" s="832">
        <v>0.6</v>
      </c>
      <c r="L55" s="831">
        <v>2</v>
      </c>
      <c r="M55" s="831">
        <v>18</v>
      </c>
      <c r="N55" s="833">
        <v>6.08</v>
      </c>
      <c r="O55" s="831" t="s">
        <v>3643</v>
      </c>
      <c r="P55" s="834" t="s">
        <v>3744</v>
      </c>
      <c r="Q55" s="835">
        <f t="shared" si="0"/>
        <v>-3</v>
      </c>
      <c r="R55" s="835">
        <f t="shared" si="0"/>
        <v>-1.8600000000000003</v>
      </c>
      <c r="S55" s="836">
        <f t="shared" si="1"/>
        <v>6.08</v>
      </c>
      <c r="T55" s="836">
        <f t="shared" si="2"/>
        <v>14</v>
      </c>
      <c r="U55" s="836">
        <f t="shared" si="3"/>
        <v>7.92</v>
      </c>
      <c r="V55" s="837">
        <f t="shared" si="4"/>
        <v>2.3026315789473686</v>
      </c>
      <c r="W55" s="790">
        <v>8</v>
      </c>
    </row>
    <row r="56" spans="1:23" ht="14.4" customHeight="1" x14ac:dyDescent="0.3">
      <c r="A56" s="843" t="s">
        <v>3745</v>
      </c>
      <c r="B56" s="827">
        <v>1</v>
      </c>
      <c r="C56" s="828">
        <v>0.79</v>
      </c>
      <c r="D56" s="788">
        <v>5</v>
      </c>
      <c r="E56" s="829">
        <v>1</v>
      </c>
      <c r="F56" s="830">
        <v>1.4</v>
      </c>
      <c r="G56" s="789">
        <v>31</v>
      </c>
      <c r="H56" s="831"/>
      <c r="I56" s="830"/>
      <c r="J56" s="789"/>
      <c r="K56" s="832">
        <v>0.79</v>
      </c>
      <c r="L56" s="831">
        <v>3</v>
      </c>
      <c r="M56" s="831">
        <v>24</v>
      </c>
      <c r="N56" s="833">
        <v>8.02</v>
      </c>
      <c r="O56" s="831" t="s">
        <v>3643</v>
      </c>
      <c r="P56" s="834" t="s">
        <v>3746</v>
      </c>
      <c r="Q56" s="835">
        <f t="shared" si="0"/>
        <v>-1</v>
      </c>
      <c r="R56" s="835">
        <f t="shared" si="0"/>
        <v>-0.79</v>
      </c>
      <c r="S56" s="836" t="str">
        <f t="shared" si="1"/>
        <v/>
      </c>
      <c r="T56" s="836" t="str">
        <f t="shared" si="2"/>
        <v/>
      </c>
      <c r="U56" s="836" t="str">
        <f t="shared" si="3"/>
        <v/>
      </c>
      <c r="V56" s="837" t="str">
        <f t="shared" si="4"/>
        <v/>
      </c>
      <c r="W56" s="790"/>
    </row>
    <row r="57" spans="1:23" ht="14.4" customHeight="1" x14ac:dyDescent="0.3">
      <c r="A57" s="842" t="s">
        <v>3747</v>
      </c>
      <c r="B57" s="795">
        <v>18</v>
      </c>
      <c r="C57" s="797">
        <v>6.76</v>
      </c>
      <c r="D57" s="798">
        <v>3.6</v>
      </c>
      <c r="E57" s="793">
        <v>10</v>
      </c>
      <c r="F57" s="777">
        <v>3.14</v>
      </c>
      <c r="G57" s="778">
        <v>2.8</v>
      </c>
      <c r="H57" s="784">
        <v>26</v>
      </c>
      <c r="I57" s="785">
        <v>9.3699999999999992</v>
      </c>
      <c r="J57" s="786">
        <v>2.9</v>
      </c>
      <c r="K57" s="780">
        <v>0.36</v>
      </c>
      <c r="L57" s="779">
        <v>1</v>
      </c>
      <c r="M57" s="779">
        <v>10</v>
      </c>
      <c r="N57" s="781">
        <v>3.2</v>
      </c>
      <c r="O57" s="779" t="s">
        <v>3643</v>
      </c>
      <c r="P57" s="794" t="s">
        <v>3748</v>
      </c>
      <c r="Q57" s="782">
        <f t="shared" si="0"/>
        <v>8</v>
      </c>
      <c r="R57" s="782">
        <f t="shared" si="0"/>
        <v>2.6099999999999994</v>
      </c>
      <c r="S57" s="795">
        <f t="shared" si="1"/>
        <v>83.2</v>
      </c>
      <c r="T57" s="795">
        <f t="shared" si="2"/>
        <v>75.399999999999991</v>
      </c>
      <c r="U57" s="795">
        <f t="shared" si="3"/>
        <v>-7.8000000000000114</v>
      </c>
      <c r="V57" s="796">
        <f t="shared" si="4"/>
        <v>0.90624999999999989</v>
      </c>
      <c r="W57" s="783">
        <v>8</v>
      </c>
    </row>
    <row r="58" spans="1:23" ht="14.4" customHeight="1" x14ac:dyDescent="0.3">
      <c r="A58" s="843" t="s">
        <v>3749</v>
      </c>
      <c r="B58" s="836">
        <v>1</v>
      </c>
      <c r="C58" s="838">
        <v>0.38</v>
      </c>
      <c r="D58" s="799">
        <v>3</v>
      </c>
      <c r="E58" s="829">
        <v>1</v>
      </c>
      <c r="F58" s="830">
        <v>0.34</v>
      </c>
      <c r="G58" s="789">
        <v>3</v>
      </c>
      <c r="H58" s="839"/>
      <c r="I58" s="840"/>
      <c r="J58" s="791"/>
      <c r="K58" s="832">
        <v>0.38</v>
      </c>
      <c r="L58" s="831">
        <v>1</v>
      </c>
      <c r="M58" s="831">
        <v>11</v>
      </c>
      <c r="N58" s="833">
        <v>3.79</v>
      </c>
      <c r="O58" s="831" t="s">
        <v>3643</v>
      </c>
      <c r="P58" s="834" t="s">
        <v>3750</v>
      </c>
      <c r="Q58" s="835">
        <f t="shared" si="0"/>
        <v>-1</v>
      </c>
      <c r="R58" s="835">
        <f t="shared" si="0"/>
        <v>-0.38</v>
      </c>
      <c r="S58" s="836" t="str">
        <f t="shared" si="1"/>
        <v/>
      </c>
      <c r="T58" s="836" t="str">
        <f t="shared" si="2"/>
        <v/>
      </c>
      <c r="U58" s="836" t="str">
        <f t="shared" si="3"/>
        <v/>
      </c>
      <c r="V58" s="837" t="str">
        <f t="shared" si="4"/>
        <v/>
      </c>
      <c r="W58" s="790"/>
    </row>
    <row r="59" spans="1:23" ht="14.4" customHeight="1" x14ac:dyDescent="0.3">
      <c r="A59" s="842" t="s">
        <v>3751</v>
      </c>
      <c r="B59" s="774">
        <v>9</v>
      </c>
      <c r="C59" s="775">
        <v>5.52</v>
      </c>
      <c r="D59" s="776">
        <v>5.7</v>
      </c>
      <c r="E59" s="793">
        <v>1</v>
      </c>
      <c r="F59" s="777">
        <v>0.63</v>
      </c>
      <c r="G59" s="778">
        <v>7</v>
      </c>
      <c r="H59" s="779">
        <v>1</v>
      </c>
      <c r="I59" s="777">
        <v>0.61</v>
      </c>
      <c r="J59" s="787">
        <v>5</v>
      </c>
      <c r="K59" s="780">
        <v>0.61</v>
      </c>
      <c r="L59" s="779">
        <v>2</v>
      </c>
      <c r="M59" s="779">
        <v>14</v>
      </c>
      <c r="N59" s="781">
        <v>4.8099999999999996</v>
      </c>
      <c r="O59" s="779" t="s">
        <v>3643</v>
      </c>
      <c r="P59" s="794" t="s">
        <v>3752</v>
      </c>
      <c r="Q59" s="782">
        <f t="shared" si="0"/>
        <v>-8</v>
      </c>
      <c r="R59" s="782">
        <f t="shared" si="0"/>
        <v>-4.9099999999999993</v>
      </c>
      <c r="S59" s="795">
        <f t="shared" si="1"/>
        <v>4.8099999999999996</v>
      </c>
      <c r="T59" s="795">
        <f t="shared" si="2"/>
        <v>5</v>
      </c>
      <c r="U59" s="795">
        <f t="shared" si="3"/>
        <v>0.19000000000000039</v>
      </c>
      <c r="V59" s="796">
        <f t="shared" si="4"/>
        <v>1.0395010395010396</v>
      </c>
      <c r="W59" s="783"/>
    </row>
    <row r="60" spans="1:23" ht="14.4" customHeight="1" x14ac:dyDescent="0.3">
      <c r="A60" s="843" t="s">
        <v>3753</v>
      </c>
      <c r="B60" s="827">
        <v>1</v>
      </c>
      <c r="C60" s="828">
        <v>0.94</v>
      </c>
      <c r="D60" s="788">
        <v>7</v>
      </c>
      <c r="E60" s="829">
        <v>1</v>
      </c>
      <c r="F60" s="830">
        <v>0.97</v>
      </c>
      <c r="G60" s="789">
        <v>9</v>
      </c>
      <c r="H60" s="831">
        <v>1</v>
      </c>
      <c r="I60" s="830">
        <v>0.94</v>
      </c>
      <c r="J60" s="789">
        <v>7</v>
      </c>
      <c r="K60" s="832">
        <v>0.94</v>
      </c>
      <c r="L60" s="831">
        <v>3</v>
      </c>
      <c r="M60" s="831">
        <v>26</v>
      </c>
      <c r="N60" s="833">
        <v>8.82</v>
      </c>
      <c r="O60" s="831" t="s">
        <v>3643</v>
      </c>
      <c r="P60" s="834" t="s">
        <v>3754</v>
      </c>
      <c r="Q60" s="835">
        <f t="shared" si="0"/>
        <v>0</v>
      </c>
      <c r="R60" s="835">
        <f t="shared" si="0"/>
        <v>0</v>
      </c>
      <c r="S60" s="836">
        <f t="shared" si="1"/>
        <v>8.82</v>
      </c>
      <c r="T60" s="836">
        <f t="shared" si="2"/>
        <v>7</v>
      </c>
      <c r="U60" s="836">
        <f t="shared" si="3"/>
        <v>-1.8200000000000003</v>
      </c>
      <c r="V60" s="837">
        <f t="shared" si="4"/>
        <v>0.79365079365079361</v>
      </c>
      <c r="W60" s="790"/>
    </row>
    <row r="61" spans="1:23" ht="14.4" customHeight="1" x14ac:dyDescent="0.3">
      <c r="A61" s="842" t="s">
        <v>3755</v>
      </c>
      <c r="B61" s="795">
        <v>2</v>
      </c>
      <c r="C61" s="797">
        <v>0.66</v>
      </c>
      <c r="D61" s="798">
        <v>6</v>
      </c>
      <c r="E61" s="793">
        <v>4</v>
      </c>
      <c r="F61" s="777">
        <v>1.69</v>
      </c>
      <c r="G61" s="778">
        <v>4</v>
      </c>
      <c r="H61" s="784">
        <v>7</v>
      </c>
      <c r="I61" s="785">
        <v>2.29</v>
      </c>
      <c r="J61" s="786">
        <v>3.7</v>
      </c>
      <c r="K61" s="780">
        <v>0.33</v>
      </c>
      <c r="L61" s="779">
        <v>1</v>
      </c>
      <c r="M61" s="779">
        <v>13</v>
      </c>
      <c r="N61" s="781">
        <v>4.41</v>
      </c>
      <c r="O61" s="779" t="s">
        <v>3643</v>
      </c>
      <c r="P61" s="794" t="s">
        <v>3756</v>
      </c>
      <c r="Q61" s="782">
        <f t="shared" si="0"/>
        <v>5</v>
      </c>
      <c r="R61" s="782">
        <f t="shared" si="0"/>
        <v>1.63</v>
      </c>
      <c r="S61" s="795">
        <f t="shared" si="1"/>
        <v>30.87</v>
      </c>
      <c r="T61" s="795">
        <f t="shared" si="2"/>
        <v>25.900000000000002</v>
      </c>
      <c r="U61" s="795">
        <f t="shared" si="3"/>
        <v>-4.9699999999999989</v>
      </c>
      <c r="V61" s="796">
        <f t="shared" si="4"/>
        <v>0.83900226757369623</v>
      </c>
      <c r="W61" s="783">
        <v>7</v>
      </c>
    </row>
    <row r="62" spans="1:23" ht="14.4" customHeight="1" x14ac:dyDescent="0.3">
      <c r="A62" s="843" t="s">
        <v>3757</v>
      </c>
      <c r="B62" s="836">
        <v>2</v>
      </c>
      <c r="C62" s="838">
        <v>1.56</v>
      </c>
      <c r="D62" s="799">
        <v>7</v>
      </c>
      <c r="E62" s="829">
        <v>4</v>
      </c>
      <c r="F62" s="830">
        <v>2.25</v>
      </c>
      <c r="G62" s="789">
        <v>10.5</v>
      </c>
      <c r="H62" s="839">
        <v>1</v>
      </c>
      <c r="I62" s="840">
        <v>0.79</v>
      </c>
      <c r="J62" s="792">
        <v>7</v>
      </c>
      <c r="K62" s="832">
        <v>0.52</v>
      </c>
      <c r="L62" s="831">
        <v>2</v>
      </c>
      <c r="M62" s="831">
        <v>20</v>
      </c>
      <c r="N62" s="833">
        <v>6.65</v>
      </c>
      <c r="O62" s="831" t="s">
        <v>3643</v>
      </c>
      <c r="P62" s="834" t="s">
        <v>3758</v>
      </c>
      <c r="Q62" s="835">
        <f t="shared" si="0"/>
        <v>-1</v>
      </c>
      <c r="R62" s="835">
        <f t="shared" si="0"/>
        <v>-0.77</v>
      </c>
      <c r="S62" s="836">
        <f t="shared" si="1"/>
        <v>6.65</v>
      </c>
      <c r="T62" s="836">
        <f t="shared" si="2"/>
        <v>7</v>
      </c>
      <c r="U62" s="836">
        <f t="shared" si="3"/>
        <v>0.34999999999999964</v>
      </c>
      <c r="V62" s="837">
        <f t="shared" si="4"/>
        <v>1.0526315789473684</v>
      </c>
      <c r="W62" s="790"/>
    </row>
    <row r="63" spans="1:23" ht="14.4" customHeight="1" x14ac:dyDescent="0.3">
      <c r="A63" s="843" t="s">
        <v>3759</v>
      </c>
      <c r="B63" s="836">
        <v>1</v>
      </c>
      <c r="C63" s="838">
        <v>0.51</v>
      </c>
      <c r="D63" s="799">
        <v>2</v>
      </c>
      <c r="E63" s="829"/>
      <c r="F63" s="830"/>
      <c r="G63" s="789"/>
      <c r="H63" s="839">
        <v>1</v>
      </c>
      <c r="I63" s="840">
        <v>0.51</v>
      </c>
      <c r="J63" s="791">
        <v>2</v>
      </c>
      <c r="K63" s="832">
        <v>0.71</v>
      </c>
      <c r="L63" s="831">
        <v>3</v>
      </c>
      <c r="M63" s="831">
        <v>26</v>
      </c>
      <c r="N63" s="833">
        <v>8.7799999999999994</v>
      </c>
      <c r="O63" s="831" t="s">
        <v>3643</v>
      </c>
      <c r="P63" s="834" t="s">
        <v>3760</v>
      </c>
      <c r="Q63" s="835">
        <f t="shared" si="0"/>
        <v>0</v>
      </c>
      <c r="R63" s="835">
        <f t="shared" si="0"/>
        <v>0</v>
      </c>
      <c r="S63" s="836">
        <f t="shared" si="1"/>
        <v>8.7799999999999994</v>
      </c>
      <c r="T63" s="836">
        <f t="shared" si="2"/>
        <v>2</v>
      </c>
      <c r="U63" s="836">
        <f t="shared" si="3"/>
        <v>-6.7799999999999994</v>
      </c>
      <c r="V63" s="837">
        <f t="shared" si="4"/>
        <v>0.22779043280182235</v>
      </c>
      <c r="W63" s="790"/>
    </row>
    <row r="64" spans="1:23" ht="14.4" customHeight="1" x14ac:dyDescent="0.3">
      <c r="A64" s="842" t="s">
        <v>3761</v>
      </c>
      <c r="B64" s="795">
        <v>11</v>
      </c>
      <c r="C64" s="797">
        <v>2.74</v>
      </c>
      <c r="D64" s="798">
        <v>3.9</v>
      </c>
      <c r="E64" s="784">
        <v>15</v>
      </c>
      <c r="F64" s="785">
        <v>3.96</v>
      </c>
      <c r="G64" s="786">
        <v>3.6</v>
      </c>
      <c r="H64" s="779">
        <v>10</v>
      </c>
      <c r="I64" s="777">
        <v>2.72</v>
      </c>
      <c r="J64" s="787">
        <v>4.8</v>
      </c>
      <c r="K64" s="780">
        <v>0.25</v>
      </c>
      <c r="L64" s="779">
        <v>1</v>
      </c>
      <c r="M64" s="779">
        <v>10</v>
      </c>
      <c r="N64" s="781">
        <v>3.47</v>
      </c>
      <c r="O64" s="779" t="s">
        <v>3643</v>
      </c>
      <c r="P64" s="794" t="s">
        <v>3762</v>
      </c>
      <c r="Q64" s="782">
        <f t="shared" si="0"/>
        <v>-1</v>
      </c>
      <c r="R64" s="782">
        <f t="shared" si="0"/>
        <v>-2.0000000000000018E-2</v>
      </c>
      <c r="S64" s="795">
        <f t="shared" si="1"/>
        <v>34.700000000000003</v>
      </c>
      <c r="T64" s="795">
        <f t="shared" si="2"/>
        <v>48</v>
      </c>
      <c r="U64" s="795">
        <f t="shared" si="3"/>
        <v>13.299999999999997</v>
      </c>
      <c r="V64" s="796">
        <f t="shared" si="4"/>
        <v>1.3832853025936598</v>
      </c>
      <c r="W64" s="783">
        <v>22</v>
      </c>
    </row>
    <row r="65" spans="1:23" ht="14.4" customHeight="1" x14ac:dyDescent="0.3">
      <c r="A65" s="843" t="s">
        <v>3763</v>
      </c>
      <c r="B65" s="836">
        <v>2</v>
      </c>
      <c r="C65" s="838">
        <v>0.65</v>
      </c>
      <c r="D65" s="799">
        <v>10</v>
      </c>
      <c r="E65" s="839">
        <v>7</v>
      </c>
      <c r="F65" s="840">
        <v>2.33</v>
      </c>
      <c r="G65" s="791">
        <v>5.3</v>
      </c>
      <c r="H65" s="831">
        <v>6</v>
      </c>
      <c r="I65" s="830">
        <v>2.34</v>
      </c>
      <c r="J65" s="792">
        <v>6.5</v>
      </c>
      <c r="K65" s="832">
        <v>0.33</v>
      </c>
      <c r="L65" s="831">
        <v>2</v>
      </c>
      <c r="M65" s="831">
        <v>14</v>
      </c>
      <c r="N65" s="833">
        <v>4.6399999999999997</v>
      </c>
      <c r="O65" s="831" t="s">
        <v>3643</v>
      </c>
      <c r="P65" s="834" t="s">
        <v>3764</v>
      </c>
      <c r="Q65" s="835">
        <f t="shared" si="0"/>
        <v>4</v>
      </c>
      <c r="R65" s="835">
        <f t="shared" si="0"/>
        <v>1.69</v>
      </c>
      <c r="S65" s="836">
        <f t="shared" si="1"/>
        <v>27.839999999999996</v>
      </c>
      <c r="T65" s="836">
        <f t="shared" si="2"/>
        <v>39</v>
      </c>
      <c r="U65" s="836">
        <f t="shared" si="3"/>
        <v>11.160000000000004</v>
      </c>
      <c r="V65" s="837">
        <f t="shared" si="4"/>
        <v>1.4008620689655173</v>
      </c>
      <c r="W65" s="790">
        <v>14</v>
      </c>
    </row>
    <row r="66" spans="1:23" ht="14.4" customHeight="1" x14ac:dyDescent="0.3">
      <c r="A66" s="843" t="s">
        <v>3765</v>
      </c>
      <c r="B66" s="836">
        <v>1</v>
      </c>
      <c r="C66" s="838">
        <v>0.44</v>
      </c>
      <c r="D66" s="799">
        <v>2</v>
      </c>
      <c r="E66" s="839">
        <v>1</v>
      </c>
      <c r="F66" s="840">
        <v>0.4</v>
      </c>
      <c r="G66" s="791">
        <v>6</v>
      </c>
      <c r="H66" s="831"/>
      <c r="I66" s="830"/>
      <c r="J66" s="789"/>
      <c r="K66" s="832">
        <v>0.44</v>
      </c>
      <c r="L66" s="831">
        <v>2</v>
      </c>
      <c r="M66" s="831">
        <v>17</v>
      </c>
      <c r="N66" s="833">
        <v>5.64</v>
      </c>
      <c r="O66" s="831" t="s">
        <v>3643</v>
      </c>
      <c r="P66" s="834" t="s">
        <v>3766</v>
      </c>
      <c r="Q66" s="835">
        <f t="shared" si="0"/>
        <v>-1</v>
      </c>
      <c r="R66" s="835">
        <f t="shared" si="0"/>
        <v>-0.44</v>
      </c>
      <c r="S66" s="836" t="str">
        <f t="shared" si="1"/>
        <v/>
      </c>
      <c r="T66" s="836" t="str">
        <f t="shared" si="2"/>
        <v/>
      </c>
      <c r="U66" s="836" t="str">
        <f t="shared" si="3"/>
        <v/>
      </c>
      <c r="V66" s="837" t="str">
        <f t="shared" si="4"/>
        <v/>
      </c>
      <c r="W66" s="790"/>
    </row>
    <row r="67" spans="1:23" ht="14.4" customHeight="1" x14ac:dyDescent="0.3">
      <c r="A67" s="842" t="s">
        <v>3767</v>
      </c>
      <c r="B67" s="795"/>
      <c r="C67" s="797"/>
      <c r="D67" s="798"/>
      <c r="E67" s="784">
        <v>1</v>
      </c>
      <c r="F67" s="785">
        <v>0.66</v>
      </c>
      <c r="G67" s="786">
        <v>13</v>
      </c>
      <c r="H67" s="779"/>
      <c r="I67" s="777"/>
      <c r="J67" s="778"/>
      <c r="K67" s="780">
        <v>0.89</v>
      </c>
      <c r="L67" s="779">
        <v>2</v>
      </c>
      <c r="M67" s="779">
        <v>15</v>
      </c>
      <c r="N67" s="781">
        <v>4.97</v>
      </c>
      <c r="O67" s="779" t="s">
        <v>3643</v>
      </c>
      <c r="P67" s="794" t="s">
        <v>3768</v>
      </c>
      <c r="Q67" s="782">
        <f t="shared" si="0"/>
        <v>0</v>
      </c>
      <c r="R67" s="782">
        <f t="shared" si="0"/>
        <v>0</v>
      </c>
      <c r="S67" s="795" t="str">
        <f t="shared" si="1"/>
        <v/>
      </c>
      <c r="T67" s="795" t="str">
        <f t="shared" si="2"/>
        <v/>
      </c>
      <c r="U67" s="795" t="str">
        <f t="shared" si="3"/>
        <v/>
      </c>
      <c r="V67" s="796" t="str">
        <f t="shared" si="4"/>
        <v/>
      </c>
      <c r="W67" s="783"/>
    </row>
    <row r="68" spans="1:23" ht="14.4" customHeight="1" x14ac:dyDescent="0.3">
      <c r="A68" s="842" t="s">
        <v>3769</v>
      </c>
      <c r="B68" s="795"/>
      <c r="C68" s="797"/>
      <c r="D68" s="798"/>
      <c r="E68" s="784">
        <v>1</v>
      </c>
      <c r="F68" s="785">
        <v>0.95</v>
      </c>
      <c r="G68" s="786">
        <v>9</v>
      </c>
      <c r="H68" s="779"/>
      <c r="I68" s="777"/>
      <c r="J68" s="778"/>
      <c r="K68" s="780">
        <v>0.84</v>
      </c>
      <c r="L68" s="779">
        <v>2</v>
      </c>
      <c r="M68" s="779">
        <v>19</v>
      </c>
      <c r="N68" s="781">
        <v>6.2</v>
      </c>
      <c r="O68" s="779" t="s">
        <v>3643</v>
      </c>
      <c r="P68" s="794" t="s">
        <v>3770</v>
      </c>
      <c r="Q68" s="782">
        <f t="shared" si="0"/>
        <v>0</v>
      </c>
      <c r="R68" s="782">
        <f t="shared" si="0"/>
        <v>0</v>
      </c>
      <c r="S68" s="795" t="str">
        <f t="shared" si="1"/>
        <v/>
      </c>
      <c r="T68" s="795" t="str">
        <f t="shared" si="2"/>
        <v/>
      </c>
      <c r="U68" s="795" t="str">
        <f t="shared" si="3"/>
        <v/>
      </c>
      <c r="V68" s="796" t="str">
        <f t="shared" si="4"/>
        <v/>
      </c>
      <c r="W68" s="783"/>
    </row>
    <row r="69" spans="1:23" ht="14.4" customHeight="1" x14ac:dyDescent="0.3">
      <c r="A69" s="842" t="s">
        <v>3771</v>
      </c>
      <c r="B69" s="774">
        <v>1</v>
      </c>
      <c r="C69" s="775">
        <v>1.1599999999999999</v>
      </c>
      <c r="D69" s="776">
        <v>9</v>
      </c>
      <c r="E69" s="793"/>
      <c r="F69" s="777"/>
      <c r="G69" s="778"/>
      <c r="H69" s="779"/>
      <c r="I69" s="777"/>
      <c r="J69" s="778"/>
      <c r="K69" s="780">
        <v>1.1599999999999999</v>
      </c>
      <c r="L69" s="779">
        <v>4</v>
      </c>
      <c r="M69" s="779">
        <v>36</v>
      </c>
      <c r="N69" s="781">
        <v>11.85</v>
      </c>
      <c r="O69" s="779" t="s">
        <v>3643</v>
      </c>
      <c r="P69" s="794" t="s">
        <v>3772</v>
      </c>
      <c r="Q69" s="782">
        <f t="shared" si="0"/>
        <v>-1</v>
      </c>
      <c r="R69" s="782">
        <f t="shared" si="0"/>
        <v>-1.1599999999999999</v>
      </c>
      <c r="S69" s="795" t="str">
        <f t="shared" si="1"/>
        <v/>
      </c>
      <c r="T69" s="795" t="str">
        <f t="shared" si="2"/>
        <v/>
      </c>
      <c r="U69" s="795" t="str">
        <f t="shared" si="3"/>
        <v/>
      </c>
      <c r="V69" s="796" t="str">
        <f t="shared" si="4"/>
        <v/>
      </c>
      <c r="W69" s="783"/>
    </row>
    <row r="70" spans="1:23" ht="14.4" customHeight="1" x14ac:dyDescent="0.3">
      <c r="A70" s="842" t="s">
        <v>3773</v>
      </c>
      <c r="B70" s="795">
        <v>2</v>
      </c>
      <c r="C70" s="797">
        <v>2.37</v>
      </c>
      <c r="D70" s="798">
        <v>7.5</v>
      </c>
      <c r="E70" s="784">
        <v>3</v>
      </c>
      <c r="F70" s="785">
        <v>2.97</v>
      </c>
      <c r="G70" s="786">
        <v>9</v>
      </c>
      <c r="H70" s="779">
        <v>2</v>
      </c>
      <c r="I70" s="777">
        <v>3.43</v>
      </c>
      <c r="J70" s="787">
        <v>14</v>
      </c>
      <c r="K70" s="780">
        <v>1</v>
      </c>
      <c r="L70" s="779">
        <v>2</v>
      </c>
      <c r="M70" s="779">
        <v>19</v>
      </c>
      <c r="N70" s="781">
        <v>6.33</v>
      </c>
      <c r="O70" s="779" t="s">
        <v>3643</v>
      </c>
      <c r="P70" s="794" t="s">
        <v>3774</v>
      </c>
      <c r="Q70" s="782">
        <f t="shared" ref="Q70:R74" si="5">H70-B70</f>
        <v>0</v>
      </c>
      <c r="R70" s="782">
        <f t="shared" si="5"/>
        <v>1.06</v>
      </c>
      <c r="S70" s="795">
        <f>IF(H70=0,"",H70*N70)</f>
        <v>12.66</v>
      </c>
      <c r="T70" s="795">
        <f>IF(H70=0,"",H70*J70)</f>
        <v>28</v>
      </c>
      <c r="U70" s="795">
        <f>IF(H70=0,"",T70-S70)</f>
        <v>15.34</v>
      </c>
      <c r="V70" s="796">
        <f>IF(H70=0,"",T70/S70)</f>
        <v>2.2116903633491312</v>
      </c>
      <c r="W70" s="783">
        <v>15</v>
      </c>
    </row>
    <row r="71" spans="1:23" ht="14.4" customHeight="1" x14ac:dyDescent="0.3">
      <c r="A71" s="843" t="s">
        <v>3775</v>
      </c>
      <c r="B71" s="836">
        <v>2</v>
      </c>
      <c r="C71" s="838">
        <v>4.07</v>
      </c>
      <c r="D71" s="799">
        <v>12.5</v>
      </c>
      <c r="E71" s="839">
        <v>2</v>
      </c>
      <c r="F71" s="840">
        <v>3.99</v>
      </c>
      <c r="G71" s="791">
        <v>8</v>
      </c>
      <c r="H71" s="831"/>
      <c r="I71" s="830"/>
      <c r="J71" s="789"/>
      <c r="K71" s="832">
        <v>2.04</v>
      </c>
      <c r="L71" s="831">
        <v>4</v>
      </c>
      <c r="M71" s="831">
        <v>39</v>
      </c>
      <c r="N71" s="833">
        <v>12.84</v>
      </c>
      <c r="O71" s="831" t="s">
        <v>3643</v>
      </c>
      <c r="P71" s="834" t="s">
        <v>3776</v>
      </c>
      <c r="Q71" s="835">
        <f t="shared" si="5"/>
        <v>-2</v>
      </c>
      <c r="R71" s="835">
        <f t="shared" si="5"/>
        <v>-4.07</v>
      </c>
      <c r="S71" s="836" t="str">
        <f>IF(H71=0,"",H71*N71)</f>
        <v/>
      </c>
      <c r="T71" s="836" t="str">
        <f>IF(H71=0,"",H71*J71)</f>
        <v/>
      </c>
      <c r="U71" s="836" t="str">
        <f>IF(H71=0,"",T71-S71)</f>
        <v/>
      </c>
      <c r="V71" s="837" t="str">
        <f>IF(H71=0,"",T71/S71)</f>
        <v/>
      </c>
      <c r="W71" s="790"/>
    </row>
    <row r="72" spans="1:23" ht="14.4" customHeight="1" x14ac:dyDescent="0.3">
      <c r="A72" s="843" t="s">
        <v>3777</v>
      </c>
      <c r="B72" s="836">
        <v>1</v>
      </c>
      <c r="C72" s="838">
        <v>4.25</v>
      </c>
      <c r="D72" s="799">
        <v>14</v>
      </c>
      <c r="E72" s="839">
        <v>1</v>
      </c>
      <c r="F72" s="840">
        <v>4.0999999999999996</v>
      </c>
      <c r="G72" s="791">
        <v>9</v>
      </c>
      <c r="H72" s="831"/>
      <c r="I72" s="830"/>
      <c r="J72" s="789"/>
      <c r="K72" s="832">
        <v>4.25</v>
      </c>
      <c r="L72" s="831">
        <v>7</v>
      </c>
      <c r="M72" s="831">
        <v>60</v>
      </c>
      <c r="N72" s="833">
        <v>20.079999999999998</v>
      </c>
      <c r="O72" s="831" t="s">
        <v>3643</v>
      </c>
      <c r="P72" s="834" t="s">
        <v>3778</v>
      </c>
      <c r="Q72" s="835">
        <f t="shared" si="5"/>
        <v>-1</v>
      </c>
      <c r="R72" s="835">
        <f t="shared" si="5"/>
        <v>-4.25</v>
      </c>
      <c r="S72" s="836" t="str">
        <f>IF(H72=0,"",H72*N72)</f>
        <v/>
      </c>
      <c r="T72" s="836" t="str">
        <f>IF(H72=0,"",H72*J72)</f>
        <v/>
      </c>
      <c r="U72" s="836" t="str">
        <f>IF(H72=0,"",T72-S72)</f>
        <v/>
      </c>
      <c r="V72" s="837" t="str">
        <f>IF(H72=0,"",T72/S72)</f>
        <v/>
      </c>
      <c r="W72" s="790"/>
    </row>
    <row r="73" spans="1:23" ht="14.4" customHeight="1" x14ac:dyDescent="0.3">
      <c r="A73" s="842" t="s">
        <v>3779</v>
      </c>
      <c r="B73" s="795"/>
      <c r="C73" s="797"/>
      <c r="D73" s="798"/>
      <c r="E73" s="784">
        <v>1</v>
      </c>
      <c r="F73" s="785">
        <v>2.4500000000000002</v>
      </c>
      <c r="G73" s="786">
        <v>6</v>
      </c>
      <c r="H73" s="779"/>
      <c r="I73" s="777"/>
      <c r="J73" s="778"/>
      <c r="K73" s="780">
        <v>3.24</v>
      </c>
      <c r="L73" s="779">
        <v>9</v>
      </c>
      <c r="M73" s="779">
        <v>77</v>
      </c>
      <c r="N73" s="781">
        <v>25.67</v>
      </c>
      <c r="O73" s="779" t="s">
        <v>3643</v>
      </c>
      <c r="P73" s="794" t="s">
        <v>3780</v>
      </c>
      <c r="Q73" s="782">
        <f t="shared" si="5"/>
        <v>0</v>
      </c>
      <c r="R73" s="782">
        <f t="shared" si="5"/>
        <v>0</v>
      </c>
      <c r="S73" s="795" t="str">
        <f>IF(H73=0,"",H73*N73)</f>
        <v/>
      </c>
      <c r="T73" s="795" t="str">
        <f>IF(H73=0,"",H73*J73)</f>
        <v/>
      </c>
      <c r="U73" s="795" t="str">
        <f>IF(H73=0,"",T73-S73)</f>
        <v/>
      </c>
      <c r="V73" s="796" t="str">
        <f>IF(H73=0,"",T73/S73)</f>
        <v/>
      </c>
      <c r="W73" s="783"/>
    </row>
    <row r="74" spans="1:23" ht="14.4" customHeight="1" thickBot="1" x14ac:dyDescent="0.35">
      <c r="A74" s="844" t="s">
        <v>3781</v>
      </c>
      <c r="B74" s="845">
        <v>1</v>
      </c>
      <c r="C74" s="846">
        <v>0.57999999999999996</v>
      </c>
      <c r="D74" s="847">
        <v>5</v>
      </c>
      <c r="E74" s="848">
        <v>2</v>
      </c>
      <c r="F74" s="849">
        <v>1.23</v>
      </c>
      <c r="G74" s="850">
        <v>4.5</v>
      </c>
      <c r="H74" s="851">
        <v>1</v>
      </c>
      <c r="I74" s="852">
        <v>0.77</v>
      </c>
      <c r="J74" s="853">
        <v>5</v>
      </c>
      <c r="K74" s="854">
        <v>0.57999999999999996</v>
      </c>
      <c r="L74" s="851">
        <v>2</v>
      </c>
      <c r="M74" s="851">
        <v>15</v>
      </c>
      <c r="N74" s="855">
        <v>5.03</v>
      </c>
      <c r="O74" s="851" t="s">
        <v>3643</v>
      </c>
      <c r="P74" s="856" t="s">
        <v>3782</v>
      </c>
      <c r="Q74" s="857">
        <f t="shared" si="5"/>
        <v>0</v>
      </c>
      <c r="R74" s="857">
        <f t="shared" si="5"/>
        <v>0.19000000000000006</v>
      </c>
      <c r="S74" s="845">
        <f>IF(H74=0,"",H74*N74)</f>
        <v>5.03</v>
      </c>
      <c r="T74" s="845">
        <f>IF(H74=0,"",H74*J74)</f>
        <v>5</v>
      </c>
      <c r="U74" s="845">
        <f>IF(H74=0,"",T74-S74)</f>
        <v>-3.0000000000000249E-2</v>
      </c>
      <c r="V74" s="858">
        <f>IF(H74=0,"",T74/S74)</f>
        <v>0.9940357852882703</v>
      </c>
      <c r="W74" s="859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75:Q1048576">
    <cfRule type="cellIs" dxfId="12" priority="9" stopIfTrue="1" operator="lessThan">
      <formula>0</formula>
    </cfRule>
  </conditionalFormatting>
  <conditionalFormatting sqref="U75:U1048576">
    <cfRule type="cellIs" dxfId="11" priority="8" stopIfTrue="1" operator="greaterThan">
      <formula>0</formula>
    </cfRule>
  </conditionalFormatting>
  <conditionalFormatting sqref="V75:V1048576">
    <cfRule type="cellIs" dxfId="10" priority="7" stopIfTrue="1" operator="greaterThan">
      <formula>1</formula>
    </cfRule>
  </conditionalFormatting>
  <conditionalFormatting sqref="V75:V1048576">
    <cfRule type="cellIs" dxfId="9" priority="4" stopIfTrue="1" operator="greaterThan">
      <formula>1</formula>
    </cfRule>
  </conditionalFormatting>
  <conditionalFormatting sqref="U75:U1048576">
    <cfRule type="cellIs" dxfId="8" priority="5" stopIfTrue="1" operator="greaterThan">
      <formula>0</formula>
    </cfRule>
  </conditionalFormatting>
  <conditionalFormatting sqref="Q75:Q1048576">
    <cfRule type="cellIs" dxfId="7" priority="6" stopIfTrue="1" operator="lessThan">
      <formula>0</formula>
    </cfRule>
  </conditionalFormatting>
  <conditionalFormatting sqref="V5:V74">
    <cfRule type="cellIs" dxfId="6" priority="1" stopIfTrue="1" operator="greaterThan">
      <formula>1</formula>
    </cfRule>
  </conditionalFormatting>
  <conditionalFormatting sqref="U5:U74">
    <cfRule type="cellIs" dxfId="5" priority="2" stopIfTrue="1" operator="greaterThan">
      <formula>0</formula>
    </cfRule>
  </conditionalFormatting>
  <conditionalFormatting sqref="Q5:Q74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4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7" customWidth="1"/>
    <col min="2" max="2" width="7.77734375" style="222" customWidth="1"/>
    <col min="3" max="3" width="7.21875" style="257" hidden="1" customWidth="1"/>
    <col min="4" max="4" width="7.77734375" style="222" customWidth="1"/>
    <col min="5" max="5" width="7.21875" style="257" hidden="1" customWidth="1"/>
    <col min="6" max="6" width="7.77734375" style="222" customWidth="1"/>
    <col min="7" max="7" width="7.77734375" style="343" customWidth="1"/>
    <col min="8" max="8" width="7.77734375" style="222" customWidth="1"/>
    <col min="9" max="9" width="7.21875" style="257" hidden="1" customWidth="1"/>
    <col min="10" max="10" width="7.77734375" style="222" customWidth="1"/>
    <col min="11" max="11" width="7.21875" style="257" hidden="1" customWidth="1"/>
    <col min="12" max="12" width="7.77734375" style="222" customWidth="1"/>
    <col min="13" max="13" width="7.77734375" style="343" customWidth="1"/>
    <col min="14" max="16384" width="8.88671875" style="257"/>
  </cols>
  <sheetData>
    <row r="1" spans="1:13" ht="18.600000000000001" customHeight="1" thickBot="1" x14ac:dyDescent="0.4">
      <c r="A1" s="467" t="s">
        <v>159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thickBot="1" x14ac:dyDescent="0.35">
      <c r="A2" s="386" t="s">
        <v>321</v>
      </c>
      <c r="B2" s="359"/>
      <c r="C2" s="227"/>
      <c r="D2" s="359"/>
      <c r="E2" s="227"/>
      <c r="F2" s="359"/>
      <c r="G2" s="360"/>
      <c r="H2" s="359"/>
      <c r="I2" s="227"/>
      <c r="J2" s="359"/>
      <c r="K2" s="227"/>
      <c r="L2" s="359"/>
      <c r="M2" s="360"/>
    </row>
    <row r="3" spans="1:13" ht="14.4" customHeight="1" thickBot="1" x14ac:dyDescent="0.35">
      <c r="A3" s="353" t="s">
        <v>160</v>
      </c>
      <c r="B3" s="354">
        <f>SUBTOTAL(9,B6:B1048576)</f>
        <v>1986378</v>
      </c>
      <c r="C3" s="355">
        <f t="shared" ref="C3:L3" si="0">SUBTOTAL(9,C6:C1048576)</f>
        <v>9</v>
      </c>
      <c r="D3" s="355">
        <f t="shared" si="0"/>
        <v>1957625</v>
      </c>
      <c r="E3" s="355">
        <f t="shared" si="0"/>
        <v>7.0703886064196189</v>
      </c>
      <c r="F3" s="355">
        <f t="shared" si="0"/>
        <v>2003002</v>
      </c>
      <c r="G3" s="358">
        <f>IF(B3&lt;&gt;0,F3/B3,"")</f>
        <v>1.0083690012676338</v>
      </c>
      <c r="H3" s="354">
        <f t="shared" si="0"/>
        <v>54770.5</v>
      </c>
      <c r="I3" s="355">
        <f t="shared" si="0"/>
        <v>2</v>
      </c>
      <c r="J3" s="355">
        <f t="shared" si="0"/>
        <v>54958.850000000006</v>
      </c>
      <c r="K3" s="355">
        <f t="shared" si="0"/>
        <v>2.5453067719033577</v>
      </c>
      <c r="L3" s="355">
        <f t="shared" si="0"/>
        <v>37802.04</v>
      </c>
      <c r="M3" s="356">
        <f>IF(H3&lt;&gt;0,L3/H3,"")</f>
        <v>0.69018979195004615</v>
      </c>
    </row>
    <row r="4" spans="1:13" ht="14.4" customHeight="1" x14ac:dyDescent="0.3">
      <c r="A4" s="576" t="s">
        <v>118</v>
      </c>
      <c r="B4" s="527" t="s">
        <v>124</v>
      </c>
      <c r="C4" s="528"/>
      <c r="D4" s="528"/>
      <c r="E4" s="528"/>
      <c r="F4" s="528"/>
      <c r="G4" s="529"/>
      <c r="H4" s="527" t="s">
        <v>125</v>
      </c>
      <c r="I4" s="528"/>
      <c r="J4" s="528"/>
      <c r="K4" s="528"/>
      <c r="L4" s="528"/>
      <c r="M4" s="529"/>
    </row>
    <row r="5" spans="1:13" s="341" customFormat="1" ht="14.4" customHeight="1" thickBot="1" x14ac:dyDescent="0.35">
      <c r="A5" s="860"/>
      <c r="B5" s="861">
        <v>2012</v>
      </c>
      <c r="C5" s="862"/>
      <c r="D5" s="862">
        <v>2013</v>
      </c>
      <c r="E5" s="862"/>
      <c r="F5" s="862">
        <v>2014</v>
      </c>
      <c r="G5" s="754" t="s">
        <v>2</v>
      </c>
      <c r="H5" s="861">
        <v>2012</v>
      </c>
      <c r="I5" s="862"/>
      <c r="J5" s="862">
        <v>2013</v>
      </c>
      <c r="K5" s="862"/>
      <c r="L5" s="862">
        <v>2014</v>
      </c>
      <c r="M5" s="754" t="s">
        <v>2</v>
      </c>
    </row>
    <row r="6" spans="1:13" ht="14.4" customHeight="1" x14ac:dyDescent="0.3">
      <c r="A6" s="656" t="s">
        <v>3298</v>
      </c>
      <c r="B6" s="755">
        <v>150048</v>
      </c>
      <c r="C6" s="625">
        <v>1</v>
      </c>
      <c r="D6" s="755">
        <v>116840</v>
      </c>
      <c r="E6" s="625">
        <v>0.77868415440392402</v>
      </c>
      <c r="F6" s="755">
        <v>55992</v>
      </c>
      <c r="G6" s="646">
        <v>0.37316058861164425</v>
      </c>
      <c r="H6" s="755"/>
      <c r="I6" s="625"/>
      <c r="J6" s="755"/>
      <c r="K6" s="625"/>
      <c r="L6" s="755"/>
      <c r="M6" s="678"/>
    </row>
    <row r="7" spans="1:13" ht="14.4" customHeight="1" x14ac:dyDescent="0.3">
      <c r="A7" s="718" t="s">
        <v>3305</v>
      </c>
      <c r="B7" s="756">
        <v>24945</v>
      </c>
      <c r="C7" s="696">
        <v>1</v>
      </c>
      <c r="D7" s="756">
        <v>8418</v>
      </c>
      <c r="E7" s="696">
        <v>0.33746241731809984</v>
      </c>
      <c r="F7" s="756">
        <v>24740</v>
      </c>
      <c r="G7" s="701">
        <v>0.99178192022449385</v>
      </c>
      <c r="H7" s="756">
        <v>33757.58</v>
      </c>
      <c r="I7" s="696">
        <v>1</v>
      </c>
      <c r="J7" s="756">
        <v>3905.66</v>
      </c>
      <c r="K7" s="696">
        <v>0.1156972745084215</v>
      </c>
      <c r="L7" s="756">
        <v>23736.82</v>
      </c>
      <c r="M7" s="702">
        <v>0.70315526172195986</v>
      </c>
    </row>
    <row r="8" spans="1:13" ht="14.4" customHeight="1" x14ac:dyDescent="0.3">
      <c r="A8" s="718" t="s">
        <v>3310</v>
      </c>
      <c r="B8" s="756">
        <v>65308</v>
      </c>
      <c r="C8" s="696">
        <v>1</v>
      </c>
      <c r="D8" s="756">
        <v>33691</v>
      </c>
      <c r="E8" s="696">
        <v>0.51587860599007773</v>
      </c>
      <c r="F8" s="756">
        <v>30024</v>
      </c>
      <c r="G8" s="701">
        <v>0.45972928278311997</v>
      </c>
      <c r="H8" s="756"/>
      <c r="I8" s="696"/>
      <c r="J8" s="756"/>
      <c r="K8" s="696"/>
      <c r="L8" s="756"/>
      <c r="M8" s="702"/>
    </row>
    <row r="9" spans="1:13" ht="14.4" customHeight="1" x14ac:dyDescent="0.3">
      <c r="A9" s="718" t="s">
        <v>3784</v>
      </c>
      <c r="B9" s="756">
        <v>166156</v>
      </c>
      <c r="C9" s="696">
        <v>1</v>
      </c>
      <c r="D9" s="756">
        <v>178019</v>
      </c>
      <c r="E9" s="696">
        <v>1.0713967596716338</v>
      </c>
      <c r="F9" s="756">
        <v>115048</v>
      </c>
      <c r="G9" s="701">
        <v>0.69240954283925948</v>
      </c>
      <c r="H9" s="756"/>
      <c r="I9" s="696"/>
      <c r="J9" s="756"/>
      <c r="K9" s="696"/>
      <c r="L9" s="756"/>
      <c r="M9" s="702"/>
    </row>
    <row r="10" spans="1:13" ht="14.4" customHeight="1" x14ac:dyDescent="0.3">
      <c r="A10" s="718" t="s">
        <v>3785</v>
      </c>
      <c r="B10" s="756">
        <v>135697</v>
      </c>
      <c r="C10" s="696">
        <v>1</v>
      </c>
      <c r="D10" s="756">
        <v>147839</v>
      </c>
      <c r="E10" s="696">
        <v>1.0894787651900926</v>
      </c>
      <c r="F10" s="756">
        <v>154285</v>
      </c>
      <c r="G10" s="701">
        <v>1.1369816576637657</v>
      </c>
      <c r="H10" s="756">
        <v>21012.920000000002</v>
      </c>
      <c r="I10" s="696">
        <v>1</v>
      </c>
      <c r="J10" s="756">
        <v>51053.19</v>
      </c>
      <c r="K10" s="696">
        <v>2.429609497394936</v>
      </c>
      <c r="L10" s="756">
        <v>14065.220000000001</v>
      </c>
      <c r="M10" s="702">
        <v>0.6693605648334453</v>
      </c>
    </row>
    <row r="11" spans="1:13" ht="14.4" customHeight="1" x14ac:dyDescent="0.3">
      <c r="A11" s="718" t="s">
        <v>3786</v>
      </c>
      <c r="B11" s="756">
        <v>133572</v>
      </c>
      <c r="C11" s="696">
        <v>1</v>
      </c>
      <c r="D11" s="756">
        <v>136733</v>
      </c>
      <c r="E11" s="696">
        <v>1.0236651394004732</v>
      </c>
      <c r="F11" s="756">
        <v>116943</v>
      </c>
      <c r="G11" s="701">
        <v>0.87550534543167735</v>
      </c>
      <c r="H11" s="756"/>
      <c r="I11" s="696"/>
      <c r="J11" s="756"/>
      <c r="K11" s="696"/>
      <c r="L11" s="756"/>
      <c r="M11" s="702"/>
    </row>
    <row r="12" spans="1:13" ht="14.4" customHeight="1" x14ac:dyDescent="0.3">
      <c r="A12" s="718" t="s">
        <v>3787</v>
      </c>
      <c r="B12" s="756">
        <v>1255571</v>
      </c>
      <c r="C12" s="696">
        <v>1</v>
      </c>
      <c r="D12" s="756">
        <v>1292925</v>
      </c>
      <c r="E12" s="696">
        <v>1.0297506074925273</v>
      </c>
      <c r="F12" s="756">
        <v>1470882</v>
      </c>
      <c r="G12" s="701">
        <v>1.1714845277566939</v>
      </c>
      <c r="H12" s="756"/>
      <c r="I12" s="696"/>
      <c r="J12" s="756"/>
      <c r="K12" s="696"/>
      <c r="L12" s="756"/>
      <c r="M12" s="702"/>
    </row>
    <row r="13" spans="1:13" ht="14.4" customHeight="1" x14ac:dyDescent="0.3">
      <c r="A13" s="718" t="s">
        <v>3788</v>
      </c>
      <c r="B13" s="756">
        <v>49637</v>
      </c>
      <c r="C13" s="696">
        <v>1</v>
      </c>
      <c r="D13" s="756">
        <v>40992</v>
      </c>
      <c r="E13" s="696">
        <v>0.82583556621068965</v>
      </c>
      <c r="F13" s="756">
        <v>35088</v>
      </c>
      <c r="G13" s="701">
        <v>0.70689203618268626</v>
      </c>
      <c r="H13" s="756"/>
      <c r="I13" s="696"/>
      <c r="J13" s="756"/>
      <c r="K13" s="696"/>
      <c r="L13" s="756"/>
      <c r="M13" s="702"/>
    </row>
    <row r="14" spans="1:13" ht="14.4" customHeight="1" thickBot="1" x14ac:dyDescent="0.35">
      <c r="A14" s="758" t="s">
        <v>3789</v>
      </c>
      <c r="B14" s="757">
        <v>5444</v>
      </c>
      <c r="C14" s="704">
        <v>1</v>
      </c>
      <c r="D14" s="757">
        <v>2168</v>
      </c>
      <c r="E14" s="704">
        <v>0.39823659074210138</v>
      </c>
      <c r="F14" s="757"/>
      <c r="G14" s="709"/>
      <c r="H14" s="757"/>
      <c r="I14" s="704"/>
      <c r="J14" s="757"/>
      <c r="K14" s="704"/>
      <c r="L14" s="757"/>
      <c r="M14" s="710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6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7" bestFit="1" customWidth="1"/>
    <col min="2" max="2" width="8.6640625" style="257" bestFit="1" customWidth="1"/>
    <col min="3" max="3" width="2.109375" style="257" bestFit="1" customWidth="1"/>
    <col min="4" max="4" width="8" style="257" bestFit="1" customWidth="1"/>
    <col min="5" max="5" width="52.88671875" style="257" bestFit="1" customWidth="1"/>
    <col min="6" max="7" width="11.109375" style="340" customWidth="1"/>
    <col min="8" max="9" width="9.33203125" style="340" hidden="1" customWidth="1"/>
    <col min="10" max="11" width="11.109375" style="340" customWidth="1"/>
    <col min="12" max="13" width="9.33203125" style="340" hidden="1" customWidth="1"/>
    <col min="14" max="15" width="11.109375" style="340" customWidth="1"/>
    <col min="16" max="16" width="11.109375" style="343" customWidth="1"/>
    <col min="17" max="17" width="11.109375" style="340" customWidth="1"/>
    <col min="18" max="16384" width="8.88671875" style="257"/>
  </cols>
  <sheetData>
    <row r="1" spans="1:17" ht="18.600000000000001" customHeight="1" thickBot="1" x14ac:dyDescent="0.4">
      <c r="A1" s="467" t="s">
        <v>4238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ht="14.4" customHeight="1" thickBot="1" x14ac:dyDescent="0.35">
      <c r="A2" s="386" t="s">
        <v>321</v>
      </c>
      <c r="B2" s="227"/>
      <c r="C2" s="227"/>
      <c r="D2" s="227"/>
      <c r="E2" s="227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0"/>
      <c r="Q2" s="363"/>
    </row>
    <row r="3" spans="1:17" ht="14.4" customHeight="1" thickBot="1" x14ac:dyDescent="0.35">
      <c r="E3" s="112" t="s">
        <v>160</v>
      </c>
      <c r="F3" s="214">
        <f t="shared" ref="F3:O3" si="0">SUBTOTAL(9,F6:F1048576)</f>
        <v>16921.36</v>
      </c>
      <c r="G3" s="218">
        <f t="shared" si="0"/>
        <v>2041148.5</v>
      </c>
      <c r="H3" s="219"/>
      <c r="I3" s="219"/>
      <c r="J3" s="214">
        <f t="shared" si="0"/>
        <v>13467.02</v>
      </c>
      <c r="K3" s="218">
        <f t="shared" si="0"/>
        <v>2012583.85</v>
      </c>
      <c r="L3" s="219"/>
      <c r="M3" s="219"/>
      <c r="N3" s="214">
        <f t="shared" si="0"/>
        <v>13163.939999999999</v>
      </c>
      <c r="O3" s="218">
        <f t="shared" si="0"/>
        <v>2040804.04</v>
      </c>
      <c r="P3" s="181">
        <f>IF(G3=0,"",O3/G3)</f>
        <v>0.99983124206788487</v>
      </c>
      <c r="Q3" s="216">
        <f>IF(N3=0,"",O3/N3)</f>
        <v>155.02988011188143</v>
      </c>
    </row>
    <row r="4" spans="1:17" ht="14.4" customHeight="1" x14ac:dyDescent="0.3">
      <c r="A4" s="532" t="s">
        <v>74</v>
      </c>
      <c r="B4" s="531" t="s">
        <v>119</v>
      </c>
      <c r="C4" s="532" t="s">
        <v>120</v>
      </c>
      <c r="D4" s="533" t="s">
        <v>90</v>
      </c>
      <c r="E4" s="534" t="s">
        <v>11</v>
      </c>
      <c r="F4" s="538">
        <v>2012</v>
      </c>
      <c r="G4" s="539"/>
      <c r="H4" s="217"/>
      <c r="I4" s="217"/>
      <c r="J4" s="538">
        <v>2013</v>
      </c>
      <c r="K4" s="539"/>
      <c r="L4" s="217"/>
      <c r="M4" s="217"/>
      <c r="N4" s="538">
        <v>2014</v>
      </c>
      <c r="O4" s="539"/>
      <c r="P4" s="540" t="s">
        <v>2</v>
      </c>
      <c r="Q4" s="530" t="s">
        <v>122</v>
      </c>
    </row>
    <row r="5" spans="1:17" ht="14.4" customHeight="1" thickBot="1" x14ac:dyDescent="0.35">
      <c r="A5" s="762"/>
      <c r="B5" s="761"/>
      <c r="C5" s="762"/>
      <c r="D5" s="763"/>
      <c r="E5" s="764"/>
      <c r="F5" s="770" t="s">
        <v>91</v>
      </c>
      <c r="G5" s="771" t="s">
        <v>14</v>
      </c>
      <c r="H5" s="772"/>
      <c r="I5" s="772"/>
      <c r="J5" s="770" t="s">
        <v>91</v>
      </c>
      <c r="K5" s="771" t="s">
        <v>14</v>
      </c>
      <c r="L5" s="772"/>
      <c r="M5" s="772"/>
      <c r="N5" s="770" t="s">
        <v>91</v>
      </c>
      <c r="O5" s="771" t="s">
        <v>14</v>
      </c>
      <c r="P5" s="773"/>
      <c r="Q5" s="769"/>
    </row>
    <row r="6" spans="1:17" ht="14.4" customHeight="1" x14ac:dyDescent="0.3">
      <c r="A6" s="624" t="s">
        <v>529</v>
      </c>
      <c r="B6" s="625" t="s">
        <v>3114</v>
      </c>
      <c r="C6" s="625" t="s">
        <v>3156</v>
      </c>
      <c r="D6" s="625" t="s">
        <v>3200</v>
      </c>
      <c r="E6" s="625" t="s">
        <v>3201</v>
      </c>
      <c r="F6" s="628">
        <v>25</v>
      </c>
      <c r="G6" s="628">
        <v>5450</v>
      </c>
      <c r="H6" s="628">
        <v>1</v>
      </c>
      <c r="I6" s="628">
        <v>218</v>
      </c>
      <c r="J6" s="628">
        <v>20</v>
      </c>
      <c r="K6" s="628">
        <v>4380</v>
      </c>
      <c r="L6" s="628">
        <v>0.80366972477064225</v>
      </c>
      <c r="M6" s="628">
        <v>219</v>
      </c>
      <c r="N6" s="628"/>
      <c r="O6" s="628"/>
      <c r="P6" s="646"/>
      <c r="Q6" s="629"/>
    </row>
    <row r="7" spans="1:17" ht="14.4" customHeight="1" x14ac:dyDescent="0.3">
      <c r="A7" s="695" t="s">
        <v>529</v>
      </c>
      <c r="B7" s="696" t="s">
        <v>3114</v>
      </c>
      <c r="C7" s="696" t="s">
        <v>3156</v>
      </c>
      <c r="D7" s="696" t="s">
        <v>3202</v>
      </c>
      <c r="E7" s="696" t="s">
        <v>3203</v>
      </c>
      <c r="F7" s="711"/>
      <c r="G7" s="711"/>
      <c r="H7" s="711"/>
      <c r="I7" s="711"/>
      <c r="J7" s="711">
        <v>1</v>
      </c>
      <c r="K7" s="711">
        <v>1014</v>
      </c>
      <c r="L7" s="711"/>
      <c r="M7" s="711">
        <v>1014</v>
      </c>
      <c r="N7" s="711"/>
      <c r="O7" s="711"/>
      <c r="P7" s="701"/>
      <c r="Q7" s="712"/>
    </row>
    <row r="8" spans="1:17" ht="14.4" customHeight="1" x14ac:dyDescent="0.3">
      <c r="A8" s="695" t="s">
        <v>529</v>
      </c>
      <c r="B8" s="696" t="s">
        <v>3114</v>
      </c>
      <c r="C8" s="696" t="s">
        <v>3156</v>
      </c>
      <c r="D8" s="696" t="s">
        <v>3206</v>
      </c>
      <c r="E8" s="696" t="s">
        <v>3207</v>
      </c>
      <c r="F8" s="711">
        <v>2</v>
      </c>
      <c r="G8" s="711">
        <v>2222</v>
      </c>
      <c r="H8" s="711">
        <v>1</v>
      </c>
      <c r="I8" s="711">
        <v>1111</v>
      </c>
      <c r="J8" s="711"/>
      <c r="K8" s="711"/>
      <c r="L8" s="711"/>
      <c r="M8" s="711"/>
      <c r="N8" s="711">
        <v>1</v>
      </c>
      <c r="O8" s="711">
        <v>1114</v>
      </c>
      <c r="P8" s="701">
        <v>0.50135013501350134</v>
      </c>
      <c r="Q8" s="712">
        <v>1114</v>
      </c>
    </row>
    <row r="9" spans="1:17" ht="14.4" customHeight="1" x14ac:dyDescent="0.3">
      <c r="A9" s="695" t="s">
        <v>529</v>
      </c>
      <c r="B9" s="696" t="s">
        <v>3114</v>
      </c>
      <c r="C9" s="696" t="s">
        <v>3156</v>
      </c>
      <c r="D9" s="696" t="s">
        <v>3208</v>
      </c>
      <c r="E9" s="696" t="s">
        <v>3209</v>
      </c>
      <c r="F9" s="711">
        <v>2</v>
      </c>
      <c r="G9" s="711">
        <v>512</v>
      </c>
      <c r="H9" s="711">
        <v>1</v>
      </c>
      <c r="I9" s="711">
        <v>256</v>
      </c>
      <c r="J9" s="711"/>
      <c r="K9" s="711"/>
      <c r="L9" s="711"/>
      <c r="M9" s="711"/>
      <c r="N9" s="711">
        <v>1</v>
      </c>
      <c r="O9" s="711">
        <v>257</v>
      </c>
      <c r="P9" s="701">
        <v>0.501953125</v>
      </c>
      <c r="Q9" s="712">
        <v>257</v>
      </c>
    </row>
    <row r="10" spans="1:17" ht="14.4" customHeight="1" x14ac:dyDescent="0.3">
      <c r="A10" s="695" t="s">
        <v>529</v>
      </c>
      <c r="B10" s="696" t="s">
        <v>3281</v>
      </c>
      <c r="C10" s="696" t="s">
        <v>3156</v>
      </c>
      <c r="D10" s="696" t="s">
        <v>3200</v>
      </c>
      <c r="E10" s="696" t="s">
        <v>3201</v>
      </c>
      <c r="F10" s="711">
        <v>2</v>
      </c>
      <c r="G10" s="711">
        <v>436</v>
      </c>
      <c r="H10" s="711">
        <v>1</v>
      </c>
      <c r="I10" s="711">
        <v>218</v>
      </c>
      <c r="J10" s="711"/>
      <c r="K10" s="711"/>
      <c r="L10" s="711"/>
      <c r="M10" s="711"/>
      <c r="N10" s="711"/>
      <c r="O10" s="711"/>
      <c r="P10" s="701"/>
      <c r="Q10" s="712"/>
    </row>
    <row r="11" spans="1:17" ht="14.4" customHeight="1" x14ac:dyDescent="0.3">
      <c r="A11" s="695" t="s">
        <v>529</v>
      </c>
      <c r="B11" s="696" t="s">
        <v>3281</v>
      </c>
      <c r="C11" s="696" t="s">
        <v>3156</v>
      </c>
      <c r="D11" s="696" t="s">
        <v>3208</v>
      </c>
      <c r="E11" s="696" t="s">
        <v>3209</v>
      </c>
      <c r="F11" s="711"/>
      <c r="G11" s="711"/>
      <c r="H11" s="711"/>
      <c r="I11" s="711"/>
      <c r="J11" s="711">
        <v>1</v>
      </c>
      <c r="K11" s="711">
        <v>257</v>
      </c>
      <c r="L11" s="711"/>
      <c r="M11" s="711">
        <v>257</v>
      </c>
      <c r="N11" s="711"/>
      <c r="O11" s="711"/>
      <c r="P11" s="701"/>
      <c r="Q11" s="712"/>
    </row>
    <row r="12" spans="1:17" ht="14.4" customHeight="1" x14ac:dyDescent="0.3">
      <c r="A12" s="695" t="s">
        <v>529</v>
      </c>
      <c r="B12" s="696" t="s">
        <v>3281</v>
      </c>
      <c r="C12" s="696" t="s">
        <v>3156</v>
      </c>
      <c r="D12" s="696" t="s">
        <v>3539</v>
      </c>
      <c r="E12" s="696" t="s">
        <v>3540</v>
      </c>
      <c r="F12" s="711">
        <v>1</v>
      </c>
      <c r="G12" s="711">
        <v>325</v>
      </c>
      <c r="H12" s="711">
        <v>1</v>
      </c>
      <c r="I12" s="711">
        <v>325</v>
      </c>
      <c r="J12" s="711"/>
      <c r="K12" s="711"/>
      <c r="L12" s="711"/>
      <c r="M12" s="711"/>
      <c r="N12" s="711"/>
      <c r="O12" s="711"/>
      <c r="P12" s="701"/>
      <c r="Q12" s="712"/>
    </row>
    <row r="13" spans="1:17" ht="14.4" customHeight="1" x14ac:dyDescent="0.3">
      <c r="A13" s="695" t="s">
        <v>529</v>
      </c>
      <c r="B13" s="696" t="s">
        <v>3281</v>
      </c>
      <c r="C13" s="696" t="s">
        <v>3156</v>
      </c>
      <c r="D13" s="696" t="s">
        <v>3541</v>
      </c>
      <c r="E13" s="696" t="s">
        <v>3542</v>
      </c>
      <c r="F13" s="711">
        <v>1</v>
      </c>
      <c r="G13" s="711">
        <v>277</v>
      </c>
      <c r="H13" s="711">
        <v>1</v>
      </c>
      <c r="I13" s="711">
        <v>277</v>
      </c>
      <c r="J13" s="711"/>
      <c r="K13" s="711"/>
      <c r="L13" s="711"/>
      <c r="M13" s="711"/>
      <c r="N13" s="711"/>
      <c r="O13" s="711"/>
      <c r="P13" s="701"/>
      <c r="Q13" s="712"/>
    </row>
    <row r="14" spans="1:17" ht="14.4" customHeight="1" x14ac:dyDescent="0.3">
      <c r="A14" s="695" t="s">
        <v>529</v>
      </c>
      <c r="B14" s="696" t="s">
        <v>3281</v>
      </c>
      <c r="C14" s="696" t="s">
        <v>3156</v>
      </c>
      <c r="D14" s="696" t="s">
        <v>3561</v>
      </c>
      <c r="E14" s="696" t="s">
        <v>3562</v>
      </c>
      <c r="F14" s="711"/>
      <c r="G14" s="711"/>
      <c r="H14" s="711"/>
      <c r="I14" s="711"/>
      <c r="J14" s="711">
        <v>1</v>
      </c>
      <c r="K14" s="711">
        <v>742</v>
      </c>
      <c r="L14" s="711"/>
      <c r="M14" s="711">
        <v>742</v>
      </c>
      <c r="N14" s="711"/>
      <c r="O14" s="711"/>
      <c r="P14" s="701"/>
      <c r="Q14" s="712"/>
    </row>
    <row r="15" spans="1:17" ht="14.4" customHeight="1" x14ac:dyDescent="0.3">
      <c r="A15" s="695" t="s">
        <v>529</v>
      </c>
      <c r="B15" s="696" t="s">
        <v>3281</v>
      </c>
      <c r="C15" s="696" t="s">
        <v>3156</v>
      </c>
      <c r="D15" s="696" t="s">
        <v>3246</v>
      </c>
      <c r="E15" s="696" t="s">
        <v>3247</v>
      </c>
      <c r="F15" s="711">
        <v>1</v>
      </c>
      <c r="G15" s="711">
        <v>5569</v>
      </c>
      <c r="H15" s="711">
        <v>1</v>
      </c>
      <c r="I15" s="711">
        <v>5569</v>
      </c>
      <c r="J15" s="711"/>
      <c r="K15" s="711"/>
      <c r="L15" s="711"/>
      <c r="M15" s="711"/>
      <c r="N15" s="711"/>
      <c r="O15" s="711"/>
      <c r="P15" s="701"/>
      <c r="Q15" s="712"/>
    </row>
    <row r="16" spans="1:17" ht="14.4" customHeight="1" x14ac:dyDescent="0.3">
      <c r="A16" s="695" t="s">
        <v>529</v>
      </c>
      <c r="B16" s="696" t="s">
        <v>3281</v>
      </c>
      <c r="C16" s="696" t="s">
        <v>3156</v>
      </c>
      <c r="D16" s="696" t="s">
        <v>3262</v>
      </c>
      <c r="E16" s="696" t="s">
        <v>3263</v>
      </c>
      <c r="F16" s="711">
        <v>16</v>
      </c>
      <c r="G16" s="711">
        <v>7584</v>
      </c>
      <c r="H16" s="711">
        <v>1</v>
      </c>
      <c r="I16" s="711">
        <v>474</v>
      </c>
      <c r="J16" s="711">
        <v>3</v>
      </c>
      <c r="K16" s="711">
        <v>1425</v>
      </c>
      <c r="L16" s="711">
        <v>0.18789556962025317</v>
      </c>
      <c r="M16" s="711">
        <v>475</v>
      </c>
      <c r="N16" s="711"/>
      <c r="O16" s="711"/>
      <c r="P16" s="701"/>
      <c r="Q16" s="712"/>
    </row>
    <row r="17" spans="1:17" ht="14.4" customHeight="1" x14ac:dyDescent="0.3">
      <c r="A17" s="695" t="s">
        <v>529</v>
      </c>
      <c r="B17" s="696" t="s">
        <v>3285</v>
      </c>
      <c r="C17" s="696" t="s">
        <v>3156</v>
      </c>
      <c r="D17" s="696" t="s">
        <v>3623</v>
      </c>
      <c r="E17" s="696" t="s">
        <v>3624</v>
      </c>
      <c r="F17" s="711"/>
      <c r="G17" s="711"/>
      <c r="H17" s="711"/>
      <c r="I17" s="711"/>
      <c r="J17" s="711">
        <v>1</v>
      </c>
      <c r="K17" s="711">
        <v>205</v>
      </c>
      <c r="L17" s="711"/>
      <c r="M17" s="711">
        <v>205</v>
      </c>
      <c r="N17" s="711"/>
      <c r="O17" s="711"/>
      <c r="P17" s="701"/>
      <c r="Q17" s="712"/>
    </row>
    <row r="18" spans="1:17" ht="14.4" customHeight="1" x14ac:dyDescent="0.3">
      <c r="A18" s="695" t="s">
        <v>529</v>
      </c>
      <c r="B18" s="696" t="s">
        <v>3285</v>
      </c>
      <c r="C18" s="696" t="s">
        <v>3156</v>
      </c>
      <c r="D18" s="696" t="s">
        <v>3200</v>
      </c>
      <c r="E18" s="696" t="s">
        <v>3201</v>
      </c>
      <c r="F18" s="711">
        <v>97</v>
      </c>
      <c r="G18" s="711">
        <v>21146</v>
      </c>
      <c r="H18" s="711">
        <v>1</v>
      </c>
      <c r="I18" s="711">
        <v>218</v>
      </c>
      <c r="J18" s="711">
        <v>104</v>
      </c>
      <c r="K18" s="711">
        <v>22776</v>
      </c>
      <c r="L18" s="711">
        <v>1.0770831362905513</v>
      </c>
      <c r="M18" s="711">
        <v>219</v>
      </c>
      <c r="N18" s="711">
        <v>1</v>
      </c>
      <c r="O18" s="711">
        <v>219</v>
      </c>
      <c r="P18" s="701">
        <v>1.0356568618178378E-2</v>
      </c>
      <c r="Q18" s="712">
        <v>219</v>
      </c>
    </row>
    <row r="19" spans="1:17" ht="14.4" customHeight="1" x14ac:dyDescent="0.3">
      <c r="A19" s="695" t="s">
        <v>529</v>
      </c>
      <c r="B19" s="696" t="s">
        <v>3285</v>
      </c>
      <c r="C19" s="696" t="s">
        <v>3156</v>
      </c>
      <c r="D19" s="696" t="s">
        <v>3202</v>
      </c>
      <c r="E19" s="696" t="s">
        <v>3203</v>
      </c>
      <c r="F19" s="711">
        <v>8</v>
      </c>
      <c r="G19" s="711">
        <v>8080</v>
      </c>
      <c r="H19" s="711">
        <v>1</v>
      </c>
      <c r="I19" s="711">
        <v>1010</v>
      </c>
      <c r="J19" s="711">
        <v>1</v>
      </c>
      <c r="K19" s="711">
        <v>1014</v>
      </c>
      <c r="L19" s="711">
        <v>0.1254950495049505</v>
      </c>
      <c r="M19" s="711">
        <v>1014</v>
      </c>
      <c r="N19" s="711"/>
      <c r="O19" s="711"/>
      <c r="P19" s="701"/>
      <c r="Q19" s="712"/>
    </row>
    <row r="20" spans="1:17" ht="14.4" customHeight="1" x14ac:dyDescent="0.3">
      <c r="A20" s="695" t="s">
        <v>529</v>
      </c>
      <c r="B20" s="696" t="s">
        <v>3285</v>
      </c>
      <c r="C20" s="696" t="s">
        <v>3156</v>
      </c>
      <c r="D20" s="696" t="s">
        <v>3204</v>
      </c>
      <c r="E20" s="696" t="s">
        <v>3205</v>
      </c>
      <c r="F20" s="711">
        <v>1</v>
      </c>
      <c r="G20" s="711">
        <v>448</v>
      </c>
      <c r="H20" s="711">
        <v>1</v>
      </c>
      <c r="I20" s="711">
        <v>448</v>
      </c>
      <c r="J20" s="711"/>
      <c r="K20" s="711"/>
      <c r="L20" s="711"/>
      <c r="M20" s="711"/>
      <c r="N20" s="711">
        <v>1</v>
      </c>
      <c r="O20" s="711">
        <v>449</v>
      </c>
      <c r="P20" s="701">
        <v>1.0022321428571428</v>
      </c>
      <c r="Q20" s="712">
        <v>449</v>
      </c>
    </row>
    <row r="21" spans="1:17" ht="14.4" customHeight="1" x14ac:dyDescent="0.3">
      <c r="A21" s="695" t="s">
        <v>529</v>
      </c>
      <c r="B21" s="696" t="s">
        <v>3285</v>
      </c>
      <c r="C21" s="696" t="s">
        <v>3156</v>
      </c>
      <c r="D21" s="696" t="s">
        <v>3206</v>
      </c>
      <c r="E21" s="696" t="s">
        <v>3207</v>
      </c>
      <c r="F21" s="711">
        <v>20</v>
      </c>
      <c r="G21" s="711">
        <v>22220</v>
      </c>
      <c r="H21" s="711">
        <v>1</v>
      </c>
      <c r="I21" s="711">
        <v>1111</v>
      </c>
      <c r="J21" s="711">
        <v>16</v>
      </c>
      <c r="K21" s="711">
        <v>17824</v>
      </c>
      <c r="L21" s="711">
        <v>0.80216021602160215</v>
      </c>
      <c r="M21" s="711">
        <v>1114</v>
      </c>
      <c r="N21" s="711">
        <v>14</v>
      </c>
      <c r="O21" s="711">
        <v>15596</v>
      </c>
      <c r="P21" s="701">
        <v>0.70189018901890188</v>
      </c>
      <c r="Q21" s="712">
        <v>1114</v>
      </c>
    </row>
    <row r="22" spans="1:17" ht="14.4" customHeight="1" x14ac:dyDescent="0.3">
      <c r="A22" s="695" t="s">
        <v>529</v>
      </c>
      <c r="B22" s="696" t="s">
        <v>3285</v>
      </c>
      <c r="C22" s="696" t="s">
        <v>3156</v>
      </c>
      <c r="D22" s="696" t="s">
        <v>3208</v>
      </c>
      <c r="E22" s="696" t="s">
        <v>3209</v>
      </c>
      <c r="F22" s="711">
        <v>9</v>
      </c>
      <c r="G22" s="711">
        <v>2304</v>
      </c>
      <c r="H22" s="711">
        <v>1</v>
      </c>
      <c r="I22" s="711">
        <v>256</v>
      </c>
      <c r="J22" s="711">
        <v>22</v>
      </c>
      <c r="K22" s="711">
        <v>5654</v>
      </c>
      <c r="L22" s="711">
        <v>2.4539930555555554</v>
      </c>
      <c r="M22" s="711">
        <v>257</v>
      </c>
      <c r="N22" s="711">
        <v>15</v>
      </c>
      <c r="O22" s="711">
        <v>3855</v>
      </c>
      <c r="P22" s="701">
        <v>1.6731770833333333</v>
      </c>
      <c r="Q22" s="712">
        <v>257</v>
      </c>
    </row>
    <row r="23" spans="1:17" ht="14.4" customHeight="1" x14ac:dyDescent="0.3">
      <c r="A23" s="695" t="s">
        <v>529</v>
      </c>
      <c r="B23" s="696" t="s">
        <v>3285</v>
      </c>
      <c r="C23" s="696" t="s">
        <v>3156</v>
      </c>
      <c r="D23" s="696" t="s">
        <v>3539</v>
      </c>
      <c r="E23" s="696" t="s">
        <v>3540</v>
      </c>
      <c r="F23" s="711">
        <v>2</v>
      </c>
      <c r="G23" s="711">
        <v>650</v>
      </c>
      <c r="H23" s="711">
        <v>1</v>
      </c>
      <c r="I23" s="711">
        <v>325</v>
      </c>
      <c r="J23" s="711">
        <v>2</v>
      </c>
      <c r="K23" s="711">
        <v>652</v>
      </c>
      <c r="L23" s="711">
        <v>1.003076923076923</v>
      </c>
      <c r="M23" s="711">
        <v>326</v>
      </c>
      <c r="N23" s="711">
        <v>2</v>
      </c>
      <c r="O23" s="711">
        <v>652</v>
      </c>
      <c r="P23" s="701">
        <v>1.003076923076923</v>
      </c>
      <c r="Q23" s="712">
        <v>326</v>
      </c>
    </row>
    <row r="24" spans="1:17" ht="14.4" customHeight="1" x14ac:dyDescent="0.3">
      <c r="A24" s="695" t="s">
        <v>529</v>
      </c>
      <c r="B24" s="696" t="s">
        <v>3285</v>
      </c>
      <c r="C24" s="696" t="s">
        <v>3156</v>
      </c>
      <c r="D24" s="696" t="s">
        <v>3541</v>
      </c>
      <c r="E24" s="696" t="s">
        <v>3542</v>
      </c>
      <c r="F24" s="711">
        <v>3</v>
      </c>
      <c r="G24" s="711">
        <v>831</v>
      </c>
      <c r="H24" s="711">
        <v>1</v>
      </c>
      <c r="I24" s="711">
        <v>277</v>
      </c>
      <c r="J24" s="711">
        <v>3</v>
      </c>
      <c r="K24" s="711">
        <v>834</v>
      </c>
      <c r="L24" s="711">
        <v>1.0036101083032491</v>
      </c>
      <c r="M24" s="711">
        <v>278</v>
      </c>
      <c r="N24" s="711">
        <v>3</v>
      </c>
      <c r="O24" s="711">
        <v>834</v>
      </c>
      <c r="P24" s="701">
        <v>1.0036101083032491</v>
      </c>
      <c r="Q24" s="712">
        <v>278</v>
      </c>
    </row>
    <row r="25" spans="1:17" ht="14.4" customHeight="1" x14ac:dyDescent="0.3">
      <c r="A25" s="695" t="s">
        <v>529</v>
      </c>
      <c r="B25" s="696" t="s">
        <v>3285</v>
      </c>
      <c r="C25" s="696" t="s">
        <v>3156</v>
      </c>
      <c r="D25" s="696" t="s">
        <v>3561</v>
      </c>
      <c r="E25" s="696" t="s">
        <v>3562</v>
      </c>
      <c r="F25" s="711">
        <v>7</v>
      </c>
      <c r="G25" s="711">
        <v>5166</v>
      </c>
      <c r="H25" s="711">
        <v>1</v>
      </c>
      <c r="I25" s="711">
        <v>738</v>
      </c>
      <c r="J25" s="711">
        <v>5</v>
      </c>
      <c r="K25" s="711">
        <v>3710</v>
      </c>
      <c r="L25" s="711">
        <v>0.71815718157181574</v>
      </c>
      <c r="M25" s="711">
        <v>742</v>
      </c>
      <c r="N25" s="711">
        <v>4</v>
      </c>
      <c r="O25" s="711">
        <v>2968</v>
      </c>
      <c r="P25" s="701">
        <v>0.57452574525745259</v>
      </c>
      <c r="Q25" s="712">
        <v>742</v>
      </c>
    </row>
    <row r="26" spans="1:17" ht="14.4" customHeight="1" x14ac:dyDescent="0.3">
      <c r="A26" s="695" t="s">
        <v>529</v>
      </c>
      <c r="B26" s="696" t="s">
        <v>3285</v>
      </c>
      <c r="C26" s="696" t="s">
        <v>3156</v>
      </c>
      <c r="D26" s="696" t="s">
        <v>3232</v>
      </c>
      <c r="E26" s="696" t="s">
        <v>3233</v>
      </c>
      <c r="F26" s="711"/>
      <c r="G26" s="711"/>
      <c r="H26" s="711"/>
      <c r="I26" s="711"/>
      <c r="J26" s="711"/>
      <c r="K26" s="711"/>
      <c r="L26" s="711"/>
      <c r="M26" s="711"/>
      <c r="N26" s="711">
        <v>2</v>
      </c>
      <c r="O26" s="711">
        <v>1110</v>
      </c>
      <c r="P26" s="701"/>
      <c r="Q26" s="712">
        <v>555</v>
      </c>
    </row>
    <row r="27" spans="1:17" ht="14.4" customHeight="1" x14ac:dyDescent="0.3">
      <c r="A27" s="695" t="s">
        <v>529</v>
      </c>
      <c r="B27" s="696" t="s">
        <v>3285</v>
      </c>
      <c r="C27" s="696" t="s">
        <v>3156</v>
      </c>
      <c r="D27" s="696" t="s">
        <v>3246</v>
      </c>
      <c r="E27" s="696" t="s">
        <v>3247</v>
      </c>
      <c r="F27" s="711">
        <v>12</v>
      </c>
      <c r="G27" s="711">
        <v>66828</v>
      </c>
      <c r="H27" s="711">
        <v>1</v>
      </c>
      <c r="I27" s="711">
        <v>5569</v>
      </c>
      <c r="J27" s="711">
        <v>10</v>
      </c>
      <c r="K27" s="711">
        <v>55720</v>
      </c>
      <c r="L27" s="711">
        <v>0.83378224696235115</v>
      </c>
      <c r="M27" s="711">
        <v>5572</v>
      </c>
      <c r="N27" s="711">
        <v>4</v>
      </c>
      <c r="O27" s="711">
        <v>22288</v>
      </c>
      <c r="P27" s="701">
        <v>0.33351289878494045</v>
      </c>
      <c r="Q27" s="712">
        <v>5572</v>
      </c>
    </row>
    <row r="28" spans="1:17" ht="14.4" customHeight="1" x14ac:dyDescent="0.3">
      <c r="A28" s="695" t="s">
        <v>529</v>
      </c>
      <c r="B28" s="696" t="s">
        <v>3285</v>
      </c>
      <c r="C28" s="696" t="s">
        <v>3156</v>
      </c>
      <c r="D28" s="696" t="s">
        <v>3625</v>
      </c>
      <c r="E28" s="696" t="s">
        <v>3626</v>
      </c>
      <c r="F28" s="711"/>
      <c r="G28" s="711"/>
      <c r="H28" s="711"/>
      <c r="I28" s="711"/>
      <c r="J28" s="711">
        <v>1</v>
      </c>
      <c r="K28" s="711">
        <v>158</v>
      </c>
      <c r="L28" s="711"/>
      <c r="M28" s="711">
        <v>158</v>
      </c>
      <c r="N28" s="711"/>
      <c r="O28" s="711"/>
      <c r="P28" s="701"/>
      <c r="Q28" s="712"/>
    </row>
    <row r="29" spans="1:17" ht="14.4" customHeight="1" x14ac:dyDescent="0.3">
      <c r="A29" s="695" t="s">
        <v>529</v>
      </c>
      <c r="B29" s="696" t="s">
        <v>3285</v>
      </c>
      <c r="C29" s="696" t="s">
        <v>3156</v>
      </c>
      <c r="D29" s="696" t="s">
        <v>3262</v>
      </c>
      <c r="E29" s="696" t="s">
        <v>3263</v>
      </c>
      <c r="F29" s="711"/>
      <c r="G29" s="711"/>
      <c r="H29" s="711"/>
      <c r="I29" s="711"/>
      <c r="J29" s="711">
        <v>1</v>
      </c>
      <c r="K29" s="711">
        <v>475</v>
      </c>
      <c r="L29" s="711"/>
      <c r="M29" s="711">
        <v>475</v>
      </c>
      <c r="N29" s="711">
        <v>14</v>
      </c>
      <c r="O29" s="711">
        <v>6650</v>
      </c>
      <c r="P29" s="701"/>
      <c r="Q29" s="712">
        <v>475</v>
      </c>
    </row>
    <row r="30" spans="1:17" ht="14.4" customHeight="1" x14ac:dyDescent="0.3">
      <c r="A30" s="695" t="s">
        <v>3633</v>
      </c>
      <c r="B30" s="696" t="s">
        <v>3790</v>
      </c>
      <c r="C30" s="696" t="s">
        <v>892</v>
      </c>
      <c r="D30" s="696" t="s">
        <v>3791</v>
      </c>
      <c r="E30" s="696" t="s">
        <v>3792</v>
      </c>
      <c r="F30" s="711">
        <v>0.6</v>
      </c>
      <c r="G30" s="711">
        <v>1485.85</v>
      </c>
      <c r="H30" s="711">
        <v>1</v>
      </c>
      <c r="I30" s="711">
        <v>2476.4166666666665</v>
      </c>
      <c r="J30" s="711"/>
      <c r="K30" s="711"/>
      <c r="L30" s="711"/>
      <c r="M30" s="711"/>
      <c r="N30" s="711"/>
      <c r="O30" s="711"/>
      <c r="P30" s="701"/>
      <c r="Q30" s="712"/>
    </row>
    <row r="31" spans="1:17" ht="14.4" customHeight="1" x14ac:dyDescent="0.3">
      <c r="A31" s="695" t="s">
        <v>3633</v>
      </c>
      <c r="B31" s="696" t="s">
        <v>3790</v>
      </c>
      <c r="C31" s="696" t="s">
        <v>892</v>
      </c>
      <c r="D31" s="696" t="s">
        <v>3793</v>
      </c>
      <c r="E31" s="696" t="s">
        <v>1422</v>
      </c>
      <c r="F31" s="711"/>
      <c r="G31" s="711"/>
      <c r="H31" s="711"/>
      <c r="I31" s="711"/>
      <c r="J31" s="711"/>
      <c r="K31" s="711"/>
      <c r="L31" s="711"/>
      <c r="M31" s="711"/>
      <c r="N31" s="711">
        <v>0.5</v>
      </c>
      <c r="O31" s="711">
        <v>1092.1600000000001</v>
      </c>
      <c r="P31" s="701"/>
      <c r="Q31" s="712">
        <v>2184.3200000000002</v>
      </c>
    </row>
    <row r="32" spans="1:17" ht="14.4" customHeight="1" x14ac:dyDescent="0.3">
      <c r="A32" s="695" t="s">
        <v>3633</v>
      </c>
      <c r="B32" s="696" t="s">
        <v>3790</v>
      </c>
      <c r="C32" s="696" t="s">
        <v>892</v>
      </c>
      <c r="D32" s="696" t="s">
        <v>3794</v>
      </c>
      <c r="E32" s="696" t="s">
        <v>3795</v>
      </c>
      <c r="F32" s="711">
        <v>0.05</v>
      </c>
      <c r="G32" s="711">
        <v>46.83</v>
      </c>
      <c r="H32" s="711">
        <v>1</v>
      </c>
      <c r="I32" s="711">
        <v>936.59999999999991</v>
      </c>
      <c r="J32" s="711"/>
      <c r="K32" s="711"/>
      <c r="L32" s="711"/>
      <c r="M32" s="711"/>
      <c r="N32" s="711">
        <v>0.05</v>
      </c>
      <c r="O32" s="711">
        <v>47.24</v>
      </c>
      <c r="P32" s="701">
        <v>1.0087550715353406</v>
      </c>
      <c r="Q32" s="712">
        <v>944.8</v>
      </c>
    </row>
    <row r="33" spans="1:17" ht="14.4" customHeight="1" x14ac:dyDescent="0.3">
      <c r="A33" s="695" t="s">
        <v>3633</v>
      </c>
      <c r="B33" s="696" t="s">
        <v>3790</v>
      </c>
      <c r="C33" s="696" t="s">
        <v>3397</v>
      </c>
      <c r="D33" s="696" t="s">
        <v>3796</v>
      </c>
      <c r="E33" s="696" t="s">
        <v>3110</v>
      </c>
      <c r="F33" s="711">
        <v>250</v>
      </c>
      <c r="G33" s="711">
        <v>1132.5</v>
      </c>
      <c r="H33" s="711">
        <v>1</v>
      </c>
      <c r="I33" s="711">
        <v>4.53</v>
      </c>
      <c r="J33" s="711">
        <v>180</v>
      </c>
      <c r="K33" s="711">
        <v>871.2</v>
      </c>
      <c r="L33" s="711">
        <v>0.76927152317880798</v>
      </c>
      <c r="M33" s="711">
        <v>4.84</v>
      </c>
      <c r="N33" s="711"/>
      <c r="O33" s="711"/>
      <c r="P33" s="701"/>
      <c r="Q33" s="712"/>
    </row>
    <row r="34" spans="1:17" ht="14.4" customHeight="1" x14ac:dyDescent="0.3">
      <c r="A34" s="695" t="s">
        <v>3633</v>
      </c>
      <c r="B34" s="696" t="s">
        <v>3790</v>
      </c>
      <c r="C34" s="696" t="s">
        <v>3397</v>
      </c>
      <c r="D34" s="696" t="s">
        <v>3797</v>
      </c>
      <c r="E34" s="696" t="s">
        <v>3110</v>
      </c>
      <c r="F34" s="711">
        <v>300</v>
      </c>
      <c r="G34" s="711">
        <v>2169</v>
      </c>
      <c r="H34" s="711">
        <v>1</v>
      </c>
      <c r="I34" s="711">
        <v>7.23</v>
      </c>
      <c r="J34" s="711">
        <v>130</v>
      </c>
      <c r="K34" s="711">
        <v>1028.3</v>
      </c>
      <c r="L34" s="711">
        <v>0.47408944213923465</v>
      </c>
      <c r="M34" s="711">
        <v>7.9099999999999993</v>
      </c>
      <c r="N34" s="711">
        <v>524</v>
      </c>
      <c r="O34" s="711">
        <v>4307.28</v>
      </c>
      <c r="P34" s="701">
        <v>1.9858367911479944</v>
      </c>
      <c r="Q34" s="712">
        <v>8.2199999999999989</v>
      </c>
    </row>
    <row r="35" spans="1:17" ht="14.4" customHeight="1" x14ac:dyDescent="0.3">
      <c r="A35" s="695" t="s">
        <v>3633</v>
      </c>
      <c r="B35" s="696" t="s">
        <v>3790</v>
      </c>
      <c r="C35" s="696" t="s">
        <v>3397</v>
      </c>
      <c r="D35" s="696" t="s">
        <v>3798</v>
      </c>
      <c r="E35" s="696" t="s">
        <v>3110</v>
      </c>
      <c r="F35" s="711">
        <v>570</v>
      </c>
      <c r="G35" s="711">
        <v>4827.8999999999996</v>
      </c>
      <c r="H35" s="711">
        <v>1</v>
      </c>
      <c r="I35" s="711">
        <v>8.4699999999999989</v>
      </c>
      <c r="J35" s="711"/>
      <c r="K35" s="711"/>
      <c r="L35" s="711"/>
      <c r="M35" s="711"/>
      <c r="N35" s="711">
        <v>110</v>
      </c>
      <c r="O35" s="711">
        <v>1036.2</v>
      </c>
      <c r="P35" s="701">
        <v>0.21462747778537256</v>
      </c>
      <c r="Q35" s="712">
        <v>9.42</v>
      </c>
    </row>
    <row r="36" spans="1:17" ht="14.4" customHeight="1" x14ac:dyDescent="0.3">
      <c r="A36" s="695" t="s">
        <v>3633</v>
      </c>
      <c r="B36" s="696" t="s">
        <v>3790</v>
      </c>
      <c r="C36" s="696" t="s">
        <v>3397</v>
      </c>
      <c r="D36" s="696" t="s">
        <v>3799</v>
      </c>
      <c r="E36" s="696" t="s">
        <v>3110</v>
      </c>
      <c r="F36" s="711">
        <v>1925</v>
      </c>
      <c r="G36" s="711">
        <v>5659.5</v>
      </c>
      <c r="H36" s="711">
        <v>1</v>
      </c>
      <c r="I36" s="711">
        <v>2.94</v>
      </c>
      <c r="J36" s="711">
        <v>643</v>
      </c>
      <c r="K36" s="711">
        <v>2006.16</v>
      </c>
      <c r="L36" s="711">
        <v>0.354476543864299</v>
      </c>
      <c r="M36" s="711">
        <v>3.12</v>
      </c>
      <c r="N36" s="711">
        <v>839</v>
      </c>
      <c r="O36" s="711">
        <v>2735.14</v>
      </c>
      <c r="P36" s="701">
        <v>0.48328297552787347</v>
      </c>
      <c r="Q36" s="712">
        <v>3.26</v>
      </c>
    </row>
    <row r="37" spans="1:17" ht="14.4" customHeight="1" x14ac:dyDescent="0.3">
      <c r="A37" s="695" t="s">
        <v>3633</v>
      </c>
      <c r="B37" s="696" t="s">
        <v>3790</v>
      </c>
      <c r="C37" s="696" t="s">
        <v>3397</v>
      </c>
      <c r="D37" s="696" t="s">
        <v>3800</v>
      </c>
      <c r="E37" s="696" t="s">
        <v>3110</v>
      </c>
      <c r="F37" s="711">
        <v>564</v>
      </c>
      <c r="G37" s="711">
        <v>17551.68</v>
      </c>
      <c r="H37" s="711">
        <v>1</v>
      </c>
      <c r="I37" s="711">
        <v>31.12</v>
      </c>
      <c r="J37" s="711"/>
      <c r="K37" s="711"/>
      <c r="L37" s="711"/>
      <c r="M37" s="711"/>
      <c r="N37" s="711">
        <v>436</v>
      </c>
      <c r="O37" s="711">
        <v>14518.8</v>
      </c>
      <c r="P37" s="701">
        <v>0.82720286605042925</v>
      </c>
      <c r="Q37" s="712">
        <v>33.299999999999997</v>
      </c>
    </row>
    <row r="38" spans="1:17" ht="14.4" customHeight="1" x14ac:dyDescent="0.3">
      <c r="A38" s="695" t="s">
        <v>3633</v>
      </c>
      <c r="B38" s="696" t="s">
        <v>3790</v>
      </c>
      <c r="C38" s="696" t="s">
        <v>3127</v>
      </c>
      <c r="D38" s="696" t="s">
        <v>3801</v>
      </c>
      <c r="E38" s="696" t="s">
        <v>3802</v>
      </c>
      <c r="F38" s="711">
        <v>1</v>
      </c>
      <c r="G38" s="711">
        <v>884.32</v>
      </c>
      <c r="H38" s="711">
        <v>1</v>
      </c>
      <c r="I38" s="711">
        <v>884.32</v>
      </c>
      <c r="J38" s="711"/>
      <c r="K38" s="711"/>
      <c r="L38" s="711"/>
      <c r="M38" s="711"/>
      <c r="N38" s="711"/>
      <c r="O38" s="711"/>
      <c r="P38" s="701"/>
      <c r="Q38" s="712"/>
    </row>
    <row r="39" spans="1:17" ht="14.4" customHeight="1" x14ac:dyDescent="0.3">
      <c r="A39" s="695" t="s">
        <v>3633</v>
      </c>
      <c r="B39" s="696" t="s">
        <v>3790</v>
      </c>
      <c r="C39" s="696" t="s">
        <v>3156</v>
      </c>
      <c r="D39" s="696" t="s">
        <v>3803</v>
      </c>
      <c r="E39" s="696" t="s">
        <v>3804</v>
      </c>
      <c r="F39" s="711">
        <v>2</v>
      </c>
      <c r="G39" s="711">
        <v>2760</v>
      </c>
      <c r="H39" s="711">
        <v>1</v>
      </c>
      <c r="I39" s="711">
        <v>1380</v>
      </c>
      <c r="J39" s="711">
        <v>1</v>
      </c>
      <c r="K39" s="711">
        <v>1383</v>
      </c>
      <c r="L39" s="711">
        <v>0.50108695652173918</v>
      </c>
      <c r="M39" s="711">
        <v>1383</v>
      </c>
      <c r="N39" s="711">
        <v>4</v>
      </c>
      <c r="O39" s="711">
        <v>5532</v>
      </c>
      <c r="P39" s="701">
        <v>2.0043478260869567</v>
      </c>
      <c r="Q39" s="712">
        <v>1383</v>
      </c>
    </row>
    <row r="40" spans="1:17" ht="14.4" customHeight="1" x14ac:dyDescent="0.3">
      <c r="A40" s="695" t="s">
        <v>3633</v>
      </c>
      <c r="B40" s="696" t="s">
        <v>3790</v>
      </c>
      <c r="C40" s="696" t="s">
        <v>3156</v>
      </c>
      <c r="D40" s="696" t="s">
        <v>3805</v>
      </c>
      <c r="E40" s="696" t="s">
        <v>3806</v>
      </c>
      <c r="F40" s="711">
        <v>4</v>
      </c>
      <c r="G40" s="711">
        <v>7344</v>
      </c>
      <c r="H40" s="711">
        <v>1</v>
      </c>
      <c r="I40" s="711">
        <v>1836</v>
      </c>
      <c r="J40" s="711"/>
      <c r="K40" s="711"/>
      <c r="L40" s="711"/>
      <c r="M40" s="711"/>
      <c r="N40" s="711">
        <v>1</v>
      </c>
      <c r="O40" s="711">
        <v>1840</v>
      </c>
      <c r="P40" s="701">
        <v>0.25054466230936817</v>
      </c>
      <c r="Q40" s="712">
        <v>1840</v>
      </c>
    </row>
    <row r="41" spans="1:17" ht="14.4" customHeight="1" x14ac:dyDescent="0.3">
      <c r="A41" s="695" t="s">
        <v>3633</v>
      </c>
      <c r="B41" s="696" t="s">
        <v>3790</v>
      </c>
      <c r="C41" s="696" t="s">
        <v>3156</v>
      </c>
      <c r="D41" s="696" t="s">
        <v>3807</v>
      </c>
      <c r="E41" s="696" t="s">
        <v>3808</v>
      </c>
      <c r="F41" s="711">
        <v>6</v>
      </c>
      <c r="G41" s="711">
        <v>10506</v>
      </c>
      <c r="H41" s="711">
        <v>1</v>
      </c>
      <c r="I41" s="711">
        <v>1751</v>
      </c>
      <c r="J41" s="711">
        <v>3</v>
      </c>
      <c r="K41" s="711">
        <v>5262</v>
      </c>
      <c r="L41" s="711">
        <v>0.50085665334094798</v>
      </c>
      <c r="M41" s="711">
        <v>1754</v>
      </c>
      <c r="N41" s="711">
        <v>1</v>
      </c>
      <c r="O41" s="711">
        <v>1754</v>
      </c>
      <c r="P41" s="701">
        <v>0.16695221778031602</v>
      </c>
      <c r="Q41" s="712">
        <v>1754</v>
      </c>
    </row>
    <row r="42" spans="1:17" ht="14.4" customHeight="1" x14ac:dyDescent="0.3">
      <c r="A42" s="695" t="s">
        <v>3633</v>
      </c>
      <c r="B42" s="696" t="s">
        <v>3790</v>
      </c>
      <c r="C42" s="696" t="s">
        <v>3156</v>
      </c>
      <c r="D42" s="696" t="s">
        <v>3809</v>
      </c>
      <c r="E42" s="696" t="s">
        <v>3810</v>
      </c>
      <c r="F42" s="711"/>
      <c r="G42" s="711"/>
      <c r="H42" s="711"/>
      <c r="I42" s="711"/>
      <c r="J42" s="711"/>
      <c r="K42" s="711"/>
      <c r="L42" s="711"/>
      <c r="M42" s="711"/>
      <c r="N42" s="711">
        <v>1</v>
      </c>
      <c r="O42" s="711">
        <v>14328</v>
      </c>
      <c r="P42" s="701"/>
      <c r="Q42" s="712">
        <v>14328</v>
      </c>
    </row>
    <row r="43" spans="1:17" ht="14.4" customHeight="1" x14ac:dyDescent="0.3">
      <c r="A43" s="695" t="s">
        <v>3633</v>
      </c>
      <c r="B43" s="696" t="s">
        <v>3790</v>
      </c>
      <c r="C43" s="696" t="s">
        <v>3156</v>
      </c>
      <c r="D43" s="696" t="s">
        <v>3811</v>
      </c>
      <c r="E43" s="696" t="s">
        <v>3812</v>
      </c>
      <c r="F43" s="711">
        <v>3</v>
      </c>
      <c r="G43" s="711">
        <v>3849</v>
      </c>
      <c r="H43" s="711">
        <v>1</v>
      </c>
      <c r="I43" s="711">
        <v>1283</v>
      </c>
      <c r="J43" s="711">
        <v>1</v>
      </c>
      <c r="K43" s="711">
        <v>1286</v>
      </c>
      <c r="L43" s="711">
        <v>0.3341127565601455</v>
      </c>
      <c r="M43" s="711">
        <v>1286</v>
      </c>
      <c r="N43" s="711">
        <v>1</v>
      </c>
      <c r="O43" s="711">
        <v>1286</v>
      </c>
      <c r="P43" s="701">
        <v>0.3341127565601455</v>
      </c>
      <c r="Q43" s="712">
        <v>1286</v>
      </c>
    </row>
    <row r="44" spans="1:17" ht="14.4" customHeight="1" x14ac:dyDescent="0.3">
      <c r="A44" s="695" t="s">
        <v>3633</v>
      </c>
      <c r="B44" s="696" t="s">
        <v>3790</v>
      </c>
      <c r="C44" s="696" t="s">
        <v>3156</v>
      </c>
      <c r="D44" s="696" t="s">
        <v>3813</v>
      </c>
      <c r="E44" s="696" t="s">
        <v>3814</v>
      </c>
      <c r="F44" s="711">
        <v>1</v>
      </c>
      <c r="G44" s="711">
        <v>486</v>
      </c>
      <c r="H44" s="711">
        <v>1</v>
      </c>
      <c r="I44" s="711">
        <v>486</v>
      </c>
      <c r="J44" s="711">
        <v>1</v>
      </c>
      <c r="K44" s="711">
        <v>487</v>
      </c>
      <c r="L44" s="711">
        <v>1.0020576131687242</v>
      </c>
      <c r="M44" s="711">
        <v>487</v>
      </c>
      <c r="N44" s="711"/>
      <c r="O44" s="711"/>
      <c r="P44" s="701"/>
      <c r="Q44" s="712"/>
    </row>
    <row r="45" spans="1:17" ht="14.4" customHeight="1" x14ac:dyDescent="0.3">
      <c r="A45" s="695" t="s">
        <v>3638</v>
      </c>
      <c r="B45" s="696" t="s">
        <v>3815</v>
      </c>
      <c r="C45" s="696" t="s">
        <v>3156</v>
      </c>
      <c r="D45" s="696" t="s">
        <v>3816</v>
      </c>
      <c r="E45" s="696" t="s">
        <v>3817</v>
      </c>
      <c r="F45" s="711">
        <v>1</v>
      </c>
      <c r="G45" s="711">
        <v>9702</v>
      </c>
      <c r="H45" s="711">
        <v>1</v>
      </c>
      <c r="I45" s="711">
        <v>9702</v>
      </c>
      <c r="J45" s="711"/>
      <c r="K45" s="711"/>
      <c r="L45" s="711"/>
      <c r="M45" s="711"/>
      <c r="N45" s="711"/>
      <c r="O45" s="711"/>
      <c r="P45" s="701"/>
      <c r="Q45" s="712"/>
    </row>
    <row r="46" spans="1:17" ht="14.4" customHeight="1" x14ac:dyDescent="0.3">
      <c r="A46" s="695" t="s">
        <v>3638</v>
      </c>
      <c r="B46" s="696" t="s">
        <v>3818</v>
      </c>
      <c r="C46" s="696" t="s">
        <v>3156</v>
      </c>
      <c r="D46" s="696" t="s">
        <v>3819</v>
      </c>
      <c r="E46" s="696" t="s">
        <v>3820</v>
      </c>
      <c r="F46" s="711">
        <v>1</v>
      </c>
      <c r="G46" s="711">
        <v>350</v>
      </c>
      <c r="H46" s="711">
        <v>1</v>
      </c>
      <c r="I46" s="711">
        <v>350</v>
      </c>
      <c r="J46" s="711">
        <v>5</v>
      </c>
      <c r="K46" s="711">
        <v>1750</v>
      </c>
      <c r="L46" s="711">
        <v>5</v>
      </c>
      <c r="M46" s="711">
        <v>350</v>
      </c>
      <c r="N46" s="711"/>
      <c r="O46" s="711"/>
      <c r="P46" s="701"/>
      <c r="Q46" s="712"/>
    </row>
    <row r="47" spans="1:17" ht="14.4" customHeight="1" x14ac:dyDescent="0.3">
      <c r="A47" s="695" t="s">
        <v>3638</v>
      </c>
      <c r="B47" s="696" t="s">
        <v>3818</v>
      </c>
      <c r="C47" s="696" t="s">
        <v>3156</v>
      </c>
      <c r="D47" s="696" t="s">
        <v>3821</v>
      </c>
      <c r="E47" s="696" t="s">
        <v>3822</v>
      </c>
      <c r="F47" s="711">
        <v>489</v>
      </c>
      <c r="G47" s="711">
        <v>31296</v>
      </c>
      <c r="H47" s="711">
        <v>1</v>
      </c>
      <c r="I47" s="711">
        <v>64</v>
      </c>
      <c r="J47" s="711">
        <v>247</v>
      </c>
      <c r="K47" s="711">
        <v>16055</v>
      </c>
      <c r="L47" s="711">
        <v>0.51300485685071573</v>
      </c>
      <c r="M47" s="711">
        <v>65</v>
      </c>
      <c r="N47" s="711">
        <v>70</v>
      </c>
      <c r="O47" s="711">
        <v>4550</v>
      </c>
      <c r="P47" s="701">
        <v>0.14538599182004089</v>
      </c>
      <c r="Q47" s="712">
        <v>65</v>
      </c>
    </row>
    <row r="48" spans="1:17" ht="14.4" customHeight="1" x14ac:dyDescent="0.3">
      <c r="A48" s="695" t="s">
        <v>3638</v>
      </c>
      <c r="B48" s="696" t="s">
        <v>3818</v>
      </c>
      <c r="C48" s="696" t="s">
        <v>3156</v>
      </c>
      <c r="D48" s="696" t="s">
        <v>3823</v>
      </c>
      <c r="E48" s="696" t="s">
        <v>3824</v>
      </c>
      <c r="F48" s="711"/>
      <c r="G48" s="711"/>
      <c r="H48" s="711"/>
      <c r="I48" s="711"/>
      <c r="J48" s="711"/>
      <c r="K48" s="711"/>
      <c r="L48" s="711"/>
      <c r="M48" s="711"/>
      <c r="N48" s="711">
        <v>6</v>
      </c>
      <c r="O48" s="711">
        <v>3540</v>
      </c>
      <c r="P48" s="701"/>
      <c r="Q48" s="712">
        <v>590</v>
      </c>
    </row>
    <row r="49" spans="1:17" ht="14.4" customHeight="1" x14ac:dyDescent="0.3">
      <c r="A49" s="695" t="s">
        <v>3638</v>
      </c>
      <c r="B49" s="696" t="s">
        <v>3818</v>
      </c>
      <c r="C49" s="696" t="s">
        <v>3156</v>
      </c>
      <c r="D49" s="696" t="s">
        <v>3825</v>
      </c>
      <c r="E49" s="696" t="s">
        <v>3826</v>
      </c>
      <c r="F49" s="711"/>
      <c r="G49" s="711"/>
      <c r="H49" s="711"/>
      <c r="I49" s="711"/>
      <c r="J49" s="711"/>
      <c r="K49" s="711"/>
      <c r="L49" s="711"/>
      <c r="M49" s="711"/>
      <c r="N49" s="711">
        <v>2</v>
      </c>
      <c r="O49" s="711">
        <v>298</v>
      </c>
      <c r="P49" s="701"/>
      <c r="Q49" s="712">
        <v>149</v>
      </c>
    </row>
    <row r="50" spans="1:17" ht="14.4" customHeight="1" x14ac:dyDescent="0.3">
      <c r="A50" s="695" t="s">
        <v>3638</v>
      </c>
      <c r="B50" s="696" t="s">
        <v>3818</v>
      </c>
      <c r="C50" s="696" t="s">
        <v>3156</v>
      </c>
      <c r="D50" s="696" t="s">
        <v>3827</v>
      </c>
      <c r="E50" s="696" t="s">
        <v>3828</v>
      </c>
      <c r="F50" s="711">
        <v>12</v>
      </c>
      <c r="G50" s="711">
        <v>276</v>
      </c>
      <c r="H50" s="711">
        <v>1</v>
      </c>
      <c r="I50" s="711">
        <v>23</v>
      </c>
      <c r="J50" s="711">
        <v>4</v>
      </c>
      <c r="K50" s="711">
        <v>92</v>
      </c>
      <c r="L50" s="711">
        <v>0.33333333333333331</v>
      </c>
      <c r="M50" s="711">
        <v>23</v>
      </c>
      <c r="N50" s="711">
        <v>2</v>
      </c>
      <c r="O50" s="711">
        <v>46</v>
      </c>
      <c r="P50" s="701">
        <v>0.16666666666666666</v>
      </c>
      <c r="Q50" s="712">
        <v>23</v>
      </c>
    </row>
    <row r="51" spans="1:17" ht="14.4" customHeight="1" x14ac:dyDescent="0.3">
      <c r="A51" s="695" t="s">
        <v>3638</v>
      </c>
      <c r="B51" s="696" t="s">
        <v>3818</v>
      </c>
      <c r="C51" s="696" t="s">
        <v>3156</v>
      </c>
      <c r="D51" s="696" t="s">
        <v>3829</v>
      </c>
      <c r="E51" s="696" t="s">
        <v>3830</v>
      </c>
      <c r="F51" s="711">
        <v>3</v>
      </c>
      <c r="G51" s="711">
        <v>162</v>
      </c>
      <c r="H51" s="711">
        <v>1</v>
      </c>
      <c r="I51" s="711">
        <v>54</v>
      </c>
      <c r="J51" s="711">
        <v>5</v>
      </c>
      <c r="K51" s="711">
        <v>270</v>
      </c>
      <c r="L51" s="711">
        <v>1.6666666666666667</v>
      </c>
      <c r="M51" s="711">
        <v>54</v>
      </c>
      <c r="N51" s="711">
        <v>5</v>
      </c>
      <c r="O51" s="711">
        <v>270</v>
      </c>
      <c r="P51" s="701">
        <v>1.6666666666666667</v>
      </c>
      <c r="Q51" s="712">
        <v>54</v>
      </c>
    </row>
    <row r="52" spans="1:17" ht="14.4" customHeight="1" x14ac:dyDescent="0.3">
      <c r="A52" s="695" t="s">
        <v>3638</v>
      </c>
      <c r="B52" s="696" t="s">
        <v>3818</v>
      </c>
      <c r="C52" s="696" t="s">
        <v>3156</v>
      </c>
      <c r="D52" s="696" t="s">
        <v>3831</v>
      </c>
      <c r="E52" s="696" t="s">
        <v>3832</v>
      </c>
      <c r="F52" s="711">
        <v>174</v>
      </c>
      <c r="G52" s="711">
        <v>13398</v>
      </c>
      <c r="H52" s="711">
        <v>1</v>
      </c>
      <c r="I52" s="711">
        <v>77</v>
      </c>
      <c r="J52" s="711">
        <v>152</v>
      </c>
      <c r="K52" s="711">
        <v>11704</v>
      </c>
      <c r="L52" s="711">
        <v>0.87356321839080464</v>
      </c>
      <c r="M52" s="711">
        <v>77</v>
      </c>
      <c r="N52" s="711">
        <v>117</v>
      </c>
      <c r="O52" s="711">
        <v>9009</v>
      </c>
      <c r="P52" s="701">
        <v>0.67241379310344829</v>
      </c>
      <c r="Q52" s="712">
        <v>77</v>
      </c>
    </row>
    <row r="53" spans="1:17" ht="14.4" customHeight="1" x14ac:dyDescent="0.3">
      <c r="A53" s="695" t="s">
        <v>3638</v>
      </c>
      <c r="B53" s="696" t="s">
        <v>3818</v>
      </c>
      <c r="C53" s="696" t="s">
        <v>3156</v>
      </c>
      <c r="D53" s="696" t="s">
        <v>3833</v>
      </c>
      <c r="E53" s="696" t="s">
        <v>3834</v>
      </c>
      <c r="F53" s="711">
        <v>76</v>
      </c>
      <c r="G53" s="711">
        <v>1672</v>
      </c>
      <c r="H53" s="711">
        <v>1</v>
      </c>
      <c r="I53" s="711">
        <v>22</v>
      </c>
      <c r="J53" s="711">
        <v>25</v>
      </c>
      <c r="K53" s="711">
        <v>550</v>
      </c>
      <c r="L53" s="711">
        <v>0.32894736842105265</v>
      </c>
      <c r="M53" s="711">
        <v>22</v>
      </c>
      <c r="N53" s="711">
        <v>5</v>
      </c>
      <c r="O53" s="711">
        <v>110</v>
      </c>
      <c r="P53" s="701">
        <v>6.5789473684210523E-2</v>
      </c>
      <c r="Q53" s="712">
        <v>22</v>
      </c>
    </row>
    <row r="54" spans="1:17" ht="14.4" customHeight="1" x14ac:dyDescent="0.3">
      <c r="A54" s="695" t="s">
        <v>3638</v>
      </c>
      <c r="B54" s="696" t="s">
        <v>3818</v>
      </c>
      <c r="C54" s="696" t="s">
        <v>3156</v>
      </c>
      <c r="D54" s="696" t="s">
        <v>3835</v>
      </c>
      <c r="E54" s="696" t="s">
        <v>3836</v>
      </c>
      <c r="F54" s="711">
        <v>12</v>
      </c>
      <c r="G54" s="711">
        <v>2508</v>
      </c>
      <c r="H54" s="711">
        <v>1</v>
      </c>
      <c r="I54" s="711">
        <v>209</v>
      </c>
      <c r="J54" s="711">
        <v>5</v>
      </c>
      <c r="K54" s="711">
        <v>1045</v>
      </c>
      <c r="L54" s="711">
        <v>0.41666666666666669</v>
      </c>
      <c r="M54" s="711">
        <v>209</v>
      </c>
      <c r="N54" s="711"/>
      <c r="O54" s="711"/>
      <c r="P54" s="701"/>
      <c r="Q54" s="712"/>
    </row>
    <row r="55" spans="1:17" ht="14.4" customHeight="1" x14ac:dyDescent="0.3">
      <c r="A55" s="695" t="s">
        <v>3638</v>
      </c>
      <c r="B55" s="696" t="s">
        <v>3818</v>
      </c>
      <c r="C55" s="696" t="s">
        <v>3156</v>
      </c>
      <c r="D55" s="696" t="s">
        <v>3837</v>
      </c>
      <c r="E55" s="696" t="s">
        <v>3838</v>
      </c>
      <c r="F55" s="711"/>
      <c r="G55" s="711"/>
      <c r="H55" s="711"/>
      <c r="I55" s="711"/>
      <c r="J55" s="711">
        <v>9</v>
      </c>
      <c r="K55" s="711">
        <v>594</v>
      </c>
      <c r="L55" s="711"/>
      <c r="M55" s="711">
        <v>66</v>
      </c>
      <c r="N55" s="711">
        <v>2</v>
      </c>
      <c r="O55" s="711">
        <v>132</v>
      </c>
      <c r="P55" s="701"/>
      <c r="Q55" s="712">
        <v>66</v>
      </c>
    </row>
    <row r="56" spans="1:17" ht="14.4" customHeight="1" x14ac:dyDescent="0.3">
      <c r="A56" s="695" t="s">
        <v>3638</v>
      </c>
      <c r="B56" s="696" t="s">
        <v>3818</v>
      </c>
      <c r="C56" s="696" t="s">
        <v>3156</v>
      </c>
      <c r="D56" s="696" t="s">
        <v>3839</v>
      </c>
      <c r="E56" s="696" t="s">
        <v>3840</v>
      </c>
      <c r="F56" s="711">
        <v>10</v>
      </c>
      <c r="G56" s="711">
        <v>3470</v>
      </c>
      <c r="H56" s="711">
        <v>1</v>
      </c>
      <c r="I56" s="711">
        <v>347</v>
      </c>
      <c r="J56" s="711"/>
      <c r="K56" s="711"/>
      <c r="L56" s="711"/>
      <c r="M56" s="711"/>
      <c r="N56" s="711"/>
      <c r="O56" s="711"/>
      <c r="P56" s="701"/>
      <c r="Q56" s="712"/>
    </row>
    <row r="57" spans="1:17" ht="14.4" customHeight="1" x14ac:dyDescent="0.3">
      <c r="A57" s="695" t="s">
        <v>3638</v>
      </c>
      <c r="B57" s="696" t="s">
        <v>3818</v>
      </c>
      <c r="C57" s="696" t="s">
        <v>3156</v>
      </c>
      <c r="D57" s="696" t="s">
        <v>3841</v>
      </c>
      <c r="E57" s="696" t="s">
        <v>3842</v>
      </c>
      <c r="F57" s="711">
        <v>60</v>
      </c>
      <c r="G57" s="711">
        <v>1380</v>
      </c>
      <c r="H57" s="711">
        <v>1</v>
      </c>
      <c r="I57" s="711">
        <v>23</v>
      </c>
      <c r="J57" s="711">
        <v>21</v>
      </c>
      <c r="K57" s="711">
        <v>504</v>
      </c>
      <c r="L57" s="711">
        <v>0.36521739130434783</v>
      </c>
      <c r="M57" s="711">
        <v>24</v>
      </c>
      <c r="N57" s="711">
        <v>3</v>
      </c>
      <c r="O57" s="711">
        <v>72</v>
      </c>
      <c r="P57" s="701">
        <v>5.2173913043478258E-2</v>
      </c>
      <c r="Q57" s="712">
        <v>24</v>
      </c>
    </row>
    <row r="58" spans="1:17" ht="14.4" customHeight="1" x14ac:dyDescent="0.3">
      <c r="A58" s="695" t="s">
        <v>3638</v>
      </c>
      <c r="B58" s="696" t="s">
        <v>3818</v>
      </c>
      <c r="C58" s="696" t="s">
        <v>3156</v>
      </c>
      <c r="D58" s="696" t="s">
        <v>3843</v>
      </c>
      <c r="E58" s="696" t="s">
        <v>3844</v>
      </c>
      <c r="F58" s="711">
        <v>3</v>
      </c>
      <c r="G58" s="711">
        <v>540</v>
      </c>
      <c r="H58" s="711">
        <v>1</v>
      </c>
      <c r="I58" s="711">
        <v>180</v>
      </c>
      <c r="J58" s="711">
        <v>1</v>
      </c>
      <c r="K58" s="711">
        <v>180</v>
      </c>
      <c r="L58" s="711">
        <v>0.33333333333333331</v>
      </c>
      <c r="M58" s="711">
        <v>180</v>
      </c>
      <c r="N58" s="711">
        <v>1</v>
      </c>
      <c r="O58" s="711">
        <v>180</v>
      </c>
      <c r="P58" s="701">
        <v>0.33333333333333331</v>
      </c>
      <c r="Q58" s="712">
        <v>180</v>
      </c>
    </row>
    <row r="59" spans="1:17" ht="14.4" customHeight="1" x14ac:dyDescent="0.3">
      <c r="A59" s="695" t="s">
        <v>3638</v>
      </c>
      <c r="B59" s="696" t="s">
        <v>3818</v>
      </c>
      <c r="C59" s="696" t="s">
        <v>3156</v>
      </c>
      <c r="D59" s="696" t="s">
        <v>3845</v>
      </c>
      <c r="E59" s="696" t="s">
        <v>3846</v>
      </c>
      <c r="F59" s="711">
        <v>1</v>
      </c>
      <c r="G59" s="711">
        <v>253</v>
      </c>
      <c r="H59" s="711">
        <v>1</v>
      </c>
      <c r="I59" s="711">
        <v>253</v>
      </c>
      <c r="J59" s="711"/>
      <c r="K59" s="711"/>
      <c r="L59" s="711"/>
      <c r="M59" s="711"/>
      <c r="N59" s="711">
        <v>8</v>
      </c>
      <c r="O59" s="711">
        <v>2024</v>
      </c>
      <c r="P59" s="701">
        <v>8</v>
      </c>
      <c r="Q59" s="712">
        <v>253</v>
      </c>
    </row>
    <row r="60" spans="1:17" ht="14.4" customHeight="1" x14ac:dyDescent="0.3">
      <c r="A60" s="695" t="s">
        <v>3638</v>
      </c>
      <c r="B60" s="696" t="s">
        <v>3818</v>
      </c>
      <c r="C60" s="696" t="s">
        <v>3156</v>
      </c>
      <c r="D60" s="696" t="s">
        <v>3847</v>
      </c>
      <c r="E60" s="696" t="s">
        <v>3848</v>
      </c>
      <c r="F60" s="711"/>
      <c r="G60" s="711"/>
      <c r="H60" s="711"/>
      <c r="I60" s="711"/>
      <c r="J60" s="711">
        <v>1</v>
      </c>
      <c r="K60" s="711">
        <v>189</v>
      </c>
      <c r="L60" s="711"/>
      <c r="M60" s="711">
        <v>189</v>
      </c>
      <c r="N60" s="711"/>
      <c r="O60" s="711"/>
      <c r="P60" s="701"/>
      <c r="Q60" s="712"/>
    </row>
    <row r="61" spans="1:17" ht="14.4" customHeight="1" x14ac:dyDescent="0.3">
      <c r="A61" s="695" t="s">
        <v>3638</v>
      </c>
      <c r="B61" s="696" t="s">
        <v>3818</v>
      </c>
      <c r="C61" s="696" t="s">
        <v>3156</v>
      </c>
      <c r="D61" s="696" t="s">
        <v>3849</v>
      </c>
      <c r="E61" s="696" t="s">
        <v>3850</v>
      </c>
      <c r="F61" s="711">
        <v>1</v>
      </c>
      <c r="G61" s="711">
        <v>216</v>
      </c>
      <c r="H61" s="711">
        <v>1</v>
      </c>
      <c r="I61" s="711">
        <v>216</v>
      </c>
      <c r="J61" s="711">
        <v>2</v>
      </c>
      <c r="K61" s="711">
        <v>432</v>
      </c>
      <c r="L61" s="711">
        <v>2</v>
      </c>
      <c r="M61" s="711">
        <v>216</v>
      </c>
      <c r="N61" s="711">
        <v>3</v>
      </c>
      <c r="O61" s="711">
        <v>648</v>
      </c>
      <c r="P61" s="701">
        <v>3</v>
      </c>
      <c r="Q61" s="712">
        <v>216</v>
      </c>
    </row>
    <row r="62" spans="1:17" ht="14.4" customHeight="1" x14ac:dyDescent="0.3">
      <c r="A62" s="695" t="s">
        <v>3638</v>
      </c>
      <c r="B62" s="696" t="s">
        <v>3818</v>
      </c>
      <c r="C62" s="696" t="s">
        <v>3156</v>
      </c>
      <c r="D62" s="696" t="s">
        <v>3851</v>
      </c>
      <c r="E62" s="696" t="s">
        <v>3852</v>
      </c>
      <c r="F62" s="711">
        <v>1</v>
      </c>
      <c r="G62" s="711">
        <v>35</v>
      </c>
      <c r="H62" s="711">
        <v>1</v>
      </c>
      <c r="I62" s="711">
        <v>35</v>
      </c>
      <c r="J62" s="711"/>
      <c r="K62" s="711"/>
      <c r="L62" s="711"/>
      <c r="M62" s="711"/>
      <c r="N62" s="711"/>
      <c r="O62" s="711"/>
      <c r="P62" s="701"/>
      <c r="Q62" s="712"/>
    </row>
    <row r="63" spans="1:17" ht="14.4" customHeight="1" x14ac:dyDescent="0.3">
      <c r="A63" s="695" t="s">
        <v>3638</v>
      </c>
      <c r="B63" s="696" t="s">
        <v>3818</v>
      </c>
      <c r="C63" s="696" t="s">
        <v>3156</v>
      </c>
      <c r="D63" s="696" t="s">
        <v>3853</v>
      </c>
      <c r="E63" s="696" t="s">
        <v>3854</v>
      </c>
      <c r="F63" s="711">
        <v>1</v>
      </c>
      <c r="G63" s="711">
        <v>50</v>
      </c>
      <c r="H63" s="711">
        <v>1</v>
      </c>
      <c r="I63" s="711">
        <v>50</v>
      </c>
      <c r="J63" s="711"/>
      <c r="K63" s="711"/>
      <c r="L63" s="711"/>
      <c r="M63" s="711"/>
      <c r="N63" s="711"/>
      <c r="O63" s="711"/>
      <c r="P63" s="701"/>
      <c r="Q63" s="712"/>
    </row>
    <row r="64" spans="1:17" ht="14.4" customHeight="1" x14ac:dyDescent="0.3">
      <c r="A64" s="695" t="s">
        <v>3638</v>
      </c>
      <c r="B64" s="696" t="s">
        <v>3818</v>
      </c>
      <c r="C64" s="696" t="s">
        <v>3156</v>
      </c>
      <c r="D64" s="696" t="s">
        <v>3855</v>
      </c>
      <c r="E64" s="696" t="s">
        <v>3856</v>
      </c>
      <c r="F64" s="711"/>
      <c r="G64" s="711"/>
      <c r="H64" s="711"/>
      <c r="I64" s="711"/>
      <c r="J64" s="711">
        <v>1</v>
      </c>
      <c r="K64" s="711">
        <v>326</v>
      </c>
      <c r="L64" s="711"/>
      <c r="M64" s="711">
        <v>326</v>
      </c>
      <c r="N64" s="711"/>
      <c r="O64" s="711"/>
      <c r="P64" s="701"/>
      <c r="Q64" s="712"/>
    </row>
    <row r="65" spans="1:17" ht="14.4" customHeight="1" x14ac:dyDescent="0.3">
      <c r="A65" s="695" t="s">
        <v>3638</v>
      </c>
      <c r="B65" s="696" t="s">
        <v>3818</v>
      </c>
      <c r="C65" s="696" t="s">
        <v>3156</v>
      </c>
      <c r="D65" s="696" t="s">
        <v>3857</v>
      </c>
      <c r="E65" s="696" t="s">
        <v>3858</v>
      </c>
      <c r="F65" s="711"/>
      <c r="G65" s="711"/>
      <c r="H65" s="711"/>
      <c r="I65" s="711"/>
      <c r="J65" s="711"/>
      <c r="K65" s="711"/>
      <c r="L65" s="711"/>
      <c r="M65" s="711"/>
      <c r="N65" s="711">
        <v>1</v>
      </c>
      <c r="O65" s="711">
        <v>751</v>
      </c>
      <c r="P65" s="701"/>
      <c r="Q65" s="712">
        <v>751</v>
      </c>
    </row>
    <row r="66" spans="1:17" ht="14.4" customHeight="1" x14ac:dyDescent="0.3">
      <c r="A66" s="695" t="s">
        <v>3638</v>
      </c>
      <c r="B66" s="696" t="s">
        <v>3818</v>
      </c>
      <c r="C66" s="696" t="s">
        <v>3156</v>
      </c>
      <c r="D66" s="696" t="s">
        <v>3859</v>
      </c>
      <c r="E66" s="696" t="s">
        <v>3860</v>
      </c>
      <c r="F66" s="711"/>
      <c r="G66" s="711"/>
      <c r="H66" s="711"/>
      <c r="I66" s="711"/>
      <c r="J66" s="711"/>
      <c r="K66" s="711"/>
      <c r="L66" s="711"/>
      <c r="M66" s="711"/>
      <c r="N66" s="711">
        <v>2</v>
      </c>
      <c r="O66" s="711">
        <v>458</v>
      </c>
      <c r="P66" s="701"/>
      <c r="Q66" s="712">
        <v>229</v>
      </c>
    </row>
    <row r="67" spans="1:17" ht="14.4" customHeight="1" x14ac:dyDescent="0.3">
      <c r="A67" s="695" t="s">
        <v>3638</v>
      </c>
      <c r="B67" s="696" t="s">
        <v>3818</v>
      </c>
      <c r="C67" s="696" t="s">
        <v>3156</v>
      </c>
      <c r="D67" s="696" t="s">
        <v>3861</v>
      </c>
      <c r="E67" s="696" t="s">
        <v>3862</v>
      </c>
      <c r="F67" s="711"/>
      <c r="G67" s="711"/>
      <c r="H67" s="711"/>
      <c r="I67" s="711"/>
      <c r="J67" s="711"/>
      <c r="K67" s="711"/>
      <c r="L67" s="711"/>
      <c r="M67" s="711"/>
      <c r="N67" s="711">
        <v>8</v>
      </c>
      <c r="O67" s="711">
        <v>3248</v>
      </c>
      <c r="P67" s="701"/>
      <c r="Q67" s="712">
        <v>406</v>
      </c>
    </row>
    <row r="68" spans="1:17" ht="14.4" customHeight="1" x14ac:dyDescent="0.3">
      <c r="A68" s="695" t="s">
        <v>3638</v>
      </c>
      <c r="B68" s="696" t="s">
        <v>3818</v>
      </c>
      <c r="C68" s="696" t="s">
        <v>3156</v>
      </c>
      <c r="D68" s="696" t="s">
        <v>3863</v>
      </c>
      <c r="E68" s="696" t="s">
        <v>3864</v>
      </c>
      <c r="F68" s="711"/>
      <c r="G68" s="711"/>
      <c r="H68" s="711"/>
      <c r="I68" s="711"/>
      <c r="J68" s="711"/>
      <c r="K68" s="711"/>
      <c r="L68" s="711"/>
      <c r="M68" s="711"/>
      <c r="N68" s="711">
        <v>8</v>
      </c>
      <c r="O68" s="711">
        <v>4688</v>
      </c>
      <c r="P68" s="701"/>
      <c r="Q68" s="712">
        <v>586</v>
      </c>
    </row>
    <row r="69" spans="1:17" ht="14.4" customHeight="1" x14ac:dyDescent="0.3">
      <c r="A69" s="695" t="s">
        <v>3865</v>
      </c>
      <c r="B69" s="696" t="s">
        <v>3866</v>
      </c>
      <c r="C69" s="696" t="s">
        <v>3156</v>
      </c>
      <c r="D69" s="696" t="s">
        <v>3867</v>
      </c>
      <c r="E69" s="696" t="s">
        <v>3868</v>
      </c>
      <c r="F69" s="711">
        <v>90</v>
      </c>
      <c r="G69" s="711">
        <v>2430</v>
      </c>
      <c r="H69" s="711">
        <v>1</v>
      </c>
      <c r="I69" s="711">
        <v>27</v>
      </c>
      <c r="J69" s="711">
        <v>66</v>
      </c>
      <c r="K69" s="711">
        <v>1782</v>
      </c>
      <c r="L69" s="711">
        <v>0.73333333333333328</v>
      </c>
      <c r="M69" s="711">
        <v>27</v>
      </c>
      <c r="N69" s="711">
        <v>69</v>
      </c>
      <c r="O69" s="711">
        <v>1863</v>
      </c>
      <c r="P69" s="701">
        <v>0.76666666666666672</v>
      </c>
      <c r="Q69" s="712">
        <v>27</v>
      </c>
    </row>
    <row r="70" spans="1:17" ht="14.4" customHeight="1" x14ac:dyDescent="0.3">
      <c r="A70" s="695" t="s">
        <v>3865</v>
      </c>
      <c r="B70" s="696" t="s">
        <v>3866</v>
      </c>
      <c r="C70" s="696" t="s">
        <v>3156</v>
      </c>
      <c r="D70" s="696" t="s">
        <v>3869</v>
      </c>
      <c r="E70" s="696" t="s">
        <v>3870</v>
      </c>
      <c r="F70" s="711">
        <v>33</v>
      </c>
      <c r="G70" s="711">
        <v>1782</v>
      </c>
      <c r="H70" s="711">
        <v>1</v>
      </c>
      <c r="I70" s="711">
        <v>54</v>
      </c>
      <c r="J70" s="711">
        <v>30</v>
      </c>
      <c r="K70" s="711">
        <v>1620</v>
      </c>
      <c r="L70" s="711">
        <v>0.90909090909090906</v>
      </c>
      <c r="M70" s="711">
        <v>54</v>
      </c>
      <c r="N70" s="711">
        <v>27</v>
      </c>
      <c r="O70" s="711">
        <v>1458</v>
      </c>
      <c r="P70" s="701">
        <v>0.81818181818181823</v>
      </c>
      <c r="Q70" s="712">
        <v>54</v>
      </c>
    </row>
    <row r="71" spans="1:17" ht="14.4" customHeight="1" x14ac:dyDescent="0.3">
      <c r="A71" s="695" t="s">
        <v>3865</v>
      </c>
      <c r="B71" s="696" t="s">
        <v>3866</v>
      </c>
      <c r="C71" s="696" t="s">
        <v>3156</v>
      </c>
      <c r="D71" s="696" t="s">
        <v>3871</v>
      </c>
      <c r="E71" s="696" t="s">
        <v>3872</v>
      </c>
      <c r="F71" s="711">
        <v>84</v>
      </c>
      <c r="G71" s="711">
        <v>2016</v>
      </c>
      <c r="H71" s="711">
        <v>1</v>
      </c>
      <c r="I71" s="711">
        <v>24</v>
      </c>
      <c r="J71" s="711">
        <v>58</v>
      </c>
      <c r="K71" s="711">
        <v>1392</v>
      </c>
      <c r="L71" s="711">
        <v>0.69047619047619047</v>
      </c>
      <c r="M71" s="711">
        <v>24</v>
      </c>
      <c r="N71" s="711">
        <v>63</v>
      </c>
      <c r="O71" s="711">
        <v>1512</v>
      </c>
      <c r="P71" s="701">
        <v>0.75</v>
      </c>
      <c r="Q71" s="712">
        <v>24</v>
      </c>
    </row>
    <row r="72" spans="1:17" ht="14.4" customHeight="1" x14ac:dyDescent="0.3">
      <c r="A72" s="695" t="s">
        <v>3865</v>
      </c>
      <c r="B72" s="696" t="s">
        <v>3866</v>
      </c>
      <c r="C72" s="696" t="s">
        <v>3156</v>
      </c>
      <c r="D72" s="696" t="s">
        <v>3873</v>
      </c>
      <c r="E72" s="696" t="s">
        <v>3874</v>
      </c>
      <c r="F72" s="711">
        <v>274</v>
      </c>
      <c r="G72" s="711">
        <v>7398</v>
      </c>
      <c r="H72" s="711">
        <v>1</v>
      </c>
      <c r="I72" s="711">
        <v>27</v>
      </c>
      <c r="J72" s="711">
        <v>264</v>
      </c>
      <c r="K72" s="711">
        <v>7128</v>
      </c>
      <c r="L72" s="711">
        <v>0.96350364963503654</v>
      </c>
      <c r="M72" s="711">
        <v>27</v>
      </c>
      <c r="N72" s="711">
        <v>195</v>
      </c>
      <c r="O72" s="711">
        <v>5265</v>
      </c>
      <c r="P72" s="701">
        <v>0.71167883211678828</v>
      </c>
      <c r="Q72" s="712">
        <v>27</v>
      </c>
    </row>
    <row r="73" spans="1:17" ht="14.4" customHeight="1" x14ac:dyDescent="0.3">
      <c r="A73" s="695" t="s">
        <v>3865</v>
      </c>
      <c r="B73" s="696" t="s">
        <v>3866</v>
      </c>
      <c r="C73" s="696" t="s">
        <v>3156</v>
      </c>
      <c r="D73" s="696" t="s">
        <v>3875</v>
      </c>
      <c r="E73" s="696" t="s">
        <v>3876</v>
      </c>
      <c r="F73" s="711">
        <v>9</v>
      </c>
      <c r="G73" s="711">
        <v>504</v>
      </c>
      <c r="H73" s="711">
        <v>1</v>
      </c>
      <c r="I73" s="711">
        <v>56</v>
      </c>
      <c r="J73" s="711">
        <v>1</v>
      </c>
      <c r="K73" s="711">
        <v>56</v>
      </c>
      <c r="L73" s="711">
        <v>0.1111111111111111</v>
      </c>
      <c r="M73" s="711">
        <v>56</v>
      </c>
      <c r="N73" s="711">
        <v>1</v>
      </c>
      <c r="O73" s="711">
        <v>56</v>
      </c>
      <c r="P73" s="701">
        <v>0.1111111111111111</v>
      </c>
      <c r="Q73" s="712">
        <v>56</v>
      </c>
    </row>
    <row r="74" spans="1:17" ht="14.4" customHeight="1" x14ac:dyDescent="0.3">
      <c r="A74" s="695" t="s">
        <v>3865</v>
      </c>
      <c r="B74" s="696" t="s">
        <v>3866</v>
      </c>
      <c r="C74" s="696" t="s">
        <v>3156</v>
      </c>
      <c r="D74" s="696" t="s">
        <v>3877</v>
      </c>
      <c r="E74" s="696" t="s">
        <v>3878</v>
      </c>
      <c r="F74" s="711">
        <v>78</v>
      </c>
      <c r="G74" s="711">
        <v>2106</v>
      </c>
      <c r="H74" s="711">
        <v>1</v>
      </c>
      <c r="I74" s="711">
        <v>27</v>
      </c>
      <c r="J74" s="711">
        <v>58</v>
      </c>
      <c r="K74" s="711">
        <v>1566</v>
      </c>
      <c r="L74" s="711">
        <v>0.74358974358974361</v>
      </c>
      <c r="M74" s="711">
        <v>27</v>
      </c>
      <c r="N74" s="711">
        <v>59</v>
      </c>
      <c r="O74" s="711">
        <v>1593</v>
      </c>
      <c r="P74" s="701">
        <v>0.75641025641025639</v>
      </c>
      <c r="Q74" s="712">
        <v>27</v>
      </c>
    </row>
    <row r="75" spans="1:17" ht="14.4" customHeight="1" x14ac:dyDescent="0.3">
      <c r="A75" s="695" t="s">
        <v>3865</v>
      </c>
      <c r="B75" s="696" t="s">
        <v>3866</v>
      </c>
      <c r="C75" s="696" t="s">
        <v>3156</v>
      </c>
      <c r="D75" s="696" t="s">
        <v>3879</v>
      </c>
      <c r="E75" s="696" t="s">
        <v>3880</v>
      </c>
      <c r="F75" s="711">
        <v>295</v>
      </c>
      <c r="G75" s="711">
        <v>6490</v>
      </c>
      <c r="H75" s="711">
        <v>1</v>
      </c>
      <c r="I75" s="711">
        <v>22</v>
      </c>
      <c r="J75" s="711">
        <v>267</v>
      </c>
      <c r="K75" s="711">
        <v>5874</v>
      </c>
      <c r="L75" s="711">
        <v>0.90508474576271192</v>
      </c>
      <c r="M75" s="711">
        <v>22</v>
      </c>
      <c r="N75" s="711">
        <v>197</v>
      </c>
      <c r="O75" s="711">
        <v>4334</v>
      </c>
      <c r="P75" s="701">
        <v>0.66779661016949154</v>
      </c>
      <c r="Q75" s="712">
        <v>22</v>
      </c>
    </row>
    <row r="76" spans="1:17" ht="14.4" customHeight="1" x14ac:dyDescent="0.3">
      <c r="A76" s="695" t="s">
        <v>3865</v>
      </c>
      <c r="B76" s="696" t="s">
        <v>3866</v>
      </c>
      <c r="C76" s="696" t="s">
        <v>3156</v>
      </c>
      <c r="D76" s="696" t="s">
        <v>3881</v>
      </c>
      <c r="E76" s="696" t="s">
        <v>3882</v>
      </c>
      <c r="F76" s="711">
        <v>5</v>
      </c>
      <c r="G76" s="711">
        <v>340</v>
      </c>
      <c r="H76" s="711">
        <v>1</v>
      </c>
      <c r="I76" s="711">
        <v>68</v>
      </c>
      <c r="J76" s="711">
        <v>1</v>
      </c>
      <c r="K76" s="711">
        <v>68</v>
      </c>
      <c r="L76" s="711">
        <v>0.2</v>
      </c>
      <c r="M76" s="711">
        <v>68</v>
      </c>
      <c r="N76" s="711">
        <v>5</v>
      </c>
      <c r="O76" s="711">
        <v>340</v>
      </c>
      <c r="P76" s="701">
        <v>1</v>
      </c>
      <c r="Q76" s="712">
        <v>68</v>
      </c>
    </row>
    <row r="77" spans="1:17" ht="14.4" customHeight="1" x14ac:dyDescent="0.3">
      <c r="A77" s="695" t="s">
        <v>3865</v>
      </c>
      <c r="B77" s="696" t="s">
        <v>3866</v>
      </c>
      <c r="C77" s="696" t="s">
        <v>3156</v>
      </c>
      <c r="D77" s="696" t="s">
        <v>3883</v>
      </c>
      <c r="E77" s="696" t="s">
        <v>3884</v>
      </c>
      <c r="F77" s="711"/>
      <c r="G77" s="711"/>
      <c r="H77" s="711"/>
      <c r="I77" s="711"/>
      <c r="J77" s="711">
        <v>1</v>
      </c>
      <c r="K77" s="711">
        <v>62</v>
      </c>
      <c r="L77" s="711"/>
      <c r="M77" s="711">
        <v>62</v>
      </c>
      <c r="N77" s="711"/>
      <c r="O77" s="711"/>
      <c r="P77" s="701"/>
      <c r="Q77" s="712"/>
    </row>
    <row r="78" spans="1:17" ht="14.4" customHeight="1" x14ac:dyDescent="0.3">
      <c r="A78" s="695" t="s">
        <v>3865</v>
      </c>
      <c r="B78" s="696" t="s">
        <v>3866</v>
      </c>
      <c r="C78" s="696" t="s">
        <v>3156</v>
      </c>
      <c r="D78" s="696" t="s">
        <v>3885</v>
      </c>
      <c r="E78" s="696" t="s">
        <v>3886</v>
      </c>
      <c r="F78" s="711">
        <v>7</v>
      </c>
      <c r="G78" s="711">
        <v>427</v>
      </c>
      <c r="H78" s="711">
        <v>1</v>
      </c>
      <c r="I78" s="711">
        <v>61</v>
      </c>
      <c r="J78" s="711">
        <v>1</v>
      </c>
      <c r="K78" s="711">
        <v>61</v>
      </c>
      <c r="L78" s="711">
        <v>0.14285714285714285</v>
      </c>
      <c r="M78" s="711">
        <v>61</v>
      </c>
      <c r="N78" s="711"/>
      <c r="O78" s="711"/>
      <c r="P78" s="701"/>
      <c r="Q78" s="712"/>
    </row>
    <row r="79" spans="1:17" ht="14.4" customHeight="1" x14ac:dyDescent="0.3">
      <c r="A79" s="695" t="s">
        <v>3865</v>
      </c>
      <c r="B79" s="696" t="s">
        <v>3866</v>
      </c>
      <c r="C79" s="696" t="s">
        <v>3156</v>
      </c>
      <c r="D79" s="696" t="s">
        <v>3887</v>
      </c>
      <c r="E79" s="696" t="s">
        <v>3888</v>
      </c>
      <c r="F79" s="711">
        <v>10</v>
      </c>
      <c r="G79" s="711">
        <v>3940</v>
      </c>
      <c r="H79" s="711">
        <v>1</v>
      </c>
      <c r="I79" s="711">
        <v>394</v>
      </c>
      <c r="J79" s="711">
        <v>15</v>
      </c>
      <c r="K79" s="711">
        <v>5910</v>
      </c>
      <c r="L79" s="711">
        <v>1.5</v>
      </c>
      <c r="M79" s="711">
        <v>394</v>
      </c>
      <c r="N79" s="711">
        <v>9</v>
      </c>
      <c r="O79" s="711">
        <v>3546</v>
      </c>
      <c r="P79" s="701">
        <v>0.9</v>
      </c>
      <c r="Q79" s="712">
        <v>394</v>
      </c>
    </row>
    <row r="80" spans="1:17" ht="14.4" customHeight="1" x14ac:dyDescent="0.3">
      <c r="A80" s="695" t="s">
        <v>3865</v>
      </c>
      <c r="B80" s="696" t="s">
        <v>3866</v>
      </c>
      <c r="C80" s="696" t="s">
        <v>3156</v>
      </c>
      <c r="D80" s="696" t="s">
        <v>3889</v>
      </c>
      <c r="E80" s="696" t="s">
        <v>3890</v>
      </c>
      <c r="F80" s="711"/>
      <c r="G80" s="711"/>
      <c r="H80" s="711"/>
      <c r="I80" s="711"/>
      <c r="J80" s="711"/>
      <c r="K80" s="711"/>
      <c r="L80" s="711"/>
      <c r="M80" s="711"/>
      <c r="N80" s="711">
        <v>1</v>
      </c>
      <c r="O80" s="711">
        <v>81</v>
      </c>
      <c r="P80" s="701"/>
      <c r="Q80" s="712">
        <v>81</v>
      </c>
    </row>
    <row r="81" spans="1:17" ht="14.4" customHeight="1" x14ac:dyDescent="0.3">
      <c r="A81" s="695" t="s">
        <v>3865</v>
      </c>
      <c r="B81" s="696" t="s">
        <v>3866</v>
      </c>
      <c r="C81" s="696" t="s">
        <v>3156</v>
      </c>
      <c r="D81" s="696" t="s">
        <v>3891</v>
      </c>
      <c r="E81" s="696" t="s">
        <v>3892</v>
      </c>
      <c r="F81" s="711">
        <v>26</v>
      </c>
      <c r="G81" s="711">
        <v>25662</v>
      </c>
      <c r="H81" s="711">
        <v>1</v>
      </c>
      <c r="I81" s="711">
        <v>987</v>
      </c>
      <c r="J81" s="711">
        <v>11</v>
      </c>
      <c r="K81" s="711">
        <v>10857</v>
      </c>
      <c r="L81" s="711">
        <v>0.42307692307692307</v>
      </c>
      <c r="M81" s="711">
        <v>987</v>
      </c>
      <c r="N81" s="711">
        <v>6</v>
      </c>
      <c r="O81" s="711">
        <v>5922</v>
      </c>
      <c r="P81" s="701">
        <v>0.23076923076923078</v>
      </c>
      <c r="Q81" s="712">
        <v>987</v>
      </c>
    </row>
    <row r="82" spans="1:17" ht="14.4" customHeight="1" x14ac:dyDescent="0.3">
      <c r="A82" s="695" t="s">
        <v>3865</v>
      </c>
      <c r="B82" s="696" t="s">
        <v>3866</v>
      </c>
      <c r="C82" s="696" t="s">
        <v>3156</v>
      </c>
      <c r="D82" s="696" t="s">
        <v>3893</v>
      </c>
      <c r="E82" s="696" t="s">
        <v>3894</v>
      </c>
      <c r="F82" s="711"/>
      <c r="G82" s="711"/>
      <c r="H82" s="711"/>
      <c r="I82" s="711"/>
      <c r="J82" s="711">
        <v>9</v>
      </c>
      <c r="K82" s="711">
        <v>15867</v>
      </c>
      <c r="L82" s="711"/>
      <c r="M82" s="711">
        <v>1763</v>
      </c>
      <c r="N82" s="711"/>
      <c r="O82" s="711"/>
      <c r="P82" s="701"/>
      <c r="Q82" s="712"/>
    </row>
    <row r="83" spans="1:17" ht="14.4" customHeight="1" x14ac:dyDescent="0.3">
      <c r="A83" s="695" t="s">
        <v>3865</v>
      </c>
      <c r="B83" s="696" t="s">
        <v>3866</v>
      </c>
      <c r="C83" s="696" t="s">
        <v>3156</v>
      </c>
      <c r="D83" s="696" t="s">
        <v>3895</v>
      </c>
      <c r="E83" s="696" t="s">
        <v>3896</v>
      </c>
      <c r="F83" s="711"/>
      <c r="G83" s="711"/>
      <c r="H83" s="711"/>
      <c r="I83" s="711"/>
      <c r="J83" s="711">
        <v>1</v>
      </c>
      <c r="K83" s="711">
        <v>63</v>
      </c>
      <c r="L83" s="711"/>
      <c r="M83" s="711">
        <v>63</v>
      </c>
      <c r="N83" s="711"/>
      <c r="O83" s="711"/>
      <c r="P83" s="701"/>
      <c r="Q83" s="712"/>
    </row>
    <row r="84" spans="1:17" ht="14.4" customHeight="1" x14ac:dyDescent="0.3">
      <c r="A84" s="695" t="s">
        <v>3865</v>
      </c>
      <c r="B84" s="696" t="s">
        <v>3866</v>
      </c>
      <c r="C84" s="696" t="s">
        <v>3156</v>
      </c>
      <c r="D84" s="696" t="s">
        <v>3897</v>
      </c>
      <c r="E84" s="696" t="s">
        <v>3898</v>
      </c>
      <c r="F84" s="711">
        <v>10</v>
      </c>
      <c r="G84" s="711">
        <v>170</v>
      </c>
      <c r="H84" s="711">
        <v>1</v>
      </c>
      <c r="I84" s="711">
        <v>17</v>
      </c>
      <c r="J84" s="711">
        <v>6</v>
      </c>
      <c r="K84" s="711">
        <v>102</v>
      </c>
      <c r="L84" s="711">
        <v>0.6</v>
      </c>
      <c r="M84" s="711">
        <v>17</v>
      </c>
      <c r="N84" s="711"/>
      <c r="O84" s="711"/>
      <c r="P84" s="701"/>
      <c r="Q84" s="712"/>
    </row>
    <row r="85" spans="1:17" ht="14.4" customHeight="1" x14ac:dyDescent="0.3">
      <c r="A85" s="695" t="s">
        <v>3865</v>
      </c>
      <c r="B85" s="696" t="s">
        <v>3866</v>
      </c>
      <c r="C85" s="696" t="s">
        <v>3156</v>
      </c>
      <c r="D85" s="696" t="s">
        <v>3899</v>
      </c>
      <c r="E85" s="696" t="s">
        <v>3900</v>
      </c>
      <c r="F85" s="711"/>
      <c r="G85" s="711"/>
      <c r="H85" s="711"/>
      <c r="I85" s="711"/>
      <c r="J85" s="711">
        <v>1</v>
      </c>
      <c r="K85" s="711">
        <v>63</v>
      </c>
      <c r="L85" s="711"/>
      <c r="M85" s="711">
        <v>63</v>
      </c>
      <c r="N85" s="711"/>
      <c r="O85" s="711"/>
      <c r="P85" s="701"/>
      <c r="Q85" s="712"/>
    </row>
    <row r="86" spans="1:17" ht="14.4" customHeight="1" x14ac:dyDescent="0.3">
      <c r="A86" s="695" t="s">
        <v>3865</v>
      </c>
      <c r="B86" s="696" t="s">
        <v>3866</v>
      </c>
      <c r="C86" s="696" t="s">
        <v>3156</v>
      </c>
      <c r="D86" s="696" t="s">
        <v>3901</v>
      </c>
      <c r="E86" s="696" t="s">
        <v>3902</v>
      </c>
      <c r="F86" s="711">
        <v>2</v>
      </c>
      <c r="G86" s="711">
        <v>94</v>
      </c>
      <c r="H86" s="711">
        <v>1</v>
      </c>
      <c r="I86" s="711">
        <v>47</v>
      </c>
      <c r="J86" s="711"/>
      <c r="K86" s="711"/>
      <c r="L86" s="711"/>
      <c r="M86" s="711"/>
      <c r="N86" s="711"/>
      <c r="O86" s="711"/>
      <c r="P86" s="701"/>
      <c r="Q86" s="712"/>
    </row>
    <row r="87" spans="1:17" ht="14.4" customHeight="1" x14ac:dyDescent="0.3">
      <c r="A87" s="695" t="s">
        <v>3865</v>
      </c>
      <c r="B87" s="696" t="s">
        <v>3866</v>
      </c>
      <c r="C87" s="696" t="s">
        <v>3156</v>
      </c>
      <c r="D87" s="696" t="s">
        <v>3903</v>
      </c>
      <c r="E87" s="696" t="s">
        <v>3904</v>
      </c>
      <c r="F87" s="711">
        <v>3</v>
      </c>
      <c r="G87" s="711">
        <v>180</v>
      </c>
      <c r="H87" s="711">
        <v>1</v>
      </c>
      <c r="I87" s="711">
        <v>60</v>
      </c>
      <c r="J87" s="711">
        <v>15</v>
      </c>
      <c r="K87" s="711">
        <v>900</v>
      </c>
      <c r="L87" s="711">
        <v>5</v>
      </c>
      <c r="M87" s="711">
        <v>60</v>
      </c>
      <c r="N87" s="711"/>
      <c r="O87" s="711"/>
      <c r="P87" s="701"/>
      <c r="Q87" s="712"/>
    </row>
    <row r="88" spans="1:17" ht="14.4" customHeight="1" x14ac:dyDescent="0.3">
      <c r="A88" s="695" t="s">
        <v>3865</v>
      </c>
      <c r="B88" s="696" t="s">
        <v>3866</v>
      </c>
      <c r="C88" s="696" t="s">
        <v>3156</v>
      </c>
      <c r="D88" s="696" t="s">
        <v>3905</v>
      </c>
      <c r="E88" s="696" t="s">
        <v>3906</v>
      </c>
      <c r="F88" s="711"/>
      <c r="G88" s="711"/>
      <c r="H88" s="711"/>
      <c r="I88" s="711"/>
      <c r="J88" s="711">
        <v>1</v>
      </c>
      <c r="K88" s="711">
        <v>96</v>
      </c>
      <c r="L88" s="711"/>
      <c r="M88" s="711">
        <v>96</v>
      </c>
      <c r="N88" s="711"/>
      <c r="O88" s="711"/>
      <c r="P88" s="701"/>
      <c r="Q88" s="712"/>
    </row>
    <row r="89" spans="1:17" ht="14.4" customHeight="1" x14ac:dyDescent="0.3">
      <c r="A89" s="695" t="s">
        <v>3865</v>
      </c>
      <c r="B89" s="696" t="s">
        <v>3866</v>
      </c>
      <c r="C89" s="696" t="s">
        <v>3156</v>
      </c>
      <c r="D89" s="696" t="s">
        <v>3907</v>
      </c>
      <c r="E89" s="696" t="s">
        <v>3908</v>
      </c>
      <c r="F89" s="711"/>
      <c r="G89" s="711"/>
      <c r="H89" s="711"/>
      <c r="I89" s="711"/>
      <c r="J89" s="711">
        <v>1</v>
      </c>
      <c r="K89" s="711">
        <v>60</v>
      </c>
      <c r="L89" s="711"/>
      <c r="M89" s="711">
        <v>60</v>
      </c>
      <c r="N89" s="711"/>
      <c r="O89" s="711"/>
      <c r="P89" s="701"/>
      <c r="Q89" s="712"/>
    </row>
    <row r="90" spans="1:17" ht="14.4" customHeight="1" x14ac:dyDescent="0.3">
      <c r="A90" s="695" t="s">
        <v>3865</v>
      </c>
      <c r="B90" s="696" t="s">
        <v>3866</v>
      </c>
      <c r="C90" s="696" t="s">
        <v>3156</v>
      </c>
      <c r="D90" s="696" t="s">
        <v>3909</v>
      </c>
      <c r="E90" s="696" t="s">
        <v>3910</v>
      </c>
      <c r="F90" s="711"/>
      <c r="G90" s="711"/>
      <c r="H90" s="711"/>
      <c r="I90" s="711"/>
      <c r="J90" s="711">
        <v>1</v>
      </c>
      <c r="K90" s="711">
        <v>1447</v>
      </c>
      <c r="L90" s="711"/>
      <c r="M90" s="711">
        <v>1447</v>
      </c>
      <c r="N90" s="711"/>
      <c r="O90" s="711"/>
      <c r="P90" s="701"/>
      <c r="Q90" s="712"/>
    </row>
    <row r="91" spans="1:17" ht="14.4" customHeight="1" x14ac:dyDescent="0.3">
      <c r="A91" s="695" t="s">
        <v>3865</v>
      </c>
      <c r="B91" s="696" t="s">
        <v>3866</v>
      </c>
      <c r="C91" s="696" t="s">
        <v>3156</v>
      </c>
      <c r="D91" s="696" t="s">
        <v>3911</v>
      </c>
      <c r="E91" s="696" t="s">
        <v>3912</v>
      </c>
      <c r="F91" s="711">
        <v>2</v>
      </c>
      <c r="G91" s="711">
        <v>782</v>
      </c>
      <c r="H91" s="711">
        <v>1</v>
      </c>
      <c r="I91" s="711">
        <v>391</v>
      </c>
      <c r="J91" s="711"/>
      <c r="K91" s="711"/>
      <c r="L91" s="711"/>
      <c r="M91" s="711"/>
      <c r="N91" s="711">
        <v>5</v>
      </c>
      <c r="O91" s="711">
        <v>1955</v>
      </c>
      <c r="P91" s="701">
        <v>2.5</v>
      </c>
      <c r="Q91" s="712">
        <v>391</v>
      </c>
    </row>
    <row r="92" spans="1:17" ht="14.4" customHeight="1" x14ac:dyDescent="0.3">
      <c r="A92" s="695" t="s">
        <v>3865</v>
      </c>
      <c r="B92" s="696" t="s">
        <v>3866</v>
      </c>
      <c r="C92" s="696" t="s">
        <v>3156</v>
      </c>
      <c r="D92" s="696" t="s">
        <v>3913</v>
      </c>
      <c r="E92" s="696" t="s">
        <v>3914</v>
      </c>
      <c r="F92" s="711">
        <v>5</v>
      </c>
      <c r="G92" s="711">
        <v>4250</v>
      </c>
      <c r="H92" s="711">
        <v>1</v>
      </c>
      <c r="I92" s="711">
        <v>850</v>
      </c>
      <c r="J92" s="711">
        <v>3</v>
      </c>
      <c r="K92" s="711">
        <v>2553</v>
      </c>
      <c r="L92" s="711">
        <v>0.6007058823529412</v>
      </c>
      <c r="M92" s="711">
        <v>851</v>
      </c>
      <c r="N92" s="711">
        <v>3</v>
      </c>
      <c r="O92" s="711">
        <v>2553</v>
      </c>
      <c r="P92" s="701">
        <v>0.6007058823529412</v>
      </c>
      <c r="Q92" s="712">
        <v>851</v>
      </c>
    </row>
    <row r="93" spans="1:17" ht="14.4" customHeight="1" x14ac:dyDescent="0.3">
      <c r="A93" s="695" t="s">
        <v>3865</v>
      </c>
      <c r="B93" s="696" t="s">
        <v>3866</v>
      </c>
      <c r="C93" s="696" t="s">
        <v>3156</v>
      </c>
      <c r="D93" s="696" t="s">
        <v>3915</v>
      </c>
      <c r="E93" s="696" t="s">
        <v>3916</v>
      </c>
      <c r="F93" s="711"/>
      <c r="G93" s="711"/>
      <c r="H93" s="711"/>
      <c r="I93" s="711"/>
      <c r="J93" s="711">
        <v>1</v>
      </c>
      <c r="K93" s="711">
        <v>1210</v>
      </c>
      <c r="L93" s="711"/>
      <c r="M93" s="711">
        <v>1210</v>
      </c>
      <c r="N93" s="711"/>
      <c r="O93" s="711"/>
      <c r="P93" s="701"/>
      <c r="Q93" s="712"/>
    </row>
    <row r="94" spans="1:17" ht="14.4" customHeight="1" x14ac:dyDescent="0.3">
      <c r="A94" s="695" t="s">
        <v>3865</v>
      </c>
      <c r="B94" s="696" t="s">
        <v>3866</v>
      </c>
      <c r="C94" s="696" t="s">
        <v>3156</v>
      </c>
      <c r="D94" s="696" t="s">
        <v>3917</v>
      </c>
      <c r="E94" s="696" t="s">
        <v>3918</v>
      </c>
      <c r="F94" s="711">
        <v>2</v>
      </c>
      <c r="G94" s="711">
        <v>1564</v>
      </c>
      <c r="H94" s="711">
        <v>1</v>
      </c>
      <c r="I94" s="711">
        <v>782</v>
      </c>
      <c r="J94" s="711"/>
      <c r="K94" s="711"/>
      <c r="L94" s="711"/>
      <c r="M94" s="711"/>
      <c r="N94" s="711"/>
      <c r="O94" s="711"/>
      <c r="P94" s="701"/>
      <c r="Q94" s="712"/>
    </row>
    <row r="95" spans="1:17" ht="14.4" customHeight="1" x14ac:dyDescent="0.3">
      <c r="A95" s="695" t="s">
        <v>3865</v>
      </c>
      <c r="B95" s="696" t="s">
        <v>3866</v>
      </c>
      <c r="C95" s="696" t="s">
        <v>3156</v>
      </c>
      <c r="D95" s="696" t="s">
        <v>3919</v>
      </c>
      <c r="E95" s="696" t="s">
        <v>3920</v>
      </c>
      <c r="F95" s="711"/>
      <c r="G95" s="711"/>
      <c r="H95" s="711"/>
      <c r="I95" s="711"/>
      <c r="J95" s="711">
        <v>1</v>
      </c>
      <c r="K95" s="711">
        <v>597</v>
      </c>
      <c r="L95" s="711"/>
      <c r="M95" s="711">
        <v>597</v>
      </c>
      <c r="N95" s="711"/>
      <c r="O95" s="711"/>
      <c r="P95" s="701"/>
      <c r="Q95" s="712"/>
    </row>
    <row r="96" spans="1:17" ht="14.4" customHeight="1" x14ac:dyDescent="0.3">
      <c r="A96" s="695" t="s">
        <v>3865</v>
      </c>
      <c r="B96" s="696" t="s">
        <v>3866</v>
      </c>
      <c r="C96" s="696" t="s">
        <v>3156</v>
      </c>
      <c r="D96" s="696" t="s">
        <v>3921</v>
      </c>
      <c r="E96" s="696" t="s">
        <v>3922</v>
      </c>
      <c r="F96" s="711">
        <v>3</v>
      </c>
      <c r="G96" s="711">
        <v>558</v>
      </c>
      <c r="H96" s="711">
        <v>1</v>
      </c>
      <c r="I96" s="711">
        <v>186</v>
      </c>
      <c r="J96" s="711"/>
      <c r="K96" s="711"/>
      <c r="L96" s="711"/>
      <c r="M96" s="711"/>
      <c r="N96" s="711"/>
      <c r="O96" s="711"/>
      <c r="P96" s="701"/>
      <c r="Q96" s="712"/>
    </row>
    <row r="97" spans="1:17" ht="14.4" customHeight="1" x14ac:dyDescent="0.3">
      <c r="A97" s="695" t="s">
        <v>3865</v>
      </c>
      <c r="B97" s="696" t="s">
        <v>3866</v>
      </c>
      <c r="C97" s="696" t="s">
        <v>3156</v>
      </c>
      <c r="D97" s="696" t="s">
        <v>3923</v>
      </c>
      <c r="E97" s="696" t="s">
        <v>3924</v>
      </c>
      <c r="F97" s="711"/>
      <c r="G97" s="711"/>
      <c r="H97" s="711"/>
      <c r="I97" s="711"/>
      <c r="J97" s="711">
        <v>1</v>
      </c>
      <c r="K97" s="711">
        <v>560</v>
      </c>
      <c r="L97" s="711"/>
      <c r="M97" s="711">
        <v>560</v>
      </c>
      <c r="N97" s="711"/>
      <c r="O97" s="711"/>
      <c r="P97" s="701"/>
      <c r="Q97" s="712"/>
    </row>
    <row r="98" spans="1:17" ht="14.4" customHeight="1" x14ac:dyDescent="0.3">
      <c r="A98" s="695" t="s">
        <v>3865</v>
      </c>
      <c r="B98" s="696" t="s">
        <v>3866</v>
      </c>
      <c r="C98" s="696" t="s">
        <v>3156</v>
      </c>
      <c r="D98" s="696" t="s">
        <v>3925</v>
      </c>
      <c r="E98" s="696" t="s">
        <v>3926</v>
      </c>
      <c r="F98" s="711"/>
      <c r="G98" s="711"/>
      <c r="H98" s="711"/>
      <c r="I98" s="711"/>
      <c r="J98" s="711"/>
      <c r="K98" s="711"/>
      <c r="L98" s="711"/>
      <c r="M98" s="711"/>
      <c r="N98" s="711">
        <v>1</v>
      </c>
      <c r="O98" s="711">
        <v>170</v>
      </c>
      <c r="P98" s="701"/>
      <c r="Q98" s="712">
        <v>170</v>
      </c>
    </row>
    <row r="99" spans="1:17" ht="14.4" customHeight="1" x14ac:dyDescent="0.3">
      <c r="A99" s="695" t="s">
        <v>3865</v>
      </c>
      <c r="B99" s="696" t="s">
        <v>3866</v>
      </c>
      <c r="C99" s="696" t="s">
        <v>3156</v>
      </c>
      <c r="D99" s="696" t="s">
        <v>3927</v>
      </c>
      <c r="E99" s="696" t="s">
        <v>3928</v>
      </c>
      <c r="F99" s="711">
        <v>4</v>
      </c>
      <c r="G99" s="711">
        <v>704</v>
      </c>
      <c r="H99" s="711">
        <v>1</v>
      </c>
      <c r="I99" s="711">
        <v>176</v>
      </c>
      <c r="J99" s="711">
        <v>10</v>
      </c>
      <c r="K99" s="711">
        <v>1770</v>
      </c>
      <c r="L99" s="711">
        <v>2.5142045454545454</v>
      </c>
      <c r="M99" s="711">
        <v>177</v>
      </c>
      <c r="N99" s="711">
        <v>1</v>
      </c>
      <c r="O99" s="711">
        <v>177</v>
      </c>
      <c r="P99" s="701">
        <v>0.25142045454545453</v>
      </c>
      <c r="Q99" s="712">
        <v>177</v>
      </c>
    </row>
    <row r="100" spans="1:17" ht="14.4" customHeight="1" x14ac:dyDescent="0.3">
      <c r="A100" s="695" t="s">
        <v>3865</v>
      </c>
      <c r="B100" s="696" t="s">
        <v>3866</v>
      </c>
      <c r="C100" s="696" t="s">
        <v>3156</v>
      </c>
      <c r="D100" s="696" t="s">
        <v>3929</v>
      </c>
      <c r="E100" s="696" t="s">
        <v>3930</v>
      </c>
      <c r="F100" s="711">
        <v>2</v>
      </c>
      <c r="G100" s="711">
        <v>618</v>
      </c>
      <c r="H100" s="711">
        <v>1</v>
      </c>
      <c r="I100" s="711">
        <v>309</v>
      </c>
      <c r="J100" s="711">
        <v>9</v>
      </c>
      <c r="K100" s="711">
        <v>2781</v>
      </c>
      <c r="L100" s="711">
        <v>4.5</v>
      </c>
      <c r="M100" s="711">
        <v>309</v>
      </c>
      <c r="N100" s="711">
        <v>1</v>
      </c>
      <c r="O100" s="711">
        <v>309</v>
      </c>
      <c r="P100" s="701">
        <v>0.5</v>
      </c>
      <c r="Q100" s="712">
        <v>309</v>
      </c>
    </row>
    <row r="101" spans="1:17" ht="14.4" customHeight="1" x14ac:dyDescent="0.3">
      <c r="A101" s="695" t="s">
        <v>3865</v>
      </c>
      <c r="B101" s="696" t="s">
        <v>3866</v>
      </c>
      <c r="C101" s="696" t="s">
        <v>3156</v>
      </c>
      <c r="D101" s="696" t="s">
        <v>3931</v>
      </c>
      <c r="E101" s="696" t="s">
        <v>3932</v>
      </c>
      <c r="F101" s="711">
        <v>309</v>
      </c>
      <c r="G101" s="711">
        <v>8961</v>
      </c>
      <c r="H101" s="711">
        <v>1</v>
      </c>
      <c r="I101" s="711">
        <v>29</v>
      </c>
      <c r="J101" s="711">
        <v>268</v>
      </c>
      <c r="K101" s="711">
        <v>7772</v>
      </c>
      <c r="L101" s="711">
        <v>0.8673139158576052</v>
      </c>
      <c r="M101" s="711">
        <v>29</v>
      </c>
      <c r="N101" s="711">
        <v>197</v>
      </c>
      <c r="O101" s="711">
        <v>5713</v>
      </c>
      <c r="P101" s="701">
        <v>0.63754045307443363</v>
      </c>
      <c r="Q101" s="712">
        <v>29</v>
      </c>
    </row>
    <row r="102" spans="1:17" ht="14.4" customHeight="1" x14ac:dyDescent="0.3">
      <c r="A102" s="695" t="s">
        <v>3865</v>
      </c>
      <c r="B102" s="696" t="s">
        <v>3866</v>
      </c>
      <c r="C102" s="696" t="s">
        <v>3156</v>
      </c>
      <c r="D102" s="696" t="s">
        <v>3933</v>
      </c>
      <c r="E102" s="696" t="s">
        <v>3934</v>
      </c>
      <c r="F102" s="711">
        <v>3</v>
      </c>
      <c r="G102" s="711">
        <v>150</v>
      </c>
      <c r="H102" s="711">
        <v>1</v>
      </c>
      <c r="I102" s="711">
        <v>50</v>
      </c>
      <c r="J102" s="711">
        <v>15</v>
      </c>
      <c r="K102" s="711">
        <v>750</v>
      </c>
      <c r="L102" s="711">
        <v>5</v>
      </c>
      <c r="M102" s="711">
        <v>50</v>
      </c>
      <c r="N102" s="711"/>
      <c r="O102" s="711"/>
      <c r="P102" s="701"/>
      <c r="Q102" s="712"/>
    </row>
    <row r="103" spans="1:17" ht="14.4" customHeight="1" x14ac:dyDescent="0.3">
      <c r="A103" s="695" t="s">
        <v>3865</v>
      </c>
      <c r="B103" s="696" t="s">
        <v>3866</v>
      </c>
      <c r="C103" s="696" t="s">
        <v>3156</v>
      </c>
      <c r="D103" s="696" t="s">
        <v>3935</v>
      </c>
      <c r="E103" s="696" t="s">
        <v>3936</v>
      </c>
      <c r="F103" s="711">
        <v>43</v>
      </c>
      <c r="G103" s="711">
        <v>516</v>
      </c>
      <c r="H103" s="711">
        <v>1</v>
      </c>
      <c r="I103" s="711">
        <v>12</v>
      </c>
      <c r="J103" s="711">
        <v>32</v>
      </c>
      <c r="K103" s="711">
        <v>384</v>
      </c>
      <c r="L103" s="711">
        <v>0.7441860465116279</v>
      </c>
      <c r="M103" s="711">
        <v>12</v>
      </c>
      <c r="N103" s="711">
        <v>14</v>
      </c>
      <c r="O103" s="711">
        <v>168</v>
      </c>
      <c r="P103" s="701">
        <v>0.32558139534883723</v>
      </c>
      <c r="Q103" s="712">
        <v>12</v>
      </c>
    </row>
    <row r="104" spans="1:17" ht="14.4" customHeight="1" x14ac:dyDescent="0.3">
      <c r="A104" s="695" t="s">
        <v>3865</v>
      </c>
      <c r="B104" s="696" t="s">
        <v>3866</v>
      </c>
      <c r="C104" s="696" t="s">
        <v>3156</v>
      </c>
      <c r="D104" s="696" t="s">
        <v>3937</v>
      </c>
      <c r="E104" s="696" t="s">
        <v>3938</v>
      </c>
      <c r="F104" s="711">
        <v>1</v>
      </c>
      <c r="G104" s="711">
        <v>180</v>
      </c>
      <c r="H104" s="711">
        <v>1</v>
      </c>
      <c r="I104" s="711">
        <v>180</v>
      </c>
      <c r="J104" s="711"/>
      <c r="K104" s="711"/>
      <c r="L104" s="711"/>
      <c r="M104" s="711"/>
      <c r="N104" s="711">
        <v>1</v>
      </c>
      <c r="O104" s="711">
        <v>181</v>
      </c>
      <c r="P104" s="701">
        <v>1.0055555555555555</v>
      </c>
      <c r="Q104" s="712">
        <v>181</v>
      </c>
    </row>
    <row r="105" spans="1:17" ht="14.4" customHeight="1" x14ac:dyDescent="0.3">
      <c r="A105" s="695" t="s">
        <v>3865</v>
      </c>
      <c r="B105" s="696" t="s">
        <v>3866</v>
      </c>
      <c r="C105" s="696" t="s">
        <v>3156</v>
      </c>
      <c r="D105" s="696" t="s">
        <v>3939</v>
      </c>
      <c r="E105" s="696" t="s">
        <v>3940</v>
      </c>
      <c r="F105" s="711">
        <v>40</v>
      </c>
      <c r="G105" s="711">
        <v>2840</v>
      </c>
      <c r="H105" s="711">
        <v>1</v>
      </c>
      <c r="I105" s="711">
        <v>71</v>
      </c>
      <c r="J105" s="711">
        <v>36</v>
      </c>
      <c r="K105" s="711">
        <v>2556</v>
      </c>
      <c r="L105" s="711">
        <v>0.9</v>
      </c>
      <c r="M105" s="711">
        <v>71</v>
      </c>
      <c r="N105" s="711">
        <v>44</v>
      </c>
      <c r="O105" s="711">
        <v>3124</v>
      </c>
      <c r="P105" s="701">
        <v>1.1000000000000001</v>
      </c>
      <c r="Q105" s="712">
        <v>71</v>
      </c>
    </row>
    <row r="106" spans="1:17" ht="14.4" customHeight="1" x14ac:dyDescent="0.3">
      <c r="A106" s="695" t="s">
        <v>3865</v>
      </c>
      <c r="B106" s="696" t="s">
        <v>3866</v>
      </c>
      <c r="C106" s="696" t="s">
        <v>3156</v>
      </c>
      <c r="D106" s="696" t="s">
        <v>3941</v>
      </c>
      <c r="E106" s="696" t="s">
        <v>3942</v>
      </c>
      <c r="F106" s="711"/>
      <c r="G106" s="711"/>
      <c r="H106" s="711"/>
      <c r="I106" s="711"/>
      <c r="J106" s="711"/>
      <c r="K106" s="711"/>
      <c r="L106" s="711"/>
      <c r="M106" s="711"/>
      <c r="N106" s="711">
        <v>2</v>
      </c>
      <c r="O106" s="711">
        <v>2490</v>
      </c>
      <c r="P106" s="701"/>
      <c r="Q106" s="712">
        <v>1245</v>
      </c>
    </row>
    <row r="107" spans="1:17" ht="14.4" customHeight="1" x14ac:dyDescent="0.3">
      <c r="A107" s="695" t="s">
        <v>3865</v>
      </c>
      <c r="B107" s="696" t="s">
        <v>3866</v>
      </c>
      <c r="C107" s="696" t="s">
        <v>3156</v>
      </c>
      <c r="D107" s="696" t="s">
        <v>3943</v>
      </c>
      <c r="E107" s="696" t="s">
        <v>3944</v>
      </c>
      <c r="F107" s="711">
        <v>361</v>
      </c>
      <c r="G107" s="711">
        <v>53067</v>
      </c>
      <c r="H107" s="711">
        <v>1</v>
      </c>
      <c r="I107" s="711">
        <v>147</v>
      </c>
      <c r="J107" s="711">
        <v>302</v>
      </c>
      <c r="K107" s="711">
        <v>44394</v>
      </c>
      <c r="L107" s="711">
        <v>0.83656509695290859</v>
      </c>
      <c r="M107" s="711">
        <v>147</v>
      </c>
      <c r="N107" s="711">
        <v>290</v>
      </c>
      <c r="O107" s="711">
        <v>42630</v>
      </c>
      <c r="P107" s="701">
        <v>0.80332409972299168</v>
      </c>
      <c r="Q107" s="712">
        <v>147</v>
      </c>
    </row>
    <row r="108" spans="1:17" ht="14.4" customHeight="1" x14ac:dyDescent="0.3">
      <c r="A108" s="695" t="s">
        <v>3865</v>
      </c>
      <c r="B108" s="696" t="s">
        <v>3866</v>
      </c>
      <c r="C108" s="696" t="s">
        <v>3156</v>
      </c>
      <c r="D108" s="696" t="s">
        <v>3945</v>
      </c>
      <c r="E108" s="696" t="s">
        <v>3946</v>
      </c>
      <c r="F108" s="711">
        <v>314</v>
      </c>
      <c r="G108" s="711">
        <v>9106</v>
      </c>
      <c r="H108" s="711">
        <v>1</v>
      </c>
      <c r="I108" s="711">
        <v>29</v>
      </c>
      <c r="J108" s="711">
        <v>291</v>
      </c>
      <c r="K108" s="711">
        <v>8439</v>
      </c>
      <c r="L108" s="711">
        <v>0.92675159235668791</v>
      </c>
      <c r="M108" s="711">
        <v>29</v>
      </c>
      <c r="N108" s="711">
        <v>215</v>
      </c>
      <c r="O108" s="711">
        <v>6235</v>
      </c>
      <c r="P108" s="701">
        <v>0.6847133757961783</v>
      </c>
      <c r="Q108" s="712">
        <v>29</v>
      </c>
    </row>
    <row r="109" spans="1:17" ht="14.4" customHeight="1" x14ac:dyDescent="0.3">
      <c r="A109" s="695" t="s">
        <v>3865</v>
      </c>
      <c r="B109" s="696" t="s">
        <v>3866</v>
      </c>
      <c r="C109" s="696" t="s">
        <v>3156</v>
      </c>
      <c r="D109" s="696" t="s">
        <v>3947</v>
      </c>
      <c r="E109" s="696" t="s">
        <v>3948</v>
      </c>
      <c r="F109" s="711">
        <v>75</v>
      </c>
      <c r="G109" s="711">
        <v>2325</v>
      </c>
      <c r="H109" s="711">
        <v>1</v>
      </c>
      <c r="I109" s="711">
        <v>31</v>
      </c>
      <c r="J109" s="711">
        <v>56</v>
      </c>
      <c r="K109" s="711">
        <v>1736</v>
      </c>
      <c r="L109" s="711">
        <v>0.7466666666666667</v>
      </c>
      <c r="M109" s="711">
        <v>31</v>
      </c>
      <c r="N109" s="711">
        <v>59</v>
      </c>
      <c r="O109" s="711">
        <v>1829</v>
      </c>
      <c r="P109" s="701">
        <v>0.78666666666666663</v>
      </c>
      <c r="Q109" s="712">
        <v>31</v>
      </c>
    </row>
    <row r="110" spans="1:17" ht="14.4" customHeight="1" x14ac:dyDescent="0.3">
      <c r="A110" s="695" t="s">
        <v>3865</v>
      </c>
      <c r="B110" s="696" t="s">
        <v>3866</v>
      </c>
      <c r="C110" s="696" t="s">
        <v>3156</v>
      </c>
      <c r="D110" s="696" t="s">
        <v>3949</v>
      </c>
      <c r="E110" s="696" t="s">
        <v>3950</v>
      </c>
      <c r="F110" s="711">
        <v>90</v>
      </c>
      <c r="G110" s="711">
        <v>2430</v>
      </c>
      <c r="H110" s="711">
        <v>1</v>
      </c>
      <c r="I110" s="711">
        <v>27</v>
      </c>
      <c r="J110" s="711">
        <v>67</v>
      </c>
      <c r="K110" s="711">
        <v>1809</v>
      </c>
      <c r="L110" s="711">
        <v>0.74444444444444446</v>
      </c>
      <c r="M110" s="711">
        <v>27</v>
      </c>
      <c r="N110" s="711">
        <v>69</v>
      </c>
      <c r="O110" s="711">
        <v>1863</v>
      </c>
      <c r="P110" s="701">
        <v>0.76666666666666672</v>
      </c>
      <c r="Q110" s="712">
        <v>27</v>
      </c>
    </row>
    <row r="111" spans="1:17" ht="14.4" customHeight="1" x14ac:dyDescent="0.3">
      <c r="A111" s="695" t="s">
        <v>3865</v>
      </c>
      <c r="B111" s="696" t="s">
        <v>3866</v>
      </c>
      <c r="C111" s="696" t="s">
        <v>3156</v>
      </c>
      <c r="D111" s="696" t="s">
        <v>3951</v>
      </c>
      <c r="E111" s="696" t="s">
        <v>3952</v>
      </c>
      <c r="F111" s="711">
        <v>29</v>
      </c>
      <c r="G111" s="711">
        <v>7337</v>
      </c>
      <c r="H111" s="711">
        <v>1</v>
      </c>
      <c r="I111" s="711">
        <v>253</v>
      </c>
      <c r="J111" s="711">
        <v>32</v>
      </c>
      <c r="K111" s="711">
        <v>8096</v>
      </c>
      <c r="L111" s="711">
        <v>1.103448275862069</v>
      </c>
      <c r="M111" s="711">
        <v>253</v>
      </c>
      <c r="N111" s="711">
        <v>12</v>
      </c>
      <c r="O111" s="711">
        <v>3036</v>
      </c>
      <c r="P111" s="701">
        <v>0.41379310344827586</v>
      </c>
      <c r="Q111" s="712">
        <v>253</v>
      </c>
    </row>
    <row r="112" spans="1:17" ht="14.4" customHeight="1" x14ac:dyDescent="0.3">
      <c r="A112" s="695" t="s">
        <v>3865</v>
      </c>
      <c r="B112" s="696" t="s">
        <v>3866</v>
      </c>
      <c r="C112" s="696" t="s">
        <v>3156</v>
      </c>
      <c r="D112" s="696" t="s">
        <v>3953</v>
      </c>
      <c r="E112" s="696" t="s">
        <v>3954</v>
      </c>
      <c r="F112" s="711"/>
      <c r="G112" s="711"/>
      <c r="H112" s="711"/>
      <c r="I112" s="711"/>
      <c r="J112" s="711"/>
      <c r="K112" s="711"/>
      <c r="L112" s="711"/>
      <c r="M112" s="711"/>
      <c r="N112" s="711">
        <v>1</v>
      </c>
      <c r="O112" s="711">
        <v>161</v>
      </c>
      <c r="P112" s="701"/>
      <c r="Q112" s="712">
        <v>161</v>
      </c>
    </row>
    <row r="113" spans="1:17" ht="14.4" customHeight="1" x14ac:dyDescent="0.3">
      <c r="A113" s="695" t="s">
        <v>3865</v>
      </c>
      <c r="B113" s="696" t="s">
        <v>3866</v>
      </c>
      <c r="C113" s="696" t="s">
        <v>3156</v>
      </c>
      <c r="D113" s="696" t="s">
        <v>3955</v>
      </c>
      <c r="E113" s="696" t="s">
        <v>3956</v>
      </c>
      <c r="F113" s="711">
        <v>1</v>
      </c>
      <c r="G113" s="711">
        <v>22</v>
      </c>
      <c r="H113" s="711">
        <v>1</v>
      </c>
      <c r="I113" s="711">
        <v>22</v>
      </c>
      <c r="J113" s="711">
        <v>2</v>
      </c>
      <c r="K113" s="711">
        <v>44</v>
      </c>
      <c r="L113" s="711">
        <v>2</v>
      </c>
      <c r="M113" s="711">
        <v>22</v>
      </c>
      <c r="N113" s="711">
        <v>1</v>
      </c>
      <c r="O113" s="711">
        <v>22</v>
      </c>
      <c r="P113" s="701">
        <v>1</v>
      </c>
      <c r="Q113" s="712">
        <v>22</v>
      </c>
    </row>
    <row r="114" spans="1:17" ht="14.4" customHeight="1" x14ac:dyDescent="0.3">
      <c r="A114" s="695" t="s">
        <v>3865</v>
      </c>
      <c r="B114" s="696" t="s">
        <v>3866</v>
      </c>
      <c r="C114" s="696" t="s">
        <v>3156</v>
      </c>
      <c r="D114" s="696" t="s">
        <v>3957</v>
      </c>
      <c r="E114" s="696" t="s">
        <v>3958</v>
      </c>
      <c r="F114" s="711"/>
      <c r="G114" s="711"/>
      <c r="H114" s="711"/>
      <c r="I114" s="711"/>
      <c r="J114" s="711">
        <v>8</v>
      </c>
      <c r="K114" s="711">
        <v>6832</v>
      </c>
      <c r="L114" s="711"/>
      <c r="M114" s="711">
        <v>854</v>
      </c>
      <c r="N114" s="711"/>
      <c r="O114" s="711"/>
      <c r="P114" s="701"/>
      <c r="Q114" s="712"/>
    </row>
    <row r="115" spans="1:17" ht="14.4" customHeight="1" x14ac:dyDescent="0.3">
      <c r="A115" s="695" t="s">
        <v>3865</v>
      </c>
      <c r="B115" s="696" t="s">
        <v>3866</v>
      </c>
      <c r="C115" s="696" t="s">
        <v>3156</v>
      </c>
      <c r="D115" s="696" t="s">
        <v>3959</v>
      </c>
      <c r="E115" s="696" t="s">
        <v>3960</v>
      </c>
      <c r="F115" s="711">
        <v>276</v>
      </c>
      <c r="G115" s="711">
        <v>6900</v>
      </c>
      <c r="H115" s="711">
        <v>1</v>
      </c>
      <c r="I115" s="711">
        <v>25</v>
      </c>
      <c r="J115" s="711">
        <v>264</v>
      </c>
      <c r="K115" s="711">
        <v>6600</v>
      </c>
      <c r="L115" s="711">
        <v>0.95652173913043481</v>
      </c>
      <c r="M115" s="711">
        <v>25</v>
      </c>
      <c r="N115" s="711">
        <v>195</v>
      </c>
      <c r="O115" s="711">
        <v>4875</v>
      </c>
      <c r="P115" s="701">
        <v>0.70652173913043481</v>
      </c>
      <c r="Q115" s="712">
        <v>25</v>
      </c>
    </row>
    <row r="116" spans="1:17" ht="14.4" customHeight="1" x14ac:dyDescent="0.3">
      <c r="A116" s="695" t="s">
        <v>3865</v>
      </c>
      <c r="B116" s="696" t="s">
        <v>3866</v>
      </c>
      <c r="C116" s="696" t="s">
        <v>3156</v>
      </c>
      <c r="D116" s="696" t="s">
        <v>3961</v>
      </c>
      <c r="E116" s="696" t="s">
        <v>3962</v>
      </c>
      <c r="F116" s="711">
        <v>1</v>
      </c>
      <c r="G116" s="711">
        <v>33</v>
      </c>
      <c r="H116" s="711">
        <v>1</v>
      </c>
      <c r="I116" s="711">
        <v>33</v>
      </c>
      <c r="J116" s="711">
        <v>1</v>
      </c>
      <c r="K116" s="711">
        <v>33</v>
      </c>
      <c r="L116" s="711">
        <v>1</v>
      </c>
      <c r="M116" s="711">
        <v>33</v>
      </c>
      <c r="N116" s="711">
        <v>6</v>
      </c>
      <c r="O116" s="711">
        <v>198</v>
      </c>
      <c r="P116" s="701">
        <v>6</v>
      </c>
      <c r="Q116" s="712">
        <v>33</v>
      </c>
    </row>
    <row r="117" spans="1:17" ht="14.4" customHeight="1" x14ac:dyDescent="0.3">
      <c r="A117" s="695" t="s">
        <v>3865</v>
      </c>
      <c r="B117" s="696" t="s">
        <v>3866</v>
      </c>
      <c r="C117" s="696" t="s">
        <v>3156</v>
      </c>
      <c r="D117" s="696" t="s">
        <v>3963</v>
      </c>
      <c r="E117" s="696" t="s">
        <v>3964</v>
      </c>
      <c r="F117" s="711">
        <v>7</v>
      </c>
      <c r="G117" s="711">
        <v>1428</v>
      </c>
      <c r="H117" s="711">
        <v>1</v>
      </c>
      <c r="I117" s="711">
        <v>204</v>
      </c>
      <c r="J117" s="711">
        <v>1</v>
      </c>
      <c r="K117" s="711">
        <v>204</v>
      </c>
      <c r="L117" s="711">
        <v>0.14285714285714285</v>
      </c>
      <c r="M117" s="711">
        <v>204</v>
      </c>
      <c r="N117" s="711">
        <v>1</v>
      </c>
      <c r="O117" s="711">
        <v>204</v>
      </c>
      <c r="P117" s="701">
        <v>0.14285714285714285</v>
      </c>
      <c r="Q117" s="712">
        <v>204</v>
      </c>
    </row>
    <row r="118" spans="1:17" ht="14.4" customHeight="1" x14ac:dyDescent="0.3">
      <c r="A118" s="695" t="s">
        <v>3865</v>
      </c>
      <c r="B118" s="696" t="s">
        <v>3866</v>
      </c>
      <c r="C118" s="696" t="s">
        <v>3156</v>
      </c>
      <c r="D118" s="696" t="s">
        <v>3965</v>
      </c>
      <c r="E118" s="696" t="s">
        <v>3966</v>
      </c>
      <c r="F118" s="711">
        <v>5</v>
      </c>
      <c r="G118" s="711">
        <v>130</v>
      </c>
      <c r="H118" s="711">
        <v>1</v>
      </c>
      <c r="I118" s="711">
        <v>26</v>
      </c>
      <c r="J118" s="711">
        <v>2</v>
      </c>
      <c r="K118" s="711">
        <v>52</v>
      </c>
      <c r="L118" s="711">
        <v>0.4</v>
      </c>
      <c r="M118" s="711">
        <v>26</v>
      </c>
      <c r="N118" s="711">
        <v>1</v>
      </c>
      <c r="O118" s="711">
        <v>26</v>
      </c>
      <c r="P118" s="701">
        <v>0.2</v>
      </c>
      <c r="Q118" s="712">
        <v>26</v>
      </c>
    </row>
    <row r="119" spans="1:17" ht="14.4" customHeight="1" x14ac:dyDescent="0.3">
      <c r="A119" s="695" t="s">
        <v>3865</v>
      </c>
      <c r="B119" s="696" t="s">
        <v>3866</v>
      </c>
      <c r="C119" s="696" t="s">
        <v>3156</v>
      </c>
      <c r="D119" s="696" t="s">
        <v>3967</v>
      </c>
      <c r="E119" s="696" t="s">
        <v>3968</v>
      </c>
      <c r="F119" s="711">
        <v>30</v>
      </c>
      <c r="G119" s="711">
        <v>2520</v>
      </c>
      <c r="H119" s="711">
        <v>1</v>
      </c>
      <c r="I119" s="711">
        <v>84</v>
      </c>
      <c r="J119" s="711">
        <v>27</v>
      </c>
      <c r="K119" s="711">
        <v>2268</v>
      </c>
      <c r="L119" s="711">
        <v>0.9</v>
      </c>
      <c r="M119" s="711">
        <v>84</v>
      </c>
      <c r="N119" s="711">
        <v>27</v>
      </c>
      <c r="O119" s="711">
        <v>2268</v>
      </c>
      <c r="P119" s="701">
        <v>0.9</v>
      </c>
      <c r="Q119" s="712">
        <v>84</v>
      </c>
    </row>
    <row r="120" spans="1:17" ht="14.4" customHeight="1" x14ac:dyDescent="0.3">
      <c r="A120" s="695" t="s">
        <v>3865</v>
      </c>
      <c r="B120" s="696" t="s">
        <v>3866</v>
      </c>
      <c r="C120" s="696" t="s">
        <v>3156</v>
      </c>
      <c r="D120" s="696" t="s">
        <v>3969</v>
      </c>
      <c r="E120" s="696" t="s">
        <v>3970</v>
      </c>
      <c r="F120" s="711">
        <v>2</v>
      </c>
      <c r="G120" s="711">
        <v>346</v>
      </c>
      <c r="H120" s="711">
        <v>1</v>
      </c>
      <c r="I120" s="711">
        <v>173</v>
      </c>
      <c r="J120" s="711"/>
      <c r="K120" s="711"/>
      <c r="L120" s="711"/>
      <c r="M120" s="711"/>
      <c r="N120" s="711">
        <v>1</v>
      </c>
      <c r="O120" s="711">
        <v>174</v>
      </c>
      <c r="P120" s="701">
        <v>0.50289017341040465</v>
      </c>
      <c r="Q120" s="712">
        <v>174</v>
      </c>
    </row>
    <row r="121" spans="1:17" ht="14.4" customHeight="1" x14ac:dyDescent="0.3">
      <c r="A121" s="695" t="s">
        <v>3865</v>
      </c>
      <c r="B121" s="696" t="s">
        <v>3866</v>
      </c>
      <c r="C121" s="696" t="s">
        <v>3156</v>
      </c>
      <c r="D121" s="696" t="s">
        <v>3971</v>
      </c>
      <c r="E121" s="696" t="s">
        <v>3972</v>
      </c>
      <c r="F121" s="711">
        <v>12</v>
      </c>
      <c r="G121" s="711">
        <v>180</v>
      </c>
      <c r="H121" s="711">
        <v>1</v>
      </c>
      <c r="I121" s="711">
        <v>15</v>
      </c>
      <c r="J121" s="711">
        <v>5</v>
      </c>
      <c r="K121" s="711">
        <v>75</v>
      </c>
      <c r="L121" s="711">
        <v>0.41666666666666669</v>
      </c>
      <c r="M121" s="711">
        <v>15</v>
      </c>
      <c r="N121" s="711">
        <v>13</v>
      </c>
      <c r="O121" s="711">
        <v>195</v>
      </c>
      <c r="P121" s="701">
        <v>1.0833333333333333</v>
      </c>
      <c r="Q121" s="712">
        <v>15</v>
      </c>
    </row>
    <row r="122" spans="1:17" ht="14.4" customHeight="1" x14ac:dyDescent="0.3">
      <c r="A122" s="695" t="s">
        <v>3865</v>
      </c>
      <c r="B122" s="696" t="s">
        <v>3866</v>
      </c>
      <c r="C122" s="696" t="s">
        <v>3156</v>
      </c>
      <c r="D122" s="696" t="s">
        <v>3973</v>
      </c>
      <c r="E122" s="696" t="s">
        <v>3974</v>
      </c>
      <c r="F122" s="711">
        <v>15</v>
      </c>
      <c r="G122" s="711">
        <v>345</v>
      </c>
      <c r="H122" s="711">
        <v>1</v>
      </c>
      <c r="I122" s="711">
        <v>23</v>
      </c>
      <c r="J122" s="711">
        <v>5</v>
      </c>
      <c r="K122" s="711">
        <v>115</v>
      </c>
      <c r="L122" s="711">
        <v>0.33333333333333331</v>
      </c>
      <c r="M122" s="711">
        <v>23</v>
      </c>
      <c r="N122" s="711">
        <v>11</v>
      </c>
      <c r="O122" s="711">
        <v>253</v>
      </c>
      <c r="P122" s="701">
        <v>0.73333333333333328</v>
      </c>
      <c r="Q122" s="712">
        <v>23</v>
      </c>
    </row>
    <row r="123" spans="1:17" ht="14.4" customHeight="1" x14ac:dyDescent="0.3">
      <c r="A123" s="695" t="s">
        <v>3865</v>
      </c>
      <c r="B123" s="696" t="s">
        <v>3866</v>
      </c>
      <c r="C123" s="696" t="s">
        <v>3156</v>
      </c>
      <c r="D123" s="696" t="s">
        <v>3975</v>
      </c>
      <c r="E123" s="696" t="s">
        <v>3976</v>
      </c>
      <c r="F123" s="711">
        <v>6</v>
      </c>
      <c r="G123" s="711">
        <v>222</v>
      </c>
      <c r="H123" s="711">
        <v>1</v>
      </c>
      <c r="I123" s="711">
        <v>37</v>
      </c>
      <c r="J123" s="711">
        <v>2</v>
      </c>
      <c r="K123" s="711">
        <v>74</v>
      </c>
      <c r="L123" s="711">
        <v>0.33333333333333331</v>
      </c>
      <c r="M123" s="711">
        <v>37</v>
      </c>
      <c r="N123" s="711">
        <v>3</v>
      </c>
      <c r="O123" s="711">
        <v>111</v>
      </c>
      <c r="P123" s="701">
        <v>0.5</v>
      </c>
      <c r="Q123" s="712">
        <v>37</v>
      </c>
    </row>
    <row r="124" spans="1:17" ht="14.4" customHeight="1" x14ac:dyDescent="0.3">
      <c r="A124" s="695" t="s">
        <v>3865</v>
      </c>
      <c r="B124" s="696" t="s">
        <v>3866</v>
      </c>
      <c r="C124" s="696" t="s">
        <v>3156</v>
      </c>
      <c r="D124" s="696" t="s">
        <v>3977</v>
      </c>
      <c r="E124" s="696" t="s">
        <v>3978</v>
      </c>
      <c r="F124" s="711">
        <v>110</v>
      </c>
      <c r="G124" s="711">
        <v>2530</v>
      </c>
      <c r="H124" s="711">
        <v>1</v>
      </c>
      <c r="I124" s="711">
        <v>23</v>
      </c>
      <c r="J124" s="711">
        <v>79</v>
      </c>
      <c r="K124" s="711">
        <v>1817</v>
      </c>
      <c r="L124" s="711">
        <v>0.71818181818181814</v>
      </c>
      <c r="M124" s="711">
        <v>23</v>
      </c>
      <c r="N124" s="711">
        <v>70</v>
      </c>
      <c r="O124" s="711">
        <v>1610</v>
      </c>
      <c r="P124" s="701">
        <v>0.63636363636363635</v>
      </c>
      <c r="Q124" s="712">
        <v>23</v>
      </c>
    </row>
    <row r="125" spans="1:17" ht="14.4" customHeight="1" x14ac:dyDescent="0.3">
      <c r="A125" s="695" t="s">
        <v>3865</v>
      </c>
      <c r="B125" s="696" t="s">
        <v>3866</v>
      </c>
      <c r="C125" s="696" t="s">
        <v>3156</v>
      </c>
      <c r="D125" s="696" t="s">
        <v>3979</v>
      </c>
      <c r="E125" s="696" t="s">
        <v>3980</v>
      </c>
      <c r="F125" s="711">
        <v>5</v>
      </c>
      <c r="G125" s="711">
        <v>145</v>
      </c>
      <c r="H125" s="711">
        <v>1</v>
      </c>
      <c r="I125" s="711">
        <v>29</v>
      </c>
      <c r="J125" s="711">
        <v>14</v>
      </c>
      <c r="K125" s="711">
        <v>406</v>
      </c>
      <c r="L125" s="711">
        <v>2.8</v>
      </c>
      <c r="M125" s="711">
        <v>29</v>
      </c>
      <c r="N125" s="711">
        <v>8</v>
      </c>
      <c r="O125" s="711">
        <v>232</v>
      </c>
      <c r="P125" s="701">
        <v>1.6</v>
      </c>
      <c r="Q125" s="712">
        <v>29</v>
      </c>
    </row>
    <row r="126" spans="1:17" ht="14.4" customHeight="1" x14ac:dyDescent="0.3">
      <c r="A126" s="695" t="s">
        <v>3865</v>
      </c>
      <c r="B126" s="696" t="s">
        <v>3866</v>
      </c>
      <c r="C126" s="696" t="s">
        <v>3156</v>
      </c>
      <c r="D126" s="696" t="s">
        <v>3981</v>
      </c>
      <c r="E126" s="696" t="s">
        <v>3982</v>
      </c>
      <c r="F126" s="711"/>
      <c r="G126" s="711"/>
      <c r="H126" s="711"/>
      <c r="I126" s="711"/>
      <c r="J126" s="711"/>
      <c r="K126" s="711"/>
      <c r="L126" s="711"/>
      <c r="M126" s="711"/>
      <c r="N126" s="711">
        <v>4</v>
      </c>
      <c r="O126" s="711">
        <v>704</v>
      </c>
      <c r="P126" s="701"/>
      <c r="Q126" s="712">
        <v>176</v>
      </c>
    </row>
    <row r="127" spans="1:17" ht="14.4" customHeight="1" x14ac:dyDescent="0.3">
      <c r="A127" s="695" t="s">
        <v>3865</v>
      </c>
      <c r="B127" s="696" t="s">
        <v>3866</v>
      </c>
      <c r="C127" s="696" t="s">
        <v>3156</v>
      </c>
      <c r="D127" s="696" t="s">
        <v>3983</v>
      </c>
      <c r="E127" s="696" t="s">
        <v>3984</v>
      </c>
      <c r="F127" s="711"/>
      <c r="G127" s="711"/>
      <c r="H127" s="711"/>
      <c r="I127" s="711"/>
      <c r="J127" s="711"/>
      <c r="K127" s="711"/>
      <c r="L127" s="711"/>
      <c r="M127" s="711"/>
      <c r="N127" s="711">
        <v>1</v>
      </c>
      <c r="O127" s="711">
        <v>197</v>
      </c>
      <c r="P127" s="701"/>
      <c r="Q127" s="712">
        <v>197</v>
      </c>
    </row>
    <row r="128" spans="1:17" ht="14.4" customHeight="1" x14ac:dyDescent="0.3">
      <c r="A128" s="695" t="s">
        <v>3865</v>
      </c>
      <c r="B128" s="696" t="s">
        <v>3866</v>
      </c>
      <c r="C128" s="696" t="s">
        <v>3156</v>
      </c>
      <c r="D128" s="696" t="s">
        <v>3985</v>
      </c>
      <c r="E128" s="696" t="s">
        <v>3986</v>
      </c>
      <c r="F128" s="711">
        <v>1</v>
      </c>
      <c r="G128" s="711">
        <v>15</v>
      </c>
      <c r="H128" s="711">
        <v>1</v>
      </c>
      <c r="I128" s="711">
        <v>15</v>
      </c>
      <c r="J128" s="711"/>
      <c r="K128" s="711"/>
      <c r="L128" s="711"/>
      <c r="M128" s="711"/>
      <c r="N128" s="711">
        <v>1</v>
      </c>
      <c r="O128" s="711">
        <v>15</v>
      </c>
      <c r="P128" s="701">
        <v>1</v>
      </c>
      <c r="Q128" s="712">
        <v>15</v>
      </c>
    </row>
    <row r="129" spans="1:17" ht="14.4" customHeight="1" x14ac:dyDescent="0.3">
      <c r="A129" s="695" t="s">
        <v>3865</v>
      </c>
      <c r="B129" s="696" t="s">
        <v>3866</v>
      </c>
      <c r="C129" s="696" t="s">
        <v>3156</v>
      </c>
      <c r="D129" s="696" t="s">
        <v>3987</v>
      </c>
      <c r="E129" s="696" t="s">
        <v>3988</v>
      </c>
      <c r="F129" s="711">
        <v>9</v>
      </c>
      <c r="G129" s="711">
        <v>171</v>
      </c>
      <c r="H129" s="711">
        <v>1</v>
      </c>
      <c r="I129" s="711">
        <v>19</v>
      </c>
      <c r="J129" s="711">
        <v>8</v>
      </c>
      <c r="K129" s="711">
        <v>152</v>
      </c>
      <c r="L129" s="711">
        <v>0.88888888888888884</v>
      </c>
      <c r="M129" s="711">
        <v>19</v>
      </c>
      <c r="N129" s="711">
        <v>1</v>
      </c>
      <c r="O129" s="711">
        <v>19</v>
      </c>
      <c r="P129" s="701">
        <v>0.1111111111111111</v>
      </c>
      <c r="Q129" s="712">
        <v>19</v>
      </c>
    </row>
    <row r="130" spans="1:17" ht="14.4" customHeight="1" x14ac:dyDescent="0.3">
      <c r="A130" s="695" t="s">
        <v>3865</v>
      </c>
      <c r="B130" s="696" t="s">
        <v>3866</v>
      </c>
      <c r="C130" s="696" t="s">
        <v>3156</v>
      </c>
      <c r="D130" s="696" t="s">
        <v>3989</v>
      </c>
      <c r="E130" s="696" t="s">
        <v>3990</v>
      </c>
      <c r="F130" s="711">
        <v>19</v>
      </c>
      <c r="G130" s="711">
        <v>380</v>
      </c>
      <c r="H130" s="711">
        <v>1</v>
      </c>
      <c r="I130" s="711">
        <v>20</v>
      </c>
      <c r="J130" s="711">
        <v>23</v>
      </c>
      <c r="K130" s="711">
        <v>460</v>
      </c>
      <c r="L130" s="711">
        <v>1.2105263157894737</v>
      </c>
      <c r="M130" s="711">
        <v>20</v>
      </c>
      <c r="N130" s="711">
        <v>11</v>
      </c>
      <c r="O130" s="711">
        <v>220</v>
      </c>
      <c r="P130" s="701">
        <v>0.57894736842105265</v>
      </c>
      <c r="Q130" s="712">
        <v>20</v>
      </c>
    </row>
    <row r="131" spans="1:17" ht="14.4" customHeight="1" x14ac:dyDescent="0.3">
      <c r="A131" s="695" t="s">
        <v>3865</v>
      </c>
      <c r="B131" s="696" t="s">
        <v>3866</v>
      </c>
      <c r="C131" s="696" t="s">
        <v>3156</v>
      </c>
      <c r="D131" s="696" t="s">
        <v>3991</v>
      </c>
      <c r="E131" s="696" t="s">
        <v>3992</v>
      </c>
      <c r="F131" s="711">
        <v>2</v>
      </c>
      <c r="G131" s="711">
        <v>366</v>
      </c>
      <c r="H131" s="711">
        <v>1</v>
      </c>
      <c r="I131" s="711">
        <v>183</v>
      </c>
      <c r="J131" s="711"/>
      <c r="K131" s="711"/>
      <c r="L131" s="711"/>
      <c r="M131" s="711"/>
      <c r="N131" s="711">
        <v>5</v>
      </c>
      <c r="O131" s="711">
        <v>920</v>
      </c>
      <c r="P131" s="701">
        <v>2.5136612021857925</v>
      </c>
      <c r="Q131" s="712">
        <v>184</v>
      </c>
    </row>
    <row r="132" spans="1:17" ht="14.4" customHeight="1" x14ac:dyDescent="0.3">
      <c r="A132" s="695" t="s">
        <v>3865</v>
      </c>
      <c r="B132" s="696" t="s">
        <v>3866</v>
      </c>
      <c r="C132" s="696" t="s">
        <v>3156</v>
      </c>
      <c r="D132" s="696" t="s">
        <v>3993</v>
      </c>
      <c r="E132" s="696" t="s">
        <v>3994</v>
      </c>
      <c r="F132" s="711"/>
      <c r="G132" s="711"/>
      <c r="H132" s="711"/>
      <c r="I132" s="711"/>
      <c r="J132" s="711"/>
      <c r="K132" s="711"/>
      <c r="L132" s="711"/>
      <c r="M132" s="711"/>
      <c r="N132" s="711">
        <v>1</v>
      </c>
      <c r="O132" s="711">
        <v>161</v>
      </c>
      <c r="P132" s="701"/>
      <c r="Q132" s="712">
        <v>161</v>
      </c>
    </row>
    <row r="133" spans="1:17" ht="14.4" customHeight="1" x14ac:dyDescent="0.3">
      <c r="A133" s="695" t="s">
        <v>3865</v>
      </c>
      <c r="B133" s="696" t="s">
        <v>3866</v>
      </c>
      <c r="C133" s="696" t="s">
        <v>3156</v>
      </c>
      <c r="D133" s="696" t="s">
        <v>3995</v>
      </c>
      <c r="E133" s="696" t="s">
        <v>3996</v>
      </c>
      <c r="F133" s="711">
        <v>5</v>
      </c>
      <c r="G133" s="711">
        <v>420</v>
      </c>
      <c r="H133" s="711">
        <v>1</v>
      </c>
      <c r="I133" s="711">
        <v>84</v>
      </c>
      <c r="J133" s="711">
        <v>1</v>
      </c>
      <c r="K133" s="711">
        <v>84</v>
      </c>
      <c r="L133" s="711">
        <v>0.2</v>
      </c>
      <c r="M133" s="711">
        <v>84</v>
      </c>
      <c r="N133" s="711">
        <v>2</v>
      </c>
      <c r="O133" s="711">
        <v>168</v>
      </c>
      <c r="P133" s="701">
        <v>0.4</v>
      </c>
      <c r="Q133" s="712">
        <v>84</v>
      </c>
    </row>
    <row r="134" spans="1:17" ht="14.4" customHeight="1" x14ac:dyDescent="0.3">
      <c r="A134" s="695" t="s">
        <v>3865</v>
      </c>
      <c r="B134" s="696" t="s">
        <v>3866</v>
      </c>
      <c r="C134" s="696" t="s">
        <v>3156</v>
      </c>
      <c r="D134" s="696" t="s">
        <v>3997</v>
      </c>
      <c r="E134" s="696" t="s">
        <v>3998</v>
      </c>
      <c r="F134" s="711"/>
      <c r="G134" s="711"/>
      <c r="H134" s="711"/>
      <c r="I134" s="711"/>
      <c r="J134" s="711">
        <v>1</v>
      </c>
      <c r="K134" s="711">
        <v>952</v>
      </c>
      <c r="L134" s="711"/>
      <c r="M134" s="711">
        <v>952</v>
      </c>
      <c r="N134" s="711"/>
      <c r="O134" s="711"/>
      <c r="P134" s="701"/>
      <c r="Q134" s="712"/>
    </row>
    <row r="135" spans="1:17" ht="14.4" customHeight="1" x14ac:dyDescent="0.3">
      <c r="A135" s="695" t="s">
        <v>3865</v>
      </c>
      <c r="B135" s="696" t="s">
        <v>3866</v>
      </c>
      <c r="C135" s="696" t="s">
        <v>3156</v>
      </c>
      <c r="D135" s="696" t="s">
        <v>3999</v>
      </c>
      <c r="E135" s="696" t="s">
        <v>4000</v>
      </c>
      <c r="F135" s="711"/>
      <c r="G135" s="711"/>
      <c r="H135" s="711"/>
      <c r="I135" s="711"/>
      <c r="J135" s="711">
        <v>2</v>
      </c>
      <c r="K135" s="711">
        <v>42</v>
      </c>
      <c r="L135" s="711"/>
      <c r="M135" s="711">
        <v>21</v>
      </c>
      <c r="N135" s="711"/>
      <c r="O135" s="711"/>
      <c r="P135" s="701"/>
      <c r="Q135" s="712"/>
    </row>
    <row r="136" spans="1:17" ht="14.4" customHeight="1" x14ac:dyDescent="0.3">
      <c r="A136" s="695" t="s">
        <v>3865</v>
      </c>
      <c r="B136" s="696" t="s">
        <v>3866</v>
      </c>
      <c r="C136" s="696" t="s">
        <v>3156</v>
      </c>
      <c r="D136" s="696" t="s">
        <v>4001</v>
      </c>
      <c r="E136" s="696" t="s">
        <v>4002</v>
      </c>
      <c r="F136" s="711">
        <v>22</v>
      </c>
      <c r="G136" s="711">
        <v>484</v>
      </c>
      <c r="H136" s="711">
        <v>1</v>
      </c>
      <c r="I136" s="711">
        <v>22</v>
      </c>
      <c r="J136" s="711">
        <v>10</v>
      </c>
      <c r="K136" s="711">
        <v>220</v>
      </c>
      <c r="L136" s="711">
        <v>0.45454545454545453</v>
      </c>
      <c r="M136" s="711">
        <v>22</v>
      </c>
      <c r="N136" s="711">
        <v>14</v>
      </c>
      <c r="O136" s="711">
        <v>308</v>
      </c>
      <c r="P136" s="701">
        <v>0.63636363636363635</v>
      </c>
      <c r="Q136" s="712">
        <v>22</v>
      </c>
    </row>
    <row r="137" spans="1:17" ht="14.4" customHeight="1" x14ac:dyDescent="0.3">
      <c r="A137" s="695" t="s">
        <v>3865</v>
      </c>
      <c r="B137" s="696" t="s">
        <v>3866</v>
      </c>
      <c r="C137" s="696" t="s">
        <v>3156</v>
      </c>
      <c r="D137" s="696" t="s">
        <v>4003</v>
      </c>
      <c r="E137" s="696" t="s">
        <v>4004</v>
      </c>
      <c r="F137" s="711"/>
      <c r="G137" s="711"/>
      <c r="H137" s="711"/>
      <c r="I137" s="711"/>
      <c r="J137" s="711">
        <v>1</v>
      </c>
      <c r="K137" s="711">
        <v>564</v>
      </c>
      <c r="L137" s="711"/>
      <c r="M137" s="711">
        <v>564</v>
      </c>
      <c r="N137" s="711">
        <v>2</v>
      </c>
      <c r="O137" s="711">
        <v>1128</v>
      </c>
      <c r="P137" s="701"/>
      <c r="Q137" s="712">
        <v>564</v>
      </c>
    </row>
    <row r="138" spans="1:17" ht="14.4" customHeight="1" x14ac:dyDescent="0.3">
      <c r="A138" s="695" t="s">
        <v>3865</v>
      </c>
      <c r="B138" s="696" t="s">
        <v>3866</v>
      </c>
      <c r="C138" s="696" t="s">
        <v>3156</v>
      </c>
      <c r="D138" s="696" t="s">
        <v>4005</v>
      </c>
      <c r="E138" s="696" t="s">
        <v>4006</v>
      </c>
      <c r="F138" s="711"/>
      <c r="G138" s="711"/>
      <c r="H138" s="711"/>
      <c r="I138" s="711"/>
      <c r="J138" s="711">
        <v>1</v>
      </c>
      <c r="K138" s="711">
        <v>1002</v>
      </c>
      <c r="L138" s="711"/>
      <c r="M138" s="711">
        <v>1002</v>
      </c>
      <c r="N138" s="711">
        <v>2</v>
      </c>
      <c r="O138" s="711">
        <v>2004</v>
      </c>
      <c r="P138" s="701"/>
      <c r="Q138" s="712">
        <v>1002</v>
      </c>
    </row>
    <row r="139" spans="1:17" ht="14.4" customHeight="1" x14ac:dyDescent="0.3">
      <c r="A139" s="695" t="s">
        <v>3865</v>
      </c>
      <c r="B139" s="696" t="s">
        <v>3866</v>
      </c>
      <c r="C139" s="696" t="s">
        <v>3156</v>
      </c>
      <c r="D139" s="696" t="s">
        <v>4007</v>
      </c>
      <c r="E139" s="696" t="s">
        <v>4008</v>
      </c>
      <c r="F139" s="711">
        <v>1</v>
      </c>
      <c r="G139" s="711">
        <v>189</v>
      </c>
      <c r="H139" s="711">
        <v>1</v>
      </c>
      <c r="I139" s="711">
        <v>189</v>
      </c>
      <c r="J139" s="711">
        <v>1</v>
      </c>
      <c r="K139" s="711">
        <v>190</v>
      </c>
      <c r="L139" s="711">
        <v>1.0052910052910053</v>
      </c>
      <c r="M139" s="711">
        <v>190</v>
      </c>
      <c r="N139" s="711"/>
      <c r="O139" s="711"/>
      <c r="P139" s="701"/>
      <c r="Q139" s="712"/>
    </row>
    <row r="140" spans="1:17" ht="14.4" customHeight="1" x14ac:dyDescent="0.3">
      <c r="A140" s="695" t="s">
        <v>3865</v>
      </c>
      <c r="B140" s="696" t="s">
        <v>3866</v>
      </c>
      <c r="C140" s="696" t="s">
        <v>3156</v>
      </c>
      <c r="D140" s="696" t="s">
        <v>4009</v>
      </c>
      <c r="E140" s="696" t="s">
        <v>4010</v>
      </c>
      <c r="F140" s="711"/>
      <c r="G140" s="711"/>
      <c r="H140" s="711"/>
      <c r="I140" s="711"/>
      <c r="J140" s="711"/>
      <c r="K140" s="711"/>
      <c r="L140" s="711"/>
      <c r="M140" s="711"/>
      <c r="N140" s="711">
        <v>1</v>
      </c>
      <c r="O140" s="711">
        <v>262</v>
      </c>
      <c r="P140" s="701"/>
      <c r="Q140" s="712">
        <v>262</v>
      </c>
    </row>
    <row r="141" spans="1:17" ht="14.4" customHeight="1" x14ac:dyDescent="0.3">
      <c r="A141" s="695" t="s">
        <v>3865</v>
      </c>
      <c r="B141" s="696" t="s">
        <v>3866</v>
      </c>
      <c r="C141" s="696" t="s">
        <v>3156</v>
      </c>
      <c r="D141" s="696" t="s">
        <v>4011</v>
      </c>
      <c r="E141" s="696" t="s">
        <v>4012</v>
      </c>
      <c r="F141" s="711"/>
      <c r="G141" s="711"/>
      <c r="H141" s="711"/>
      <c r="I141" s="711"/>
      <c r="J141" s="711">
        <v>1</v>
      </c>
      <c r="K141" s="711">
        <v>310</v>
      </c>
      <c r="L141" s="711"/>
      <c r="M141" s="711">
        <v>310</v>
      </c>
      <c r="N141" s="711"/>
      <c r="O141" s="711"/>
      <c r="P141" s="701"/>
      <c r="Q141" s="712"/>
    </row>
    <row r="142" spans="1:17" ht="14.4" customHeight="1" x14ac:dyDescent="0.3">
      <c r="A142" s="695" t="s">
        <v>3865</v>
      </c>
      <c r="B142" s="696" t="s">
        <v>3866</v>
      </c>
      <c r="C142" s="696" t="s">
        <v>3156</v>
      </c>
      <c r="D142" s="696" t="s">
        <v>4013</v>
      </c>
      <c r="E142" s="696" t="s">
        <v>4014</v>
      </c>
      <c r="F142" s="711">
        <v>3</v>
      </c>
      <c r="G142" s="711">
        <v>69</v>
      </c>
      <c r="H142" s="711">
        <v>1</v>
      </c>
      <c r="I142" s="711">
        <v>23</v>
      </c>
      <c r="J142" s="711">
        <v>3</v>
      </c>
      <c r="K142" s="711">
        <v>69</v>
      </c>
      <c r="L142" s="711">
        <v>1</v>
      </c>
      <c r="M142" s="711">
        <v>23</v>
      </c>
      <c r="N142" s="711">
        <v>2</v>
      </c>
      <c r="O142" s="711">
        <v>46</v>
      </c>
      <c r="P142" s="701">
        <v>0.66666666666666663</v>
      </c>
      <c r="Q142" s="712">
        <v>23</v>
      </c>
    </row>
    <row r="143" spans="1:17" ht="14.4" customHeight="1" x14ac:dyDescent="0.3">
      <c r="A143" s="695" t="s">
        <v>3865</v>
      </c>
      <c r="B143" s="696" t="s">
        <v>3866</v>
      </c>
      <c r="C143" s="696" t="s">
        <v>3156</v>
      </c>
      <c r="D143" s="696" t="s">
        <v>4015</v>
      </c>
      <c r="E143" s="696" t="s">
        <v>4016</v>
      </c>
      <c r="F143" s="711"/>
      <c r="G143" s="711"/>
      <c r="H143" s="711"/>
      <c r="I143" s="711"/>
      <c r="J143" s="711"/>
      <c r="K143" s="711"/>
      <c r="L143" s="711"/>
      <c r="M143" s="711"/>
      <c r="N143" s="711">
        <v>1</v>
      </c>
      <c r="O143" s="711">
        <v>17</v>
      </c>
      <c r="P143" s="701"/>
      <c r="Q143" s="712">
        <v>17</v>
      </c>
    </row>
    <row r="144" spans="1:17" ht="14.4" customHeight="1" x14ac:dyDescent="0.3">
      <c r="A144" s="695" t="s">
        <v>3865</v>
      </c>
      <c r="B144" s="696" t="s">
        <v>3866</v>
      </c>
      <c r="C144" s="696" t="s">
        <v>3156</v>
      </c>
      <c r="D144" s="696" t="s">
        <v>4017</v>
      </c>
      <c r="E144" s="696" t="s">
        <v>4018</v>
      </c>
      <c r="F144" s="711">
        <v>1</v>
      </c>
      <c r="G144" s="711">
        <v>291</v>
      </c>
      <c r="H144" s="711">
        <v>1</v>
      </c>
      <c r="I144" s="711">
        <v>291</v>
      </c>
      <c r="J144" s="711">
        <v>1</v>
      </c>
      <c r="K144" s="711">
        <v>291</v>
      </c>
      <c r="L144" s="711">
        <v>1</v>
      </c>
      <c r="M144" s="711">
        <v>291</v>
      </c>
      <c r="N144" s="711"/>
      <c r="O144" s="711"/>
      <c r="P144" s="701"/>
      <c r="Q144" s="712"/>
    </row>
    <row r="145" spans="1:17" ht="14.4" customHeight="1" x14ac:dyDescent="0.3">
      <c r="A145" s="695" t="s">
        <v>3865</v>
      </c>
      <c r="B145" s="696" t="s">
        <v>3866</v>
      </c>
      <c r="C145" s="696" t="s">
        <v>3156</v>
      </c>
      <c r="D145" s="696" t="s">
        <v>4019</v>
      </c>
      <c r="E145" s="696" t="s">
        <v>4020</v>
      </c>
      <c r="F145" s="711"/>
      <c r="G145" s="711"/>
      <c r="H145" s="711"/>
      <c r="I145" s="711"/>
      <c r="J145" s="711">
        <v>1</v>
      </c>
      <c r="K145" s="711">
        <v>589</v>
      </c>
      <c r="L145" s="711"/>
      <c r="M145" s="711">
        <v>589</v>
      </c>
      <c r="N145" s="711"/>
      <c r="O145" s="711"/>
      <c r="P145" s="701"/>
      <c r="Q145" s="712"/>
    </row>
    <row r="146" spans="1:17" ht="14.4" customHeight="1" x14ac:dyDescent="0.3">
      <c r="A146" s="695" t="s">
        <v>3865</v>
      </c>
      <c r="B146" s="696" t="s">
        <v>3866</v>
      </c>
      <c r="C146" s="696" t="s">
        <v>3156</v>
      </c>
      <c r="D146" s="696" t="s">
        <v>4021</v>
      </c>
      <c r="E146" s="696" t="s">
        <v>4022</v>
      </c>
      <c r="F146" s="711"/>
      <c r="G146" s="711"/>
      <c r="H146" s="711"/>
      <c r="I146" s="711"/>
      <c r="J146" s="711"/>
      <c r="K146" s="711"/>
      <c r="L146" s="711"/>
      <c r="M146" s="711"/>
      <c r="N146" s="711">
        <v>1</v>
      </c>
      <c r="O146" s="711">
        <v>46</v>
      </c>
      <c r="P146" s="701"/>
      <c r="Q146" s="712">
        <v>46</v>
      </c>
    </row>
    <row r="147" spans="1:17" ht="14.4" customHeight="1" x14ac:dyDescent="0.3">
      <c r="A147" s="695" t="s">
        <v>3865</v>
      </c>
      <c r="B147" s="696" t="s">
        <v>3866</v>
      </c>
      <c r="C147" s="696" t="s">
        <v>3156</v>
      </c>
      <c r="D147" s="696" t="s">
        <v>4023</v>
      </c>
      <c r="E147" s="696" t="s">
        <v>4024</v>
      </c>
      <c r="F147" s="711">
        <v>1</v>
      </c>
      <c r="G147" s="711">
        <v>43</v>
      </c>
      <c r="H147" s="711">
        <v>1</v>
      </c>
      <c r="I147" s="711">
        <v>43</v>
      </c>
      <c r="J147" s="711"/>
      <c r="K147" s="711"/>
      <c r="L147" s="711"/>
      <c r="M147" s="711"/>
      <c r="N147" s="711"/>
      <c r="O147" s="711"/>
      <c r="P147" s="701"/>
      <c r="Q147" s="712"/>
    </row>
    <row r="148" spans="1:17" ht="14.4" customHeight="1" x14ac:dyDescent="0.3">
      <c r="A148" s="695" t="s">
        <v>3865</v>
      </c>
      <c r="B148" s="696" t="s">
        <v>3866</v>
      </c>
      <c r="C148" s="696" t="s">
        <v>3156</v>
      </c>
      <c r="D148" s="696" t="s">
        <v>4025</v>
      </c>
      <c r="E148" s="696" t="s">
        <v>4026</v>
      </c>
      <c r="F148" s="711"/>
      <c r="G148" s="711"/>
      <c r="H148" s="711"/>
      <c r="I148" s="711"/>
      <c r="J148" s="711">
        <v>1</v>
      </c>
      <c r="K148" s="711">
        <v>528</v>
      </c>
      <c r="L148" s="711"/>
      <c r="M148" s="711">
        <v>528</v>
      </c>
      <c r="N148" s="711"/>
      <c r="O148" s="711"/>
      <c r="P148" s="701"/>
      <c r="Q148" s="712"/>
    </row>
    <row r="149" spans="1:17" ht="14.4" customHeight="1" x14ac:dyDescent="0.3">
      <c r="A149" s="695" t="s">
        <v>3865</v>
      </c>
      <c r="B149" s="696" t="s">
        <v>3866</v>
      </c>
      <c r="C149" s="696" t="s">
        <v>3156</v>
      </c>
      <c r="D149" s="696" t="s">
        <v>4027</v>
      </c>
      <c r="E149" s="696" t="s">
        <v>4028</v>
      </c>
      <c r="F149" s="711"/>
      <c r="G149" s="711"/>
      <c r="H149" s="711"/>
      <c r="I149" s="711"/>
      <c r="J149" s="711"/>
      <c r="K149" s="711"/>
      <c r="L149" s="711"/>
      <c r="M149" s="711"/>
      <c r="N149" s="711">
        <v>1</v>
      </c>
      <c r="O149" s="711">
        <v>101</v>
      </c>
      <c r="P149" s="701"/>
      <c r="Q149" s="712">
        <v>101</v>
      </c>
    </row>
    <row r="150" spans="1:17" ht="14.4" customHeight="1" x14ac:dyDescent="0.3">
      <c r="A150" s="695" t="s">
        <v>3865</v>
      </c>
      <c r="B150" s="696" t="s">
        <v>4029</v>
      </c>
      <c r="C150" s="696" t="s">
        <v>3156</v>
      </c>
      <c r="D150" s="696" t="s">
        <v>4030</v>
      </c>
      <c r="E150" s="696" t="s">
        <v>4031</v>
      </c>
      <c r="F150" s="711"/>
      <c r="G150" s="711"/>
      <c r="H150" s="711"/>
      <c r="I150" s="711"/>
      <c r="J150" s="711">
        <v>12</v>
      </c>
      <c r="K150" s="711">
        <v>12420</v>
      </c>
      <c r="L150" s="711"/>
      <c r="M150" s="711">
        <v>1035</v>
      </c>
      <c r="N150" s="711"/>
      <c r="O150" s="711"/>
      <c r="P150" s="701"/>
      <c r="Q150" s="712"/>
    </row>
    <row r="151" spans="1:17" ht="14.4" customHeight="1" x14ac:dyDescent="0.3">
      <c r="A151" s="695" t="s">
        <v>3865</v>
      </c>
      <c r="B151" s="696" t="s">
        <v>4029</v>
      </c>
      <c r="C151" s="696" t="s">
        <v>3156</v>
      </c>
      <c r="D151" s="696" t="s">
        <v>3941</v>
      </c>
      <c r="E151" s="696" t="s">
        <v>3942</v>
      </c>
      <c r="F151" s="711"/>
      <c r="G151" s="711"/>
      <c r="H151" s="711"/>
      <c r="I151" s="711"/>
      <c r="J151" s="711">
        <v>1</v>
      </c>
      <c r="K151" s="711">
        <v>1245</v>
      </c>
      <c r="L151" s="711"/>
      <c r="M151" s="711">
        <v>1245</v>
      </c>
      <c r="N151" s="711"/>
      <c r="O151" s="711"/>
      <c r="P151" s="701"/>
      <c r="Q151" s="712"/>
    </row>
    <row r="152" spans="1:17" ht="14.4" customHeight="1" x14ac:dyDescent="0.3">
      <c r="A152" s="695" t="s">
        <v>4032</v>
      </c>
      <c r="B152" s="696" t="s">
        <v>3285</v>
      </c>
      <c r="C152" s="696" t="s">
        <v>892</v>
      </c>
      <c r="D152" s="696" t="s">
        <v>4033</v>
      </c>
      <c r="E152" s="696" t="s">
        <v>3792</v>
      </c>
      <c r="F152" s="711">
        <v>2.7</v>
      </c>
      <c r="G152" s="711">
        <v>4184.53</v>
      </c>
      <c r="H152" s="711">
        <v>1</v>
      </c>
      <c r="I152" s="711">
        <v>1549.8259259259257</v>
      </c>
      <c r="J152" s="711">
        <v>0.5</v>
      </c>
      <c r="K152" s="711">
        <v>490.21</v>
      </c>
      <c r="L152" s="711">
        <v>0.11714816239816658</v>
      </c>
      <c r="M152" s="711">
        <v>980.42</v>
      </c>
      <c r="N152" s="711">
        <v>0.5</v>
      </c>
      <c r="O152" s="711">
        <v>494.51</v>
      </c>
      <c r="P152" s="701">
        <v>0.11817575689503959</v>
      </c>
      <c r="Q152" s="712">
        <v>989.02</v>
      </c>
    </row>
    <row r="153" spans="1:17" ht="14.4" customHeight="1" x14ac:dyDescent="0.3">
      <c r="A153" s="695" t="s">
        <v>4032</v>
      </c>
      <c r="B153" s="696" t="s">
        <v>3285</v>
      </c>
      <c r="C153" s="696" t="s">
        <v>892</v>
      </c>
      <c r="D153" s="696" t="s">
        <v>4034</v>
      </c>
      <c r="E153" s="696" t="s">
        <v>4035</v>
      </c>
      <c r="F153" s="711"/>
      <c r="G153" s="711"/>
      <c r="H153" s="711"/>
      <c r="I153" s="711"/>
      <c r="J153" s="711">
        <v>0.08</v>
      </c>
      <c r="K153" s="711">
        <v>826.99</v>
      </c>
      <c r="L153" s="711"/>
      <c r="M153" s="711">
        <v>10337.375</v>
      </c>
      <c r="N153" s="711">
        <v>7.0000000000000007E-2</v>
      </c>
      <c r="O153" s="711">
        <v>723.61</v>
      </c>
      <c r="P153" s="701"/>
      <c r="Q153" s="712">
        <v>10337.285714285714</v>
      </c>
    </row>
    <row r="154" spans="1:17" ht="14.4" customHeight="1" x14ac:dyDescent="0.3">
      <c r="A154" s="695" t="s">
        <v>4032</v>
      </c>
      <c r="B154" s="696" t="s">
        <v>3285</v>
      </c>
      <c r="C154" s="696" t="s">
        <v>892</v>
      </c>
      <c r="D154" s="696" t="s">
        <v>4036</v>
      </c>
      <c r="E154" s="696" t="s">
        <v>1422</v>
      </c>
      <c r="F154" s="711">
        <v>1.36</v>
      </c>
      <c r="G154" s="711">
        <v>14724.199999999999</v>
      </c>
      <c r="H154" s="711">
        <v>1</v>
      </c>
      <c r="I154" s="711">
        <v>10826.617647058822</v>
      </c>
      <c r="J154" s="711">
        <v>1.1399999999999999</v>
      </c>
      <c r="K154" s="711">
        <v>12436.34</v>
      </c>
      <c r="L154" s="711">
        <v>0.84461906249575536</v>
      </c>
      <c r="M154" s="711">
        <v>10909.070175438597</v>
      </c>
      <c r="N154" s="711">
        <v>0.57000000000000006</v>
      </c>
      <c r="O154" s="711">
        <v>6225.29</v>
      </c>
      <c r="P154" s="701">
        <v>0.42279308892843076</v>
      </c>
      <c r="Q154" s="712">
        <v>10921.561403508771</v>
      </c>
    </row>
    <row r="155" spans="1:17" ht="14.4" customHeight="1" x14ac:dyDescent="0.3">
      <c r="A155" s="695" t="s">
        <v>4032</v>
      </c>
      <c r="B155" s="696" t="s">
        <v>3285</v>
      </c>
      <c r="C155" s="696" t="s">
        <v>892</v>
      </c>
      <c r="D155" s="696" t="s">
        <v>4037</v>
      </c>
      <c r="E155" s="696" t="s">
        <v>4038</v>
      </c>
      <c r="F155" s="711">
        <v>0.6</v>
      </c>
      <c r="G155" s="711">
        <v>1163.46</v>
      </c>
      <c r="H155" s="711">
        <v>1</v>
      </c>
      <c r="I155" s="711">
        <v>1939.1000000000001</v>
      </c>
      <c r="J155" s="711">
        <v>0.1</v>
      </c>
      <c r="K155" s="711">
        <v>195.61</v>
      </c>
      <c r="L155" s="711">
        <v>0.16812782562357109</v>
      </c>
      <c r="M155" s="711">
        <v>1956.1000000000001</v>
      </c>
      <c r="N155" s="711">
        <v>0.1</v>
      </c>
      <c r="O155" s="711">
        <v>195.61</v>
      </c>
      <c r="P155" s="701">
        <v>0.16812782562357109</v>
      </c>
      <c r="Q155" s="712">
        <v>1956.1000000000001</v>
      </c>
    </row>
    <row r="156" spans="1:17" ht="14.4" customHeight="1" x14ac:dyDescent="0.3">
      <c r="A156" s="695" t="s">
        <v>4032</v>
      </c>
      <c r="B156" s="696" t="s">
        <v>3285</v>
      </c>
      <c r="C156" s="696" t="s">
        <v>892</v>
      </c>
      <c r="D156" s="696" t="s">
        <v>4039</v>
      </c>
      <c r="E156" s="696" t="s">
        <v>4040</v>
      </c>
      <c r="F156" s="711"/>
      <c r="G156" s="711"/>
      <c r="H156" s="711"/>
      <c r="I156" s="711"/>
      <c r="J156" s="711"/>
      <c r="K156" s="711"/>
      <c r="L156" s="711"/>
      <c r="M156" s="711"/>
      <c r="N156" s="711">
        <v>0.15</v>
      </c>
      <c r="O156" s="711">
        <v>56.9</v>
      </c>
      <c r="P156" s="701"/>
      <c r="Q156" s="712">
        <v>379.33333333333331</v>
      </c>
    </row>
    <row r="157" spans="1:17" ht="14.4" customHeight="1" x14ac:dyDescent="0.3">
      <c r="A157" s="695" t="s">
        <v>4032</v>
      </c>
      <c r="B157" s="696" t="s">
        <v>3285</v>
      </c>
      <c r="C157" s="696" t="s">
        <v>892</v>
      </c>
      <c r="D157" s="696" t="s">
        <v>3794</v>
      </c>
      <c r="E157" s="696" t="s">
        <v>3795</v>
      </c>
      <c r="F157" s="711">
        <v>0.05</v>
      </c>
      <c r="G157" s="711">
        <v>46.83</v>
      </c>
      <c r="H157" s="711">
        <v>1</v>
      </c>
      <c r="I157" s="711">
        <v>936.59999999999991</v>
      </c>
      <c r="J157" s="711">
        <v>0.2</v>
      </c>
      <c r="K157" s="711">
        <v>188.55</v>
      </c>
      <c r="L157" s="711">
        <v>4.0262652146060223</v>
      </c>
      <c r="M157" s="711">
        <v>942.75</v>
      </c>
      <c r="N157" s="711"/>
      <c r="O157" s="711"/>
      <c r="P157" s="701"/>
      <c r="Q157" s="712"/>
    </row>
    <row r="158" spans="1:17" ht="14.4" customHeight="1" x14ac:dyDescent="0.3">
      <c r="A158" s="695" t="s">
        <v>4032</v>
      </c>
      <c r="B158" s="696" t="s">
        <v>3285</v>
      </c>
      <c r="C158" s="696" t="s">
        <v>3127</v>
      </c>
      <c r="D158" s="696" t="s">
        <v>4041</v>
      </c>
      <c r="E158" s="696" t="s">
        <v>4042</v>
      </c>
      <c r="F158" s="711"/>
      <c r="G158" s="711"/>
      <c r="H158" s="711"/>
      <c r="I158" s="711"/>
      <c r="J158" s="711"/>
      <c r="K158" s="711"/>
      <c r="L158" s="711"/>
      <c r="M158" s="711"/>
      <c r="N158" s="711">
        <v>1</v>
      </c>
      <c r="O158" s="711">
        <v>1707.1</v>
      </c>
      <c r="P158" s="701"/>
      <c r="Q158" s="712">
        <v>1707.1</v>
      </c>
    </row>
    <row r="159" spans="1:17" ht="14.4" customHeight="1" x14ac:dyDescent="0.3">
      <c r="A159" s="695" t="s">
        <v>4032</v>
      </c>
      <c r="B159" s="696" t="s">
        <v>3285</v>
      </c>
      <c r="C159" s="696" t="s">
        <v>3127</v>
      </c>
      <c r="D159" s="696" t="s">
        <v>4043</v>
      </c>
      <c r="E159" s="696" t="s">
        <v>4044</v>
      </c>
      <c r="F159" s="711"/>
      <c r="G159" s="711"/>
      <c r="H159" s="711"/>
      <c r="I159" s="711"/>
      <c r="J159" s="711">
        <v>1</v>
      </c>
      <c r="K159" s="711">
        <v>972.32</v>
      </c>
      <c r="L159" s="711"/>
      <c r="M159" s="711">
        <v>972.32</v>
      </c>
      <c r="N159" s="711"/>
      <c r="O159" s="711"/>
      <c r="P159" s="701"/>
      <c r="Q159" s="712"/>
    </row>
    <row r="160" spans="1:17" ht="14.4" customHeight="1" x14ac:dyDescent="0.3">
      <c r="A160" s="695" t="s">
        <v>4032</v>
      </c>
      <c r="B160" s="696" t="s">
        <v>3285</v>
      </c>
      <c r="C160" s="696" t="s">
        <v>3127</v>
      </c>
      <c r="D160" s="696" t="s">
        <v>4045</v>
      </c>
      <c r="E160" s="696" t="s">
        <v>4046</v>
      </c>
      <c r="F160" s="711"/>
      <c r="G160" s="711"/>
      <c r="H160" s="711"/>
      <c r="I160" s="711"/>
      <c r="J160" s="711">
        <v>1</v>
      </c>
      <c r="K160" s="711">
        <v>1027.76</v>
      </c>
      <c r="L160" s="711"/>
      <c r="M160" s="711">
        <v>1027.76</v>
      </c>
      <c r="N160" s="711"/>
      <c r="O160" s="711"/>
      <c r="P160" s="701"/>
      <c r="Q160" s="712"/>
    </row>
    <row r="161" spans="1:17" ht="14.4" customHeight="1" x14ac:dyDescent="0.3">
      <c r="A161" s="695" t="s">
        <v>4032</v>
      </c>
      <c r="B161" s="696" t="s">
        <v>3285</v>
      </c>
      <c r="C161" s="696" t="s">
        <v>3127</v>
      </c>
      <c r="D161" s="696" t="s">
        <v>4047</v>
      </c>
      <c r="E161" s="696" t="s">
        <v>4048</v>
      </c>
      <c r="F161" s="711"/>
      <c r="G161" s="711"/>
      <c r="H161" s="711"/>
      <c r="I161" s="711"/>
      <c r="J161" s="711">
        <v>1</v>
      </c>
      <c r="K161" s="711">
        <v>888.06</v>
      </c>
      <c r="L161" s="711"/>
      <c r="M161" s="711">
        <v>888.06</v>
      </c>
      <c r="N161" s="711"/>
      <c r="O161" s="711"/>
      <c r="P161" s="701"/>
      <c r="Q161" s="712"/>
    </row>
    <row r="162" spans="1:17" ht="14.4" customHeight="1" x14ac:dyDescent="0.3">
      <c r="A162" s="695" t="s">
        <v>4032</v>
      </c>
      <c r="B162" s="696" t="s">
        <v>3285</v>
      </c>
      <c r="C162" s="696" t="s">
        <v>3127</v>
      </c>
      <c r="D162" s="696" t="s">
        <v>4049</v>
      </c>
      <c r="E162" s="696" t="s">
        <v>4050</v>
      </c>
      <c r="F162" s="711"/>
      <c r="G162" s="711"/>
      <c r="H162" s="711"/>
      <c r="I162" s="711"/>
      <c r="J162" s="711">
        <v>2</v>
      </c>
      <c r="K162" s="711">
        <v>7797.6</v>
      </c>
      <c r="L162" s="711"/>
      <c r="M162" s="711">
        <v>3898.8</v>
      </c>
      <c r="N162" s="711"/>
      <c r="O162" s="711"/>
      <c r="P162" s="701"/>
      <c r="Q162" s="712"/>
    </row>
    <row r="163" spans="1:17" ht="14.4" customHeight="1" x14ac:dyDescent="0.3">
      <c r="A163" s="695" t="s">
        <v>4032</v>
      </c>
      <c r="B163" s="696" t="s">
        <v>3285</v>
      </c>
      <c r="C163" s="696" t="s">
        <v>3127</v>
      </c>
      <c r="D163" s="696" t="s">
        <v>4051</v>
      </c>
      <c r="E163" s="696" t="s">
        <v>4052</v>
      </c>
      <c r="F163" s="711"/>
      <c r="G163" s="711"/>
      <c r="H163" s="711"/>
      <c r="I163" s="711"/>
      <c r="J163" s="711">
        <v>1</v>
      </c>
      <c r="K163" s="711">
        <v>359.1</v>
      </c>
      <c r="L163" s="711"/>
      <c r="M163" s="711">
        <v>359.1</v>
      </c>
      <c r="N163" s="711"/>
      <c r="O163" s="711"/>
      <c r="P163" s="701"/>
      <c r="Q163" s="712"/>
    </row>
    <row r="164" spans="1:17" ht="14.4" customHeight="1" x14ac:dyDescent="0.3">
      <c r="A164" s="695" t="s">
        <v>4032</v>
      </c>
      <c r="B164" s="696" t="s">
        <v>3285</v>
      </c>
      <c r="C164" s="696" t="s">
        <v>3127</v>
      </c>
      <c r="D164" s="696" t="s">
        <v>4053</v>
      </c>
      <c r="E164" s="696" t="s">
        <v>4054</v>
      </c>
      <c r="F164" s="711">
        <v>1</v>
      </c>
      <c r="G164" s="711">
        <v>893.9</v>
      </c>
      <c r="H164" s="711">
        <v>1</v>
      </c>
      <c r="I164" s="711">
        <v>893.9</v>
      </c>
      <c r="J164" s="711">
        <v>3</v>
      </c>
      <c r="K164" s="711">
        <v>2681.7</v>
      </c>
      <c r="L164" s="711">
        <v>3</v>
      </c>
      <c r="M164" s="711">
        <v>893.9</v>
      </c>
      <c r="N164" s="711"/>
      <c r="O164" s="711"/>
      <c r="P164" s="701"/>
      <c r="Q164" s="712"/>
    </row>
    <row r="165" spans="1:17" ht="14.4" customHeight="1" x14ac:dyDescent="0.3">
      <c r="A165" s="695" t="s">
        <v>4032</v>
      </c>
      <c r="B165" s="696" t="s">
        <v>3285</v>
      </c>
      <c r="C165" s="696" t="s">
        <v>3127</v>
      </c>
      <c r="D165" s="696" t="s">
        <v>4055</v>
      </c>
      <c r="E165" s="696" t="s">
        <v>4056</v>
      </c>
      <c r="F165" s="711"/>
      <c r="G165" s="711"/>
      <c r="H165" s="711"/>
      <c r="I165" s="711"/>
      <c r="J165" s="711"/>
      <c r="K165" s="711"/>
      <c r="L165" s="711"/>
      <c r="M165" s="711"/>
      <c r="N165" s="711">
        <v>2</v>
      </c>
      <c r="O165" s="711">
        <v>1787.8</v>
      </c>
      <c r="P165" s="701"/>
      <c r="Q165" s="712">
        <v>893.9</v>
      </c>
    </row>
    <row r="166" spans="1:17" ht="14.4" customHeight="1" x14ac:dyDescent="0.3">
      <c r="A166" s="695" t="s">
        <v>4032</v>
      </c>
      <c r="B166" s="696" t="s">
        <v>3285</v>
      </c>
      <c r="C166" s="696" t="s">
        <v>3127</v>
      </c>
      <c r="D166" s="696" t="s">
        <v>4057</v>
      </c>
      <c r="E166" s="696" t="s">
        <v>4058</v>
      </c>
      <c r="F166" s="711"/>
      <c r="G166" s="711"/>
      <c r="H166" s="711"/>
      <c r="I166" s="711"/>
      <c r="J166" s="711">
        <v>1</v>
      </c>
      <c r="K166" s="711">
        <v>16831.689999999999</v>
      </c>
      <c r="L166" s="711"/>
      <c r="M166" s="711">
        <v>16831.689999999999</v>
      </c>
      <c r="N166" s="711"/>
      <c r="O166" s="711"/>
      <c r="P166" s="701"/>
      <c r="Q166" s="712"/>
    </row>
    <row r="167" spans="1:17" ht="14.4" customHeight="1" x14ac:dyDescent="0.3">
      <c r="A167" s="695" t="s">
        <v>4032</v>
      </c>
      <c r="B167" s="696" t="s">
        <v>3285</v>
      </c>
      <c r="C167" s="696" t="s">
        <v>3127</v>
      </c>
      <c r="D167" s="696" t="s">
        <v>4059</v>
      </c>
      <c r="E167" s="696" t="s">
        <v>4060</v>
      </c>
      <c r="F167" s="711"/>
      <c r="G167" s="711"/>
      <c r="H167" s="711"/>
      <c r="I167" s="711"/>
      <c r="J167" s="711">
        <v>2</v>
      </c>
      <c r="K167" s="711">
        <v>6357.26</v>
      </c>
      <c r="L167" s="711"/>
      <c r="M167" s="711">
        <v>3178.63</v>
      </c>
      <c r="N167" s="711"/>
      <c r="O167" s="711"/>
      <c r="P167" s="701"/>
      <c r="Q167" s="712"/>
    </row>
    <row r="168" spans="1:17" ht="14.4" customHeight="1" x14ac:dyDescent="0.3">
      <c r="A168" s="695" t="s">
        <v>4032</v>
      </c>
      <c r="B168" s="696" t="s">
        <v>3285</v>
      </c>
      <c r="C168" s="696" t="s">
        <v>3127</v>
      </c>
      <c r="D168" s="696" t="s">
        <v>4061</v>
      </c>
      <c r="E168" s="696" t="s">
        <v>4062</v>
      </c>
      <c r="F168" s="711"/>
      <c r="G168" s="711"/>
      <c r="H168" s="711"/>
      <c r="I168" s="711"/>
      <c r="J168" s="711"/>
      <c r="K168" s="711"/>
      <c r="L168" s="711"/>
      <c r="M168" s="711"/>
      <c r="N168" s="711">
        <v>2</v>
      </c>
      <c r="O168" s="711">
        <v>2170.4</v>
      </c>
      <c r="P168" s="701"/>
      <c r="Q168" s="712">
        <v>1085.2</v>
      </c>
    </row>
    <row r="169" spans="1:17" ht="14.4" customHeight="1" x14ac:dyDescent="0.3">
      <c r="A169" s="695" t="s">
        <v>4032</v>
      </c>
      <c r="B169" s="696" t="s">
        <v>3285</v>
      </c>
      <c r="C169" s="696" t="s">
        <v>3127</v>
      </c>
      <c r="D169" s="696" t="s">
        <v>4063</v>
      </c>
      <c r="E169" s="696" t="s">
        <v>4064</v>
      </c>
      <c r="F169" s="711"/>
      <c r="G169" s="711"/>
      <c r="H169" s="711"/>
      <c r="I169" s="711"/>
      <c r="J169" s="711"/>
      <c r="K169" s="711"/>
      <c r="L169" s="711"/>
      <c r="M169" s="711"/>
      <c r="N169" s="711">
        <v>1</v>
      </c>
      <c r="O169" s="711">
        <v>704</v>
      </c>
      <c r="P169" s="701"/>
      <c r="Q169" s="712">
        <v>704</v>
      </c>
    </row>
    <row r="170" spans="1:17" ht="14.4" customHeight="1" x14ac:dyDescent="0.3">
      <c r="A170" s="695" t="s">
        <v>4032</v>
      </c>
      <c r="B170" s="696" t="s">
        <v>3285</v>
      </c>
      <c r="C170" s="696" t="s">
        <v>3156</v>
      </c>
      <c r="D170" s="696" t="s">
        <v>3623</v>
      </c>
      <c r="E170" s="696" t="s">
        <v>3624</v>
      </c>
      <c r="F170" s="711">
        <v>2</v>
      </c>
      <c r="G170" s="711">
        <v>408</v>
      </c>
      <c r="H170" s="711">
        <v>1</v>
      </c>
      <c r="I170" s="711">
        <v>204</v>
      </c>
      <c r="J170" s="711">
        <v>1</v>
      </c>
      <c r="K170" s="711">
        <v>205</v>
      </c>
      <c r="L170" s="711">
        <v>0.50245098039215685</v>
      </c>
      <c r="M170" s="711">
        <v>205</v>
      </c>
      <c r="N170" s="711"/>
      <c r="O170" s="711"/>
      <c r="P170" s="701"/>
      <c r="Q170" s="712"/>
    </row>
    <row r="171" spans="1:17" ht="14.4" customHeight="1" x14ac:dyDescent="0.3">
      <c r="A171" s="695" t="s">
        <v>4032</v>
      </c>
      <c r="B171" s="696" t="s">
        <v>3285</v>
      </c>
      <c r="C171" s="696" t="s">
        <v>3156</v>
      </c>
      <c r="D171" s="696" t="s">
        <v>4065</v>
      </c>
      <c r="E171" s="696" t="s">
        <v>4066</v>
      </c>
      <c r="F171" s="711"/>
      <c r="G171" s="711"/>
      <c r="H171" s="711"/>
      <c r="I171" s="711"/>
      <c r="J171" s="711">
        <v>1</v>
      </c>
      <c r="K171" s="711">
        <v>150</v>
      </c>
      <c r="L171" s="711"/>
      <c r="M171" s="711">
        <v>150</v>
      </c>
      <c r="N171" s="711"/>
      <c r="O171" s="711"/>
      <c r="P171" s="701"/>
      <c r="Q171" s="712"/>
    </row>
    <row r="172" spans="1:17" ht="14.4" customHeight="1" x14ac:dyDescent="0.3">
      <c r="A172" s="695" t="s">
        <v>4032</v>
      </c>
      <c r="B172" s="696" t="s">
        <v>3285</v>
      </c>
      <c r="C172" s="696" t="s">
        <v>3156</v>
      </c>
      <c r="D172" s="696" t="s">
        <v>4067</v>
      </c>
      <c r="E172" s="696" t="s">
        <v>4068</v>
      </c>
      <c r="F172" s="711"/>
      <c r="G172" s="711"/>
      <c r="H172" s="711"/>
      <c r="I172" s="711"/>
      <c r="J172" s="711">
        <v>1</v>
      </c>
      <c r="K172" s="711">
        <v>182</v>
      </c>
      <c r="L172" s="711"/>
      <c r="M172" s="711">
        <v>182</v>
      </c>
      <c r="N172" s="711">
        <v>1</v>
      </c>
      <c r="O172" s="711">
        <v>182</v>
      </c>
      <c r="P172" s="701"/>
      <c r="Q172" s="712">
        <v>182</v>
      </c>
    </row>
    <row r="173" spans="1:17" ht="14.4" customHeight="1" x14ac:dyDescent="0.3">
      <c r="A173" s="695" t="s">
        <v>4032</v>
      </c>
      <c r="B173" s="696" t="s">
        <v>3285</v>
      </c>
      <c r="C173" s="696" t="s">
        <v>3156</v>
      </c>
      <c r="D173" s="696" t="s">
        <v>4069</v>
      </c>
      <c r="E173" s="696" t="s">
        <v>4070</v>
      </c>
      <c r="F173" s="711">
        <v>2</v>
      </c>
      <c r="G173" s="711">
        <v>432</v>
      </c>
      <c r="H173" s="711">
        <v>1</v>
      </c>
      <c r="I173" s="711">
        <v>216</v>
      </c>
      <c r="J173" s="711"/>
      <c r="K173" s="711"/>
      <c r="L173" s="711"/>
      <c r="M173" s="711"/>
      <c r="N173" s="711">
        <v>1</v>
      </c>
      <c r="O173" s="711">
        <v>217</v>
      </c>
      <c r="P173" s="701">
        <v>0.50231481481481477</v>
      </c>
      <c r="Q173" s="712">
        <v>217</v>
      </c>
    </row>
    <row r="174" spans="1:17" ht="14.4" customHeight="1" x14ac:dyDescent="0.3">
      <c r="A174" s="695" t="s">
        <v>4032</v>
      </c>
      <c r="B174" s="696" t="s">
        <v>3285</v>
      </c>
      <c r="C174" s="696" t="s">
        <v>3156</v>
      </c>
      <c r="D174" s="696" t="s">
        <v>3200</v>
      </c>
      <c r="E174" s="696" t="s">
        <v>3201</v>
      </c>
      <c r="F174" s="711">
        <v>12</v>
      </c>
      <c r="G174" s="711">
        <v>2616</v>
      </c>
      <c r="H174" s="711">
        <v>1</v>
      </c>
      <c r="I174" s="711">
        <v>218</v>
      </c>
      <c r="J174" s="711">
        <v>14</v>
      </c>
      <c r="K174" s="711">
        <v>3066</v>
      </c>
      <c r="L174" s="711">
        <v>1.1720183486238531</v>
      </c>
      <c r="M174" s="711">
        <v>219</v>
      </c>
      <c r="N174" s="711">
        <v>87</v>
      </c>
      <c r="O174" s="711">
        <v>19053</v>
      </c>
      <c r="P174" s="701">
        <v>7.2832568807339451</v>
      </c>
      <c r="Q174" s="712">
        <v>219</v>
      </c>
    </row>
    <row r="175" spans="1:17" ht="14.4" customHeight="1" x14ac:dyDescent="0.3">
      <c r="A175" s="695" t="s">
        <v>4032</v>
      </c>
      <c r="B175" s="696" t="s">
        <v>3285</v>
      </c>
      <c r="C175" s="696" t="s">
        <v>3156</v>
      </c>
      <c r="D175" s="696" t="s">
        <v>4071</v>
      </c>
      <c r="E175" s="696" t="s">
        <v>4072</v>
      </c>
      <c r="F175" s="711"/>
      <c r="G175" s="711"/>
      <c r="H175" s="711"/>
      <c r="I175" s="711"/>
      <c r="J175" s="711"/>
      <c r="K175" s="711"/>
      <c r="L175" s="711"/>
      <c r="M175" s="711"/>
      <c r="N175" s="711">
        <v>1</v>
      </c>
      <c r="O175" s="711">
        <v>609</v>
      </c>
      <c r="P175" s="701"/>
      <c r="Q175" s="712">
        <v>609</v>
      </c>
    </row>
    <row r="176" spans="1:17" ht="14.4" customHeight="1" x14ac:dyDescent="0.3">
      <c r="A176" s="695" t="s">
        <v>4032</v>
      </c>
      <c r="B176" s="696" t="s">
        <v>3285</v>
      </c>
      <c r="C176" s="696" t="s">
        <v>3156</v>
      </c>
      <c r="D176" s="696" t="s">
        <v>3208</v>
      </c>
      <c r="E176" s="696" t="s">
        <v>3209</v>
      </c>
      <c r="F176" s="711"/>
      <c r="G176" s="711"/>
      <c r="H176" s="711"/>
      <c r="I176" s="711"/>
      <c r="J176" s="711">
        <v>24</v>
      </c>
      <c r="K176" s="711">
        <v>6168</v>
      </c>
      <c r="L176" s="711"/>
      <c r="M176" s="711">
        <v>257</v>
      </c>
      <c r="N176" s="711"/>
      <c r="O176" s="711"/>
      <c r="P176" s="701"/>
      <c r="Q176" s="712"/>
    </row>
    <row r="177" spans="1:17" ht="14.4" customHeight="1" x14ac:dyDescent="0.3">
      <c r="A177" s="695" t="s">
        <v>4032</v>
      </c>
      <c r="B177" s="696" t="s">
        <v>3285</v>
      </c>
      <c r="C177" s="696" t="s">
        <v>3156</v>
      </c>
      <c r="D177" s="696" t="s">
        <v>3539</v>
      </c>
      <c r="E177" s="696" t="s">
        <v>3540</v>
      </c>
      <c r="F177" s="711">
        <v>3</v>
      </c>
      <c r="G177" s="711">
        <v>975</v>
      </c>
      <c r="H177" s="711">
        <v>1</v>
      </c>
      <c r="I177" s="711">
        <v>325</v>
      </c>
      <c r="J177" s="711">
        <v>3</v>
      </c>
      <c r="K177" s="711">
        <v>978</v>
      </c>
      <c r="L177" s="711">
        <v>1.003076923076923</v>
      </c>
      <c r="M177" s="711">
        <v>326</v>
      </c>
      <c r="N177" s="711">
        <v>3</v>
      </c>
      <c r="O177" s="711">
        <v>978</v>
      </c>
      <c r="P177" s="701">
        <v>1.003076923076923</v>
      </c>
      <c r="Q177" s="712">
        <v>326</v>
      </c>
    </row>
    <row r="178" spans="1:17" ht="14.4" customHeight="1" x14ac:dyDescent="0.3">
      <c r="A178" s="695" t="s">
        <v>4032</v>
      </c>
      <c r="B178" s="696" t="s">
        <v>3285</v>
      </c>
      <c r="C178" s="696" t="s">
        <v>3156</v>
      </c>
      <c r="D178" s="696" t="s">
        <v>4073</v>
      </c>
      <c r="E178" s="696" t="s">
        <v>4074</v>
      </c>
      <c r="F178" s="711"/>
      <c r="G178" s="711"/>
      <c r="H178" s="711"/>
      <c r="I178" s="711"/>
      <c r="J178" s="711">
        <v>1</v>
      </c>
      <c r="K178" s="711">
        <v>4127</v>
      </c>
      <c r="L178" s="711"/>
      <c r="M178" s="711">
        <v>4127</v>
      </c>
      <c r="N178" s="711"/>
      <c r="O178" s="711"/>
      <c r="P178" s="701"/>
      <c r="Q178" s="712"/>
    </row>
    <row r="179" spans="1:17" ht="14.4" customHeight="1" x14ac:dyDescent="0.3">
      <c r="A179" s="695" t="s">
        <v>4032</v>
      </c>
      <c r="B179" s="696" t="s">
        <v>3285</v>
      </c>
      <c r="C179" s="696" t="s">
        <v>3156</v>
      </c>
      <c r="D179" s="696" t="s">
        <v>4075</v>
      </c>
      <c r="E179" s="696" t="s">
        <v>4076</v>
      </c>
      <c r="F179" s="711"/>
      <c r="G179" s="711"/>
      <c r="H179" s="711"/>
      <c r="I179" s="711"/>
      <c r="J179" s="711">
        <v>2</v>
      </c>
      <c r="K179" s="711">
        <v>7630</v>
      </c>
      <c r="L179" s="711"/>
      <c r="M179" s="711">
        <v>3815</v>
      </c>
      <c r="N179" s="711"/>
      <c r="O179" s="711"/>
      <c r="P179" s="701"/>
      <c r="Q179" s="712"/>
    </row>
    <row r="180" spans="1:17" ht="14.4" customHeight="1" x14ac:dyDescent="0.3">
      <c r="A180" s="695" t="s">
        <v>4032</v>
      </c>
      <c r="B180" s="696" t="s">
        <v>3285</v>
      </c>
      <c r="C180" s="696" t="s">
        <v>3156</v>
      </c>
      <c r="D180" s="696" t="s">
        <v>4077</v>
      </c>
      <c r="E180" s="696" t="s">
        <v>4078</v>
      </c>
      <c r="F180" s="711">
        <v>15</v>
      </c>
      <c r="G180" s="711">
        <v>19140</v>
      </c>
      <c r="H180" s="711">
        <v>1</v>
      </c>
      <c r="I180" s="711">
        <v>1276</v>
      </c>
      <c r="J180" s="711">
        <v>17</v>
      </c>
      <c r="K180" s="711">
        <v>21709</v>
      </c>
      <c r="L180" s="711">
        <v>1.1342215256008359</v>
      </c>
      <c r="M180" s="711">
        <v>1277</v>
      </c>
      <c r="N180" s="711">
        <v>9</v>
      </c>
      <c r="O180" s="711">
        <v>11493</v>
      </c>
      <c r="P180" s="701">
        <v>0.60047021943573664</v>
      </c>
      <c r="Q180" s="712">
        <v>1277</v>
      </c>
    </row>
    <row r="181" spans="1:17" ht="14.4" customHeight="1" x14ac:dyDescent="0.3">
      <c r="A181" s="695" t="s">
        <v>4032</v>
      </c>
      <c r="B181" s="696" t="s">
        <v>3285</v>
      </c>
      <c r="C181" s="696" t="s">
        <v>3156</v>
      </c>
      <c r="D181" s="696" t="s">
        <v>4079</v>
      </c>
      <c r="E181" s="696" t="s">
        <v>4080</v>
      </c>
      <c r="F181" s="711">
        <v>14</v>
      </c>
      <c r="G181" s="711">
        <v>16282</v>
      </c>
      <c r="H181" s="711">
        <v>1</v>
      </c>
      <c r="I181" s="711">
        <v>1163</v>
      </c>
      <c r="J181" s="711">
        <v>14</v>
      </c>
      <c r="K181" s="711">
        <v>16296</v>
      </c>
      <c r="L181" s="711">
        <v>1.000859845227859</v>
      </c>
      <c r="M181" s="711">
        <v>1164</v>
      </c>
      <c r="N181" s="711">
        <v>1</v>
      </c>
      <c r="O181" s="711">
        <v>1164</v>
      </c>
      <c r="P181" s="701">
        <v>7.1489988944847066E-2</v>
      </c>
      <c r="Q181" s="712">
        <v>1164</v>
      </c>
    </row>
    <row r="182" spans="1:17" ht="14.4" customHeight="1" x14ac:dyDescent="0.3">
      <c r="A182" s="695" t="s">
        <v>4032</v>
      </c>
      <c r="B182" s="696" t="s">
        <v>3285</v>
      </c>
      <c r="C182" s="696" t="s">
        <v>3156</v>
      </c>
      <c r="D182" s="696" t="s">
        <v>4081</v>
      </c>
      <c r="E182" s="696" t="s">
        <v>4082</v>
      </c>
      <c r="F182" s="711"/>
      <c r="G182" s="711"/>
      <c r="H182" s="711"/>
      <c r="I182" s="711"/>
      <c r="J182" s="711">
        <v>2</v>
      </c>
      <c r="K182" s="711">
        <v>10136</v>
      </c>
      <c r="L182" s="711"/>
      <c r="M182" s="711">
        <v>5068</v>
      </c>
      <c r="N182" s="711"/>
      <c r="O182" s="711"/>
      <c r="P182" s="701"/>
      <c r="Q182" s="712"/>
    </row>
    <row r="183" spans="1:17" ht="14.4" customHeight="1" x14ac:dyDescent="0.3">
      <c r="A183" s="695" t="s">
        <v>4032</v>
      </c>
      <c r="B183" s="696" t="s">
        <v>3285</v>
      </c>
      <c r="C183" s="696" t="s">
        <v>3156</v>
      </c>
      <c r="D183" s="696" t="s">
        <v>3561</v>
      </c>
      <c r="E183" s="696" t="s">
        <v>3562</v>
      </c>
      <c r="F183" s="711"/>
      <c r="G183" s="711"/>
      <c r="H183" s="711"/>
      <c r="I183" s="711"/>
      <c r="J183" s="711"/>
      <c r="K183" s="711"/>
      <c r="L183" s="711"/>
      <c r="M183" s="711"/>
      <c r="N183" s="711">
        <v>1</v>
      </c>
      <c r="O183" s="711">
        <v>742</v>
      </c>
      <c r="P183" s="701"/>
      <c r="Q183" s="712">
        <v>742</v>
      </c>
    </row>
    <row r="184" spans="1:17" ht="14.4" customHeight="1" x14ac:dyDescent="0.3">
      <c r="A184" s="695" t="s">
        <v>4032</v>
      </c>
      <c r="B184" s="696" t="s">
        <v>3285</v>
      </c>
      <c r="C184" s="696" t="s">
        <v>3156</v>
      </c>
      <c r="D184" s="696" t="s">
        <v>4083</v>
      </c>
      <c r="E184" s="696" t="s">
        <v>4084</v>
      </c>
      <c r="F184" s="711">
        <v>57</v>
      </c>
      <c r="G184" s="711">
        <v>9804</v>
      </c>
      <c r="H184" s="711">
        <v>1</v>
      </c>
      <c r="I184" s="711">
        <v>172</v>
      </c>
      <c r="J184" s="711">
        <v>36</v>
      </c>
      <c r="K184" s="711">
        <v>6228</v>
      </c>
      <c r="L184" s="711">
        <v>0.63525091799265609</v>
      </c>
      <c r="M184" s="711">
        <v>173</v>
      </c>
      <c r="N184" s="711">
        <v>40</v>
      </c>
      <c r="O184" s="711">
        <v>6920</v>
      </c>
      <c r="P184" s="701">
        <v>0.70583435332517341</v>
      </c>
      <c r="Q184" s="712">
        <v>173</v>
      </c>
    </row>
    <row r="185" spans="1:17" ht="14.4" customHeight="1" x14ac:dyDescent="0.3">
      <c r="A185" s="695" t="s">
        <v>4032</v>
      </c>
      <c r="B185" s="696" t="s">
        <v>3285</v>
      </c>
      <c r="C185" s="696" t="s">
        <v>3156</v>
      </c>
      <c r="D185" s="696" t="s">
        <v>4085</v>
      </c>
      <c r="E185" s="696" t="s">
        <v>4086</v>
      </c>
      <c r="F185" s="711">
        <v>25</v>
      </c>
      <c r="G185" s="711">
        <v>49850</v>
      </c>
      <c r="H185" s="711">
        <v>1</v>
      </c>
      <c r="I185" s="711">
        <v>1994</v>
      </c>
      <c r="J185" s="711">
        <v>15</v>
      </c>
      <c r="K185" s="711">
        <v>29940</v>
      </c>
      <c r="L185" s="711">
        <v>0.60060180541624875</v>
      </c>
      <c r="M185" s="711">
        <v>1996</v>
      </c>
      <c r="N185" s="711">
        <v>27</v>
      </c>
      <c r="O185" s="711">
        <v>53892</v>
      </c>
      <c r="P185" s="701">
        <v>1.0810832497492477</v>
      </c>
      <c r="Q185" s="712">
        <v>1996</v>
      </c>
    </row>
    <row r="186" spans="1:17" ht="14.4" customHeight="1" x14ac:dyDescent="0.3">
      <c r="A186" s="695" t="s">
        <v>4032</v>
      </c>
      <c r="B186" s="696" t="s">
        <v>3285</v>
      </c>
      <c r="C186" s="696" t="s">
        <v>3156</v>
      </c>
      <c r="D186" s="696" t="s">
        <v>4087</v>
      </c>
      <c r="E186" s="696" t="s">
        <v>4088</v>
      </c>
      <c r="F186" s="711"/>
      <c r="G186" s="711"/>
      <c r="H186" s="711"/>
      <c r="I186" s="711"/>
      <c r="J186" s="711">
        <v>2</v>
      </c>
      <c r="K186" s="711">
        <v>10360</v>
      </c>
      <c r="L186" s="711"/>
      <c r="M186" s="711">
        <v>5180</v>
      </c>
      <c r="N186" s="711"/>
      <c r="O186" s="711"/>
      <c r="P186" s="701"/>
      <c r="Q186" s="712"/>
    </row>
    <row r="187" spans="1:17" ht="14.4" customHeight="1" x14ac:dyDescent="0.3">
      <c r="A187" s="695" t="s">
        <v>4032</v>
      </c>
      <c r="B187" s="696" t="s">
        <v>3285</v>
      </c>
      <c r="C187" s="696" t="s">
        <v>3156</v>
      </c>
      <c r="D187" s="696" t="s">
        <v>4089</v>
      </c>
      <c r="E187" s="696" t="s">
        <v>4090</v>
      </c>
      <c r="F187" s="711"/>
      <c r="G187" s="711"/>
      <c r="H187" s="711"/>
      <c r="I187" s="711"/>
      <c r="J187" s="711"/>
      <c r="K187" s="711"/>
      <c r="L187" s="711"/>
      <c r="M187" s="711"/>
      <c r="N187" s="711">
        <v>1</v>
      </c>
      <c r="O187" s="711">
        <v>658</v>
      </c>
      <c r="P187" s="701"/>
      <c r="Q187" s="712">
        <v>658</v>
      </c>
    </row>
    <row r="188" spans="1:17" ht="14.4" customHeight="1" x14ac:dyDescent="0.3">
      <c r="A188" s="695" t="s">
        <v>4032</v>
      </c>
      <c r="B188" s="696" t="s">
        <v>3285</v>
      </c>
      <c r="C188" s="696" t="s">
        <v>3156</v>
      </c>
      <c r="D188" s="696" t="s">
        <v>4091</v>
      </c>
      <c r="E188" s="696" t="s">
        <v>4092</v>
      </c>
      <c r="F188" s="711">
        <v>130</v>
      </c>
      <c r="G188" s="711">
        <v>25610</v>
      </c>
      <c r="H188" s="711">
        <v>1</v>
      </c>
      <c r="I188" s="711">
        <v>197</v>
      </c>
      <c r="J188" s="711">
        <v>83</v>
      </c>
      <c r="K188" s="711">
        <v>16434</v>
      </c>
      <c r="L188" s="711">
        <v>0.6417024599765716</v>
      </c>
      <c r="M188" s="711">
        <v>198</v>
      </c>
      <c r="N188" s="711">
        <v>229</v>
      </c>
      <c r="O188" s="711">
        <v>45342</v>
      </c>
      <c r="P188" s="701">
        <v>1.7704802811401796</v>
      </c>
      <c r="Q188" s="712">
        <v>198</v>
      </c>
    </row>
    <row r="189" spans="1:17" ht="14.4" customHeight="1" x14ac:dyDescent="0.3">
      <c r="A189" s="695" t="s">
        <v>4032</v>
      </c>
      <c r="B189" s="696" t="s">
        <v>3285</v>
      </c>
      <c r="C189" s="696" t="s">
        <v>3156</v>
      </c>
      <c r="D189" s="696" t="s">
        <v>4093</v>
      </c>
      <c r="E189" s="696" t="s">
        <v>4094</v>
      </c>
      <c r="F189" s="711"/>
      <c r="G189" s="711"/>
      <c r="H189" s="711"/>
      <c r="I189" s="711"/>
      <c r="J189" s="711"/>
      <c r="K189" s="711"/>
      <c r="L189" s="711"/>
      <c r="M189" s="711"/>
      <c r="N189" s="711">
        <v>1</v>
      </c>
      <c r="O189" s="711">
        <v>415</v>
      </c>
      <c r="P189" s="701"/>
      <c r="Q189" s="712">
        <v>415</v>
      </c>
    </row>
    <row r="190" spans="1:17" ht="14.4" customHeight="1" x14ac:dyDescent="0.3">
      <c r="A190" s="695" t="s">
        <v>4032</v>
      </c>
      <c r="B190" s="696" t="s">
        <v>3285</v>
      </c>
      <c r="C190" s="696" t="s">
        <v>3156</v>
      </c>
      <c r="D190" s="696" t="s">
        <v>4095</v>
      </c>
      <c r="E190" s="696" t="s">
        <v>4096</v>
      </c>
      <c r="F190" s="711">
        <v>5</v>
      </c>
      <c r="G190" s="711">
        <v>10580</v>
      </c>
      <c r="H190" s="711">
        <v>1</v>
      </c>
      <c r="I190" s="711">
        <v>2116</v>
      </c>
      <c r="J190" s="711">
        <v>1</v>
      </c>
      <c r="K190" s="711">
        <v>2118</v>
      </c>
      <c r="L190" s="711">
        <v>0.20018903591682419</v>
      </c>
      <c r="M190" s="711">
        <v>2118</v>
      </c>
      <c r="N190" s="711">
        <v>2</v>
      </c>
      <c r="O190" s="711">
        <v>4236</v>
      </c>
      <c r="P190" s="701">
        <v>0.40037807183364837</v>
      </c>
      <c r="Q190" s="712">
        <v>2118</v>
      </c>
    </row>
    <row r="191" spans="1:17" ht="14.4" customHeight="1" x14ac:dyDescent="0.3">
      <c r="A191" s="695" t="s">
        <v>4032</v>
      </c>
      <c r="B191" s="696" t="s">
        <v>3285</v>
      </c>
      <c r="C191" s="696" t="s">
        <v>3156</v>
      </c>
      <c r="D191" s="696" t="s">
        <v>4097</v>
      </c>
      <c r="E191" s="696" t="s">
        <v>4076</v>
      </c>
      <c r="F191" s="711"/>
      <c r="G191" s="711"/>
      <c r="H191" s="711"/>
      <c r="I191" s="711"/>
      <c r="J191" s="711">
        <v>2</v>
      </c>
      <c r="K191" s="711">
        <v>3728</v>
      </c>
      <c r="L191" s="711"/>
      <c r="M191" s="711">
        <v>1864</v>
      </c>
      <c r="N191" s="711"/>
      <c r="O191" s="711"/>
      <c r="P191" s="701"/>
      <c r="Q191" s="712"/>
    </row>
    <row r="192" spans="1:17" ht="14.4" customHeight="1" x14ac:dyDescent="0.3">
      <c r="A192" s="695" t="s">
        <v>4032</v>
      </c>
      <c r="B192" s="696" t="s">
        <v>3285</v>
      </c>
      <c r="C192" s="696" t="s">
        <v>3156</v>
      </c>
      <c r="D192" s="696" t="s">
        <v>4098</v>
      </c>
      <c r="E192" s="696" t="s">
        <v>4099</v>
      </c>
      <c r="F192" s="711"/>
      <c r="G192" s="711"/>
      <c r="H192" s="711"/>
      <c r="I192" s="711"/>
      <c r="J192" s="711">
        <v>1</v>
      </c>
      <c r="K192" s="711">
        <v>8384</v>
      </c>
      <c r="L192" s="711"/>
      <c r="M192" s="711">
        <v>8384</v>
      </c>
      <c r="N192" s="711">
        <v>1</v>
      </c>
      <c r="O192" s="711">
        <v>8384</v>
      </c>
      <c r="P192" s="701"/>
      <c r="Q192" s="712">
        <v>8384</v>
      </c>
    </row>
    <row r="193" spans="1:17" ht="14.4" customHeight="1" x14ac:dyDescent="0.3">
      <c r="A193" s="695" t="s">
        <v>4100</v>
      </c>
      <c r="B193" s="696" t="s">
        <v>4101</v>
      </c>
      <c r="C193" s="696" t="s">
        <v>3156</v>
      </c>
      <c r="D193" s="696" t="s">
        <v>4102</v>
      </c>
      <c r="E193" s="696" t="s">
        <v>4103</v>
      </c>
      <c r="F193" s="711">
        <v>50</v>
      </c>
      <c r="G193" s="711">
        <v>10100</v>
      </c>
      <c r="H193" s="711">
        <v>1</v>
      </c>
      <c r="I193" s="711">
        <v>202</v>
      </c>
      <c r="J193" s="711">
        <v>107</v>
      </c>
      <c r="K193" s="711">
        <v>21721</v>
      </c>
      <c r="L193" s="711">
        <v>2.1505940594059405</v>
      </c>
      <c r="M193" s="711">
        <v>203</v>
      </c>
      <c r="N193" s="711">
        <v>45</v>
      </c>
      <c r="O193" s="711">
        <v>9135</v>
      </c>
      <c r="P193" s="701">
        <v>0.90445544554455448</v>
      </c>
      <c r="Q193" s="712">
        <v>203</v>
      </c>
    </row>
    <row r="194" spans="1:17" ht="14.4" customHeight="1" x14ac:dyDescent="0.3">
      <c r="A194" s="695" t="s">
        <v>4100</v>
      </c>
      <c r="B194" s="696" t="s">
        <v>4101</v>
      </c>
      <c r="C194" s="696" t="s">
        <v>3156</v>
      </c>
      <c r="D194" s="696" t="s">
        <v>4104</v>
      </c>
      <c r="E194" s="696" t="s">
        <v>4105</v>
      </c>
      <c r="F194" s="711">
        <v>100</v>
      </c>
      <c r="G194" s="711">
        <v>29100</v>
      </c>
      <c r="H194" s="711">
        <v>1</v>
      </c>
      <c r="I194" s="711">
        <v>291</v>
      </c>
      <c r="J194" s="711">
        <v>85</v>
      </c>
      <c r="K194" s="711">
        <v>24820</v>
      </c>
      <c r="L194" s="711">
        <v>0.85292096219931268</v>
      </c>
      <c r="M194" s="711">
        <v>292</v>
      </c>
      <c r="N194" s="711">
        <v>70</v>
      </c>
      <c r="O194" s="711">
        <v>20440</v>
      </c>
      <c r="P194" s="701">
        <v>0.70240549828178689</v>
      </c>
      <c r="Q194" s="712">
        <v>292</v>
      </c>
    </row>
    <row r="195" spans="1:17" ht="14.4" customHeight="1" x14ac:dyDescent="0.3">
      <c r="A195" s="695" t="s">
        <v>4100</v>
      </c>
      <c r="B195" s="696" t="s">
        <v>4101</v>
      </c>
      <c r="C195" s="696" t="s">
        <v>3156</v>
      </c>
      <c r="D195" s="696" t="s">
        <v>4106</v>
      </c>
      <c r="E195" s="696" t="s">
        <v>4107</v>
      </c>
      <c r="F195" s="711">
        <v>6</v>
      </c>
      <c r="G195" s="711">
        <v>552</v>
      </c>
      <c r="H195" s="711">
        <v>1</v>
      </c>
      <c r="I195" s="711">
        <v>92</v>
      </c>
      <c r="J195" s="711">
        <v>1</v>
      </c>
      <c r="K195" s="711">
        <v>93</v>
      </c>
      <c r="L195" s="711">
        <v>0.16847826086956522</v>
      </c>
      <c r="M195" s="711">
        <v>93</v>
      </c>
      <c r="N195" s="711"/>
      <c r="O195" s="711"/>
      <c r="P195" s="701"/>
      <c r="Q195" s="712"/>
    </row>
    <row r="196" spans="1:17" ht="14.4" customHeight="1" x14ac:dyDescent="0.3">
      <c r="A196" s="695" t="s">
        <v>4100</v>
      </c>
      <c r="B196" s="696" t="s">
        <v>4101</v>
      </c>
      <c r="C196" s="696" t="s">
        <v>3156</v>
      </c>
      <c r="D196" s="696" t="s">
        <v>4108</v>
      </c>
      <c r="E196" s="696" t="s">
        <v>4109</v>
      </c>
      <c r="F196" s="711">
        <v>143</v>
      </c>
      <c r="G196" s="711">
        <v>19019</v>
      </c>
      <c r="H196" s="711">
        <v>1</v>
      </c>
      <c r="I196" s="711">
        <v>133</v>
      </c>
      <c r="J196" s="711">
        <v>150</v>
      </c>
      <c r="K196" s="711">
        <v>20100</v>
      </c>
      <c r="L196" s="711">
        <v>1.0568378989431622</v>
      </c>
      <c r="M196" s="711">
        <v>134</v>
      </c>
      <c r="N196" s="711">
        <v>144</v>
      </c>
      <c r="O196" s="711">
        <v>19296</v>
      </c>
      <c r="P196" s="701">
        <v>1.0145643829854356</v>
      </c>
      <c r="Q196" s="712">
        <v>134</v>
      </c>
    </row>
    <row r="197" spans="1:17" ht="14.4" customHeight="1" x14ac:dyDescent="0.3">
      <c r="A197" s="695" t="s">
        <v>4100</v>
      </c>
      <c r="B197" s="696" t="s">
        <v>4101</v>
      </c>
      <c r="C197" s="696" t="s">
        <v>3156</v>
      </c>
      <c r="D197" s="696" t="s">
        <v>4110</v>
      </c>
      <c r="E197" s="696" t="s">
        <v>4111</v>
      </c>
      <c r="F197" s="711">
        <v>1</v>
      </c>
      <c r="G197" s="711">
        <v>609</v>
      </c>
      <c r="H197" s="711">
        <v>1</v>
      </c>
      <c r="I197" s="711">
        <v>609</v>
      </c>
      <c r="J197" s="711"/>
      <c r="K197" s="711"/>
      <c r="L197" s="711"/>
      <c r="M197" s="711"/>
      <c r="N197" s="711"/>
      <c r="O197" s="711"/>
      <c r="P197" s="701"/>
      <c r="Q197" s="712"/>
    </row>
    <row r="198" spans="1:17" ht="14.4" customHeight="1" x14ac:dyDescent="0.3">
      <c r="A198" s="695" t="s">
        <v>4100</v>
      </c>
      <c r="B198" s="696" t="s">
        <v>4101</v>
      </c>
      <c r="C198" s="696" t="s">
        <v>3156</v>
      </c>
      <c r="D198" s="696" t="s">
        <v>4112</v>
      </c>
      <c r="E198" s="696" t="s">
        <v>4113</v>
      </c>
      <c r="F198" s="711">
        <v>7</v>
      </c>
      <c r="G198" s="711">
        <v>1106</v>
      </c>
      <c r="H198" s="711">
        <v>1</v>
      </c>
      <c r="I198" s="711">
        <v>158</v>
      </c>
      <c r="J198" s="711">
        <v>3</v>
      </c>
      <c r="K198" s="711">
        <v>477</v>
      </c>
      <c r="L198" s="711">
        <v>0.43128390596745025</v>
      </c>
      <c r="M198" s="711">
        <v>159</v>
      </c>
      <c r="N198" s="711">
        <v>4</v>
      </c>
      <c r="O198" s="711">
        <v>636</v>
      </c>
      <c r="P198" s="701">
        <v>0.57504520795660041</v>
      </c>
      <c r="Q198" s="712">
        <v>159</v>
      </c>
    </row>
    <row r="199" spans="1:17" ht="14.4" customHeight="1" x14ac:dyDescent="0.3">
      <c r="A199" s="695" t="s">
        <v>4100</v>
      </c>
      <c r="B199" s="696" t="s">
        <v>4101</v>
      </c>
      <c r="C199" s="696" t="s">
        <v>3156</v>
      </c>
      <c r="D199" s="696" t="s">
        <v>4114</v>
      </c>
      <c r="E199" s="696" t="s">
        <v>4115</v>
      </c>
      <c r="F199" s="711">
        <v>5</v>
      </c>
      <c r="G199" s="711">
        <v>1910</v>
      </c>
      <c r="H199" s="711">
        <v>1</v>
      </c>
      <c r="I199" s="711">
        <v>382</v>
      </c>
      <c r="J199" s="711">
        <v>2</v>
      </c>
      <c r="K199" s="711">
        <v>764</v>
      </c>
      <c r="L199" s="711">
        <v>0.4</v>
      </c>
      <c r="M199" s="711">
        <v>382</v>
      </c>
      <c r="N199" s="711">
        <v>2</v>
      </c>
      <c r="O199" s="711">
        <v>764</v>
      </c>
      <c r="P199" s="701">
        <v>0.4</v>
      </c>
      <c r="Q199" s="712">
        <v>382</v>
      </c>
    </row>
    <row r="200" spans="1:17" ht="14.4" customHeight="1" x14ac:dyDescent="0.3">
      <c r="A200" s="695" t="s">
        <v>4100</v>
      </c>
      <c r="B200" s="696" t="s">
        <v>4101</v>
      </c>
      <c r="C200" s="696" t="s">
        <v>3156</v>
      </c>
      <c r="D200" s="696" t="s">
        <v>4116</v>
      </c>
      <c r="E200" s="696" t="s">
        <v>4117</v>
      </c>
      <c r="F200" s="711">
        <v>7</v>
      </c>
      <c r="G200" s="711">
        <v>1827</v>
      </c>
      <c r="H200" s="711">
        <v>1</v>
      </c>
      <c r="I200" s="711">
        <v>261</v>
      </c>
      <c r="J200" s="711">
        <v>11</v>
      </c>
      <c r="K200" s="711">
        <v>2882</v>
      </c>
      <c r="L200" s="711">
        <v>1.5774493705528188</v>
      </c>
      <c r="M200" s="711">
        <v>262</v>
      </c>
      <c r="N200" s="711">
        <v>7</v>
      </c>
      <c r="O200" s="711">
        <v>1834</v>
      </c>
      <c r="P200" s="701">
        <v>1.0038314176245211</v>
      </c>
      <c r="Q200" s="712">
        <v>262</v>
      </c>
    </row>
    <row r="201" spans="1:17" ht="14.4" customHeight="1" x14ac:dyDescent="0.3">
      <c r="A201" s="695" t="s">
        <v>4100</v>
      </c>
      <c r="B201" s="696" t="s">
        <v>4101</v>
      </c>
      <c r="C201" s="696" t="s">
        <v>3156</v>
      </c>
      <c r="D201" s="696" t="s">
        <v>4118</v>
      </c>
      <c r="E201" s="696" t="s">
        <v>4119</v>
      </c>
      <c r="F201" s="711">
        <v>15</v>
      </c>
      <c r="G201" s="711">
        <v>2100</v>
      </c>
      <c r="H201" s="711">
        <v>1</v>
      </c>
      <c r="I201" s="711">
        <v>140</v>
      </c>
      <c r="J201" s="711">
        <v>15</v>
      </c>
      <c r="K201" s="711">
        <v>2115</v>
      </c>
      <c r="L201" s="711">
        <v>1.0071428571428571</v>
      </c>
      <c r="M201" s="711">
        <v>141</v>
      </c>
      <c r="N201" s="711">
        <v>11</v>
      </c>
      <c r="O201" s="711">
        <v>1551</v>
      </c>
      <c r="P201" s="701">
        <v>0.73857142857142855</v>
      </c>
      <c r="Q201" s="712">
        <v>141</v>
      </c>
    </row>
    <row r="202" spans="1:17" ht="14.4" customHeight="1" x14ac:dyDescent="0.3">
      <c r="A202" s="695" t="s">
        <v>4100</v>
      </c>
      <c r="B202" s="696" t="s">
        <v>4101</v>
      </c>
      <c r="C202" s="696" t="s">
        <v>3156</v>
      </c>
      <c r="D202" s="696" t="s">
        <v>4120</v>
      </c>
      <c r="E202" s="696" t="s">
        <v>4119</v>
      </c>
      <c r="F202" s="711">
        <v>143</v>
      </c>
      <c r="G202" s="711">
        <v>11154</v>
      </c>
      <c r="H202" s="711">
        <v>1</v>
      </c>
      <c r="I202" s="711">
        <v>78</v>
      </c>
      <c r="J202" s="711">
        <v>150</v>
      </c>
      <c r="K202" s="711">
        <v>11700</v>
      </c>
      <c r="L202" s="711">
        <v>1.048951048951049</v>
      </c>
      <c r="M202" s="711">
        <v>78</v>
      </c>
      <c r="N202" s="711">
        <v>144</v>
      </c>
      <c r="O202" s="711">
        <v>11232</v>
      </c>
      <c r="P202" s="701">
        <v>1.0069930069930071</v>
      </c>
      <c r="Q202" s="712">
        <v>78</v>
      </c>
    </row>
    <row r="203" spans="1:17" ht="14.4" customHeight="1" x14ac:dyDescent="0.3">
      <c r="A203" s="695" t="s">
        <v>4100</v>
      </c>
      <c r="B203" s="696" t="s">
        <v>4101</v>
      </c>
      <c r="C203" s="696" t="s">
        <v>3156</v>
      </c>
      <c r="D203" s="696" t="s">
        <v>4121</v>
      </c>
      <c r="E203" s="696" t="s">
        <v>4122</v>
      </c>
      <c r="F203" s="711">
        <v>15</v>
      </c>
      <c r="G203" s="711">
        <v>4530</v>
      </c>
      <c r="H203" s="711">
        <v>1</v>
      </c>
      <c r="I203" s="711">
        <v>302</v>
      </c>
      <c r="J203" s="711">
        <v>15</v>
      </c>
      <c r="K203" s="711">
        <v>4545</v>
      </c>
      <c r="L203" s="711">
        <v>1.0033112582781456</v>
      </c>
      <c r="M203" s="711">
        <v>303</v>
      </c>
      <c r="N203" s="711">
        <v>11</v>
      </c>
      <c r="O203" s="711">
        <v>3333</v>
      </c>
      <c r="P203" s="701">
        <v>0.73576158940397351</v>
      </c>
      <c r="Q203" s="712">
        <v>303</v>
      </c>
    </row>
    <row r="204" spans="1:17" ht="14.4" customHeight="1" x14ac:dyDescent="0.3">
      <c r="A204" s="695" t="s">
        <v>4100</v>
      </c>
      <c r="B204" s="696" t="s">
        <v>4101</v>
      </c>
      <c r="C204" s="696" t="s">
        <v>3156</v>
      </c>
      <c r="D204" s="696" t="s">
        <v>4123</v>
      </c>
      <c r="E204" s="696" t="s">
        <v>4124</v>
      </c>
      <c r="F204" s="711">
        <v>5</v>
      </c>
      <c r="G204" s="711">
        <v>2430</v>
      </c>
      <c r="H204" s="711">
        <v>1</v>
      </c>
      <c r="I204" s="711">
        <v>486</v>
      </c>
      <c r="J204" s="711">
        <v>2</v>
      </c>
      <c r="K204" s="711">
        <v>972</v>
      </c>
      <c r="L204" s="711">
        <v>0.4</v>
      </c>
      <c r="M204" s="711">
        <v>486</v>
      </c>
      <c r="N204" s="711">
        <v>2</v>
      </c>
      <c r="O204" s="711">
        <v>972</v>
      </c>
      <c r="P204" s="701">
        <v>0.4</v>
      </c>
      <c r="Q204" s="712">
        <v>486</v>
      </c>
    </row>
    <row r="205" spans="1:17" ht="14.4" customHeight="1" x14ac:dyDescent="0.3">
      <c r="A205" s="695" t="s">
        <v>4100</v>
      </c>
      <c r="B205" s="696" t="s">
        <v>4101</v>
      </c>
      <c r="C205" s="696" t="s">
        <v>3156</v>
      </c>
      <c r="D205" s="696" t="s">
        <v>4125</v>
      </c>
      <c r="E205" s="696" t="s">
        <v>4126</v>
      </c>
      <c r="F205" s="711">
        <v>134</v>
      </c>
      <c r="G205" s="711">
        <v>21306</v>
      </c>
      <c r="H205" s="711">
        <v>1</v>
      </c>
      <c r="I205" s="711">
        <v>159</v>
      </c>
      <c r="J205" s="711">
        <v>136</v>
      </c>
      <c r="K205" s="711">
        <v>21760</v>
      </c>
      <c r="L205" s="711">
        <v>1.021308551581714</v>
      </c>
      <c r="M205" s="711">
        <v>160</v>
      </c>
      <c r="N205" s="711">
        <v>135</v>
      </c>
      <c r="O205" s="711">
        <v>21600</v>
      </c>
      <c r="P205" s="701">
        <v>1.0137989298789074</v>
      </c>
      <c r="Q205" s="712">
        <v>160</v>
      </c>
    </row>
    <row r="206" spans="1:17" ht="14.4" customHeight="1" x14ac:dyDescent="0.3">
      <c r="A206" s="695" t="s">
        <v>4100</v>
      </c>
      <c r="B206" s="696" t="s">
        <v>4101</v>
      </c>
      <c r="C206" s="696" t="s">
        <v>3156</v>
      </c>
      <c r="D206" s="696" t="s">
        <v>4127</v>
      </c>
      <c r="E206" s="696" t="s">
        <v>4103</v>
      </c>
      <c r="F206" s="711">
        <v>298</v>
      </c>
      <c r="G206" s="711">
        <v>20860</v>
      </c>
      <c r="H206" s="711">
        <v>1</v>
      </c>
      <c r="I206" s="711">
        <v>70</v>
      </c>
      <c r="J206" s="711">
        <v>317</v>
      </c>
      <c r="K206" s="711">
        <v>22190</v>
      </c>
      <c r="L206" s="711">
        <v>1.063758389261745</v>
      </c>
      <c r="M206" s="711">
        <v>70</v>
      </c>
      <c r="N206" s="711">
        <v>301</v>
      </c>
      <c r="O206" s="711">
        <v>21070</v>
      </c>
      <c r="P206" s="701">
        <v>1.0100671140939597</v>
      </c>
      <c r="Q206" s="712">
        <v>70</v>
      </c>
    </row>
    <row r="207" spans="1:17" ht="14.4" customHeight="1" x14ac:dyDescent="0.3">
      <c r="A207" s="695" t="s">
        <v>4100</v>
      </c>
      <c r="B207" s="696" t="s">
        <v>4101</v>
      </c>
      <c r="C207" s="696" t="s">
        <v>3156</v>
      </c>
      <c r="D207" s="696" t="s">
        <v>4128</v>
      </c>
      <c r="E207" s="696" t="s">
        <v>4129</v>
      </c>
      <c r="F207" s="711">
        <v>5</v>
      </c>
      <c r="G207" s="711">
        <v>5930</v>
      </c>
      <c r="H207" s="711">
        <v>1</v>
      </c>
      <c r="I207" s="711">
        <v>1186</v>
      </c>
      <c r="J207" s="711">
        <v>2</v>
      </c>
      <c r="K207" s="711">
        <v>2378</v>
      </c>
      <c r="L207" s="711">
        <v>0.40101180438448569</v>
      </c>
      <c r="M207" s="711">
        <v>1189</v>
      </c>
      <c r="N207" s="711">
        <v>4</v>
      </c>
      <c r="O207" s="711">
        <v>4756</v>
      </c>
      <c r="P207" s="701">
        <v>0.80202360876897139</v>
      </c>
      <c r="Q207" s="712">
        <v>1189</v>
      </c>
    </row>
    <row r="208" spans="1:17" ht="14.4" customHeight="1" x14ac:dyDescent="0.3">
      <c r="A208" s="695" t="s">
        <v>4100</v>
      </c>
      <c r="B208" s="696" t="s">
        <v>4101</v>
      </c>
      <c r="C208" s="696" t="s">
        <v>3156</v>
      </c>
      <c r="D208" s="696" t="s">
        <v>4130</v>
      </c>
      <c r="E208" s="696" t="s">
        <v>4131</v>
      </c>
      <c r="F208" s="711">
        <v>7</v>
      </c>
      <c r="G208" s="711">
        <v>749</v>
      </c>
      <c r="H208" s="711">
        <v>1</v>
      </c>
      <c r="I208" s="711">
        <v>107</v>
      </c>
      <c r="J208" s="711">
        <v>2</v>
      </c>
      <c r="K208" s="711">
        <v>216</v>
      </c>
      <c r="L208" s="711">
        <v>0.28838451268357812</v>
      </c>
      <c r="M208" s="711">
        <v>108</v>
      </c>
      <c r="N208" s="711">
        <v>3</v>
      </c>
      <c r="O208" s="711">
        <v>324</v>
      </c>
      <c r="P208" s="701">
        <v>0.43257676902536718</v>
      </c>
      <c r="Q208" s="712">
        <v>108</v>
      </c>
    </row>
    <row r="209" spans="1:17" ht="14.4" customHeight="1" x14ac:dyDescent="0.3">
      <c r="A209" s="695" t="s">
        <v>4100</v>
      </c>
      <c r="B209" s="696" t="s">
        <v>4101</v>
      </c>
      <c r="C209" s="696" t="s">
        <v>3156</v>
      </c>
      <c r="D209" s="696" t="s">
        <v>4132</v>
      </c>
      <c r="E209" s="696" t="s">
        <v>4133</v>
      </c>
      <c r="F209" s="711">
        <v>1</v>
      </c>
      <c r="G209" s="711">
        <v>290</v>
      </c>
      <c r="H209" s="711">
        <v>1</v>
      </c>
      <c r="I209" s="711">
        <v>290</v>
      </c>
      <c r="J209" s="711"/>
      <c r="K209" s="711"/>
      <c r="L209" s="711"/>
      <c r="M209" s="711"/>
      <c r="N209" s="711"/>
      <c r="O209" s="711"/>
      <c r="P209" s="701"/>
      <c r="Q209" s="712"/>
    </row>
    <row r="210" spans="1:17" ht="14.4" customHeight="1" x14ac:dyDescent="0.3">
      <c r="A210" s="695" t="s">
        <v>4134</v>
      </c>
      <c r="B210" s="696" t="s">
        <v>4135</v>
      </c>
      <c r="C210" s="696" t="s">
        <v>3156</v>
      </c>
      <c r="D210" s="696" t="s">
        <v>4136</v>
      </c>
      <c r="E210" s="696" t="s">
        <v>4137</v>
      </c>
      <c r="F210" s="711">
        <v>2152</v>
      </c>
      <c r="G210" s="711">
        <v>114056</v>
      </c>
      <c r="H210" s="711">
        <v>1</v>
      </c>
      <c r="I210" s="711">
        <v>53</v>
      </c>
      <c r="J210" s="711">
        <v>1973</v>
      </c>
      <c r="K210" s="711">
        <v>104569</v>
      </c>
      <c r="L210" s="711">
        <v>0.91682156133828996</v>
      </c>
      <c r="M210" s="711">
        <v>53</v>
      </c>
      <c r="N210" s="711">
        <v>2260</v>
      </c>
      <c r="O210" s="711">
        <v>119780</v>
      </c>
      <c r="P210" s="701">
        <v>1.050185873605948</v>
      </c>
      <c r="Q210" s="712">
        <v>53</v>
      </c>
    </row>
    <row r="211" spans="1:17" ht="14.4" customHeight="1" x14ac:dyDescent="0.3">
      <c r="A211" s="695" t="s">
        <v>4134</v>
      </c>
      <c r="B211" s="696" t="s">
        <v>4135</v>
      </c>
      <c r="C211" s="696" t="s">
        <v>3156</v>
      </c>
      <c r="D211" s="696" t="s">
        <v>4138</v>
      </c>
      <c r="E211" s="696" t="s">
        <v>4139</v>
      </c>
      <c r="F211" s="711">
        <v>292</v>
      </c>
      <c r="G211" s="711">
        <v>35040</v>
      </c>
      <c r="H211" s="711">
        <v>1</v>
      </c>
      <c r="I211" s="711">
        <v>120</v>
      </c>
      <c r="J211" s="711">
        <v>276</v>
      </c>
      <c r="K211" s="711">
        <v>33396</v>
      </c>
      <c r="L211" s="711">
        <v>0.95308219178082187</v>
      </c>
      <c r="M211" s="711">
        <v>121</v>
      </c>
      <c r="N211" s="711">
        <v>349</v>
      </c>
      <c r="O211" s="711">
        <v>42229</v>
      </c>
      <c r="P211" s="701">
        <v>1.2051655251141553</v>
      </c>
      <c r="Q211" s="712">
        <v>121</v>
      </c>
    </row>
    <row r="212" spans="1:17" ht="14.4" customHeight="1" x14ac:dyDescent="0.3">
      <c r="A212" s="695" t="s">
        <v>4134</v>
      </c>
      <c r="B212" s="696" t="s">
        <v>4135</v>
      </c>
      <c r="C212" s="696" t="s">
        <v>3156</v>
      </c>
      <c r="D212" s="696" t="s">
        <v>4140</v>
      </c>
      <c r="E212" s="696" t="s">
        <v>4141</v>
      </c>
      <c r="F212" s="711">
        <v>52</v>
      </c>
      <c r="G212" s="711">
        <v>8996</v>
      </c>
      <c r="H212" s="711">
        <v>1</v>
      </c>
      <c r="I212" s="711">
        <v>173</v>
      </c>
      <c r="J212" s="711">
        <v>55</v>
      </c>
      <c r="K212" s="711">
        <v>9570</v>
      </c>
      <c r="L212" s="711">
        <v>1.0638061360604714</v>
      </c>
      <c r="M212" s="711">
        <v>174</v>
      </c>
      <c r="N212" s="711">
        <v>58</v>
      </c>
      <c r="O212" s="711">
        <v>10092</v>
      </c>
      <c r="P212" s="701">
        <v>1.1218319253001334</v>
      </c>
      <c r="Q212" s="712">
        <v>174</v>
      </c>
    </row>
    <row r="213" spans="1:17" ht="14.4" customHeight="1" x14ac:dyDescent="0.3">
      <c r="A213" s="695" t="s">
        <v>4134</v>
      </c>
      <c r="B213" s="696" t="s">
        <v>4135</v>
      </c>
      <c r="C213" s="696" t="s">
        <v>3156</v>
      </c>
      <c r="D213" s="696" t="s">
        <v>4142</v>
      </c>
      <c r="E213" s="696" t="s">
        <v>4143</v>
      </c>
      <c r="F213" s="711">
        <v>5</v>
      </c>
      <c r="G213" s="711">
        <v>1895</v>
      </c>
      <c r="H213" s="711">
        <v>1</v>
      </c>
      <c r="I213" s="711">
        <v>379</v>
      </c>
      <c r="J213" s="711">
        <v>8</v>
      </c>
      <c r="K213" s="711">
        <v>3040</v>
      </c>
      <c r="L213" s="711">
        <v>1.604221635883905</v>
      </c>
      <c r="M213" s="711">
        <v>380</v>
      </c>
      <c r="N213" s="711">
        <v>12</v>
      </c>
      <c r="O213" s="711">
        <v>4560</v>
      </c>
      <c r="P213" s="701">
        <v>2.4063324538258577</v>
      </c>
      <c r="Q213" s="712">
        <v>380</v>
      </c>
    </row>
    <row r="214" spans="1:17" ht="14.4" customHeight="1" x14ac:dyDescent="0.3">
      <c r="A214" s="695" t="s">
        <v>4134</v>
      </c>
      <c r="B214" s="696" t="s">
        <v>4135</v>
      </c>
      <c r="C214" s="696" t="s">
        <v>3156</v>
      </c>
      <c r="D214" s="696" t="s">
        <v>4144</v>
      </c>
      <c r="E214" s="696" t="s">
        <v>4145</v>
      </c>
      <c r="F214" s="711">
        <v>36</v>
      </c>
      <c r="G214" s="711">
        <v>6012</v>
      </c>
      <c r="H214" s="711">
        <v>1</v>
      </c>
      <c r="I214" s="711">
        <v>167</v>
      </c>
      <c r="J214" s="711">
        <v>71</v>
      </c>
      <c r="K214" s="711">
        <v>11928</v>
      </c>
      <c r="L214" s="711">
        <v>1.9840319361277445</v>
      </c>
      <c r="M214" s="711">
        <v>168</v>
      </c>
      <c r="N214" s="711">
        <v>100</v>
      </c>
      <c r="O214" s="711">
        <v>16800</v>
      </c>
      <c r="P214" s="701">
        <v>2.7944111776447107</v>
      </c>
      <c r="Q214" s="712">
        <v>168</v>
      </c>
    </row>
    <row r="215" spans="1:17" ht="14.4" customHeight="1" x14ac:dyDescent="0.3">
      <c r="A215" s="695" t="s">
        <v>4134</v>
      </c>
      <c r="B215" s="696" t="s">
        <v>4135</v>
      </c>
      <c r="C215" s="696" t="s">
        <v>3156</v>
      </c>
      <c r="D215" s="696" t="s">
        <v>4146</v>
      </c>
      <c r="E215" s="696" t="s">
        <v>4147</v>
      </c>
      <c r="F215" s="711">
        <v>19</v>
      </c>
      <c r="G215" s="711">
        <v>5947</v>
      </c>
      <c r="H215" s="711">
        <v>1</v>
      </c>
      <c r="I215" s="711">
        <v>313</v>
      </c>
      <c r="J215" s="711">
        <v>22</v>
      </c>
      <c r="K215" s="711">
        <v>6952</v>
      </c>
      <c r="L215" s="711">
        <v>1.1689927694635951</v>
      </c>
      <c r="M215" s="711">
        <v>316</v>
      </c>
      <c r="N215" s="711">
        <v>15</v>
      </c>
      <c r="O215" s="711">
        <v>4740</v>
      </c>
      <c r="P215" s="701">
        <v>0.79704052463426933</v>
      </c>
      <c r="Q215" s="712">
        <v>316</v>
      </c>
    </row>
    <row r="216" spans="1:17" ht="14.4" customHeight="1" x14ac:dyDescent="0.3">
      <c r="A216" s="695" t="s">
        <v>4134</v>
      </c>
      <c r="B216" s="696" t="s">
        <v>4135</v>
      </c>
      <c r="C216" s="696" t="s">
        <v>3156</v>
      </c>
      <c r="D216" s="696" t="s">
        <v>4148</v>
      </c>
      <c r="E216" s="696" t="s">
        <v>4149</v>
      </c>
      <c r="F216" s="711">
        <v>242</v>
      </c>
      <c r="G216" s="711">
        <v>81554</v>
      </c>
      <c r="H216" s="711">
        <v>1</v>
      </c>
      <c r="I216" s="711">
        <v>337</v>
      </c>
      <c r="J216" s="711">
        <v>200</v>
      </c>
      <c r="K216" s="711">
        <v>67600</v>
      </c>
      <c r="L216" s="711">
        <v>0.82889864384334311</v>
      </c>
      <c r="M216" s="711">
        <v>338</v>
      </c>
      <c r="N216" s="711">
        <v>225</v>
      </c>
      <c r="O216" s="711">
        <v>76050</v>
      </c>
      <c r="P216" s="701">
        <v>0.93251097432376095</v>
      </c>
      <c r="Q216" s="712">
        <v>338</v>
      </c>
    </row>
    <row r="217" spans="1:17" ht="14.4" customHeight="1" x14ac:dyDescent="0.3">
      <c r="A217" s="695" t="s">
        <v>4134</v>
      </c>
      <c r="B217" s="696" t="s">
        <v>4135</v>
      </c>
      <c r="C217" s="696" t="s">
        <v>3156</v>
      </c>
      <c r="D217" s="696" t="s">
        <v>4150</v>
      </c>
      <c r="E217" s="696" t="s">
        <v>4151</v>
      </c>
      <c r="F217" s="711">
        <v>6</v>
      </c>
      <c r="G217" s="711">
        <v>642</v>
      </c>
      <c r="H217" s="711">
        <v>1</v>
      </c>
      <c r="I217" s="711">
        <v>107</v>
      </c>
      <c r="J217" s="711">
        <v>10</v>
      </c>
      <c r="K217" s="711">
        <v>1080</v>
      </c>
      <c r="L217" s="711">
        <v>1.6822429906542056</v>
      </c>
      <c r="M217" s="711">
        <v>108</v>
      </c>
      <c r="N217" s="711">
        <v>16</v>
      </c>
      <c r="O217" s="711">
        <v>1728</v>
      </c>
      <c r="P217" s="701">
        <v>2.6915887850467288</v>
      </c>
      <c r="Q217" s="712">
        <v>108</v>
      </c>
    </row>
    <row r="218" spans="1:17" ht="14.4" customHeight="1" x14ac:dyDescent="0.3">
      <c r="A218" s="695" t="s">
        <v>4134</v>
      </c>
      <c r="B218" s="696" t="s">
        <v>4135</v>
      </c>
      <c r="C218" s="696" t="s">
        <v>3156</v>
      </c>
      <c r="D218" s="696" t="s">
        <v>4152</v>
      </c>
      <c r="E218" s="696" t="s">
        <v>4153</v>
      </c>
      <c r="F218" s="711">
        <v>6</v>
      </c>
      <c r="G218" s="711">
        <v>216</v>
      </c>
      <c r="H218" s="711">
        <v>1</v>
      </c>
      <c r="I218" s="711">
        <v>36</v>
      </c>
      <c r="J218" s="711">
        <v>8</v>
      </c>
      <c r="K218" s="711">
        <v>296</v>
      </c>
      <c r="L218" s="711">
        <v>1.3703703703703705</v>
      </c>
      <c r="M218" s="711">
        <v>37</v>
      </c>
      <c r="N218" s="711">
        <v>7</v>
      </c>
      <c r="O218" s="711">
        <v>259</v>
      </c>
      <c r="P218" s="701">
        <v>1.1990740740740742</v>
      </c>
      <c r="Q218" s="712">
        <v>37</v>
      </c>
    </row>
    <row r="219" spans="1:17" ht="14.4" customHeight="1" x14ac:dyDescent="0.3">
      <c r="A219" s="695" t="s">
        <v>4134</v>
      </c>
      <c r="B219" s="696" t="s">
        <v>4135</v>
      </c>
      <c r="C219" s="696" t="s">
        <v>3156</v>
      </c>
      <c r="D219" s="696" t="s">
        <v>4154</v>
      </c>
      <c r="E219" s="696" t="s">
        <v>4155</v>
      </c>
      <c r="F219" s="711">
        <v>32</v>
      </c>
      <c r="G219" s="711">
        <v>21120</v>
      </c>
      <c r="H219" s="711">
        <v>1</v>
      </c>
      <c r="I219" s="711">
        <v>660</v>
      </c>
      <c r="J219" s="711">
        <v>38</v>
      </c>
      <c r="K219" s="711">
        <v>25232</v>
      </c>
      <c r="L219" s="711">
        <v>1.1946969696969696</v>
      </c>
      <c r="M219" s="711">
        <v>664</v>
      </c>
      <c r="N219" s="711">
        <v>43</v>
      </c>
      <c r="O219" s="711">
        <v>28552</v>
      </c>
      <c r="P219" s="701">
        <v>1.3518939393939393</v>
      </c>
      <c r="Q219" s="712">
        <v>664</v>
      </c>
    </row>
    <row r="220" spans="1:17" ht="14.4" customHeight="1" x14ac:dyDescent="0.3">
      <c r="A220" s="695" t="s">
        <v>4134</v>
      </c>
      <c r="B220" s="696" t="s">
        <v>4135</v>
      </c>
      <c r="C220" s="696" t="s">
        <v>3156</v>
      </c>
      <c r="D220" s="696" t="s">
        <v>4156</v>
      </c>
      <c r="E220" s="696" t="s">
        <v>4157</v>
      </c>
      <c r="F220" s="711"/>
      <c r="G220" s="711"/>
      <c r="H220" s="711"/>
      <c r="I220" s="711"/>
      <c r="J220" s="711">
        <v>4</v>
      </c>
      <c r="K220" s="711">
        <v>544</v>
      </c>
      <c r="L220" s="711"/>
      <c r="M220" s="711">
        <v>136</v>
      </c>
      <c r="N220" s="711">
        <v>2</v>
      </c>
      <c r="O220" s="711">
        <v>272</v>
      </c>
      <c r="P220" s="701"/>
      <c r="Q220" s="712">
        <v>136</v>
      </c>
    </row>
    <row r="221" spans="1:17" ht="14.4" customHeight="1" x14ac:dyDescent="0.3">
      <c r="A221" s="695" t="s">
        <v>4134</v>
      </c>
      <c r="B221" s="696" t="s">
        <v>4135</v>
      </c>
      <c r="C221" s="696" t="s">
        <v>3156</v>
      </c>
      <c r="D221" s="696" t="s">
        <v>4158</v>
      </c>
      <c r="E221" s="696" t="s">
        <v>4159</v>
      </c>
      <c r="F221" s="711">
        <v>144</v>
      </c>
      <c r="G221" s="711">
        <v>40320</v>
      </c>
      <c r="H221" s="711">
        <v>1</v>
      </c>
      <c r="I221" s="711">
        <v>280</v>
      </c>
      <c r="J221" s="711">
        <v>136</v>
      </c>
      <c r="K221" s="711">
        <v>38216</v>
      </c>
      <c r="L221" s="711">
        <v>0.94781746031746028</v>
      </c>
      <c r="M221" s="711">
        <v>281</v>
      </c>
      <c r="N221" s="711">
        <v>141</v>
      </c>
      <c r="O221" s="711">
        <v>39621</v>
      </c>
      <c r="P221" s="701">
        <v>0.98266369047619051</v>
      </c>
      <c r="Q221" s="712">
        <v>281</v>
      </c>
    </row>
    <row r="222" spans="1:17" ht="14.4" customHeight="1" x14ac:dyDescent="0.3">
      <c r="A222" s="695" t="s">
        <v>4134</v>
      </c>
      <c r="B222" s="696" t="s">
        <v>4135</v>
      </c>
      <c r="C222" s="696" t="s">
        <v>3156</v>
      </c>
      <c r="D222" s="696" t="s">
        <v>4160</v>
      </c>
      <c r="E222" s="696" t="s">
        <v>4161</v>
      </c>
      <c r="F222" s="711">
        <v>323</v>
      </c>
      <c r="G222" s="711">
        <v>146319</v>
      </c>
      <c r="H222" s="711">
        <v>1</v>
      </c>
      <c r="I222" s="711">
        <v>453</v>
      </c>
      <c r="J222" s="711">
        <v>346</v>
      </c>
      <c r="K222" s="711">
        <v>157776</v>
      </c>
      <c r="L222" s="711">
        <v>1.0783015192832099</v>
      </c>
      <c r="M222" s="711">
        <v>456</v>
      </c>
      <c r="N222" s="711">
        <v>366</v>
      </c>
      <c r="O222" s="711">
        <v>166896</v>
      </c>
      <c r="P222" s="701">
        <v>1.1406310868718348</v>
      </c>
      <c r="Q222" s="712">
        <v>456</v>
      </c>
    </row>
    <row r="223" spans="1:17" ht="14.4" customHeight="1" x14ac:dyDescent="0.3">
      <c r="A223" s="695" t="s">
        <v>4134</v>
      </c>
      <c r="B223" s="696" t="s">
        <v>4135</v>
      </c>
      <c r="C223" s="696" t="s">
        <v>3156</v>
      </c>
      <c r="D223" s="696" t="s">
        <v>4162</v>
      </c>
      <c r="E223" s="696" t="s">
        <v>4163</v>
      </c>
      <c r="F223" s="711">
        <v>454</v>
      </c>
      <c r="G223" s="711">
        <v>156630</v>
      </c>
      <c r="H223" s="711">
        <v>1</v>
      </c>
      <c r="I223" s="711">
        <v>345</v>
      </c>
      <c r="J223" s="711">
        <v>454</v>
      </c>
      <c r="K223" s="711">
        <v>157992</v>
      </c>
      <c r="L223" s="711">
        <v>1.008695652173913</v>
      </c>
      <c r="M223" s="711">
        <v>348</v>
      </c>
      <c r="N223" s="711">
        <v>496</v>
      </c>
      <c r="O223" s="711">
        <v>172608</v>
      </c>
      <c r="P223" s="701">
        <v>1.1020111089829534</v>
      </c>
      <c r="Q223" s="712">
        <v>348</v>
      </c>
    </row>
    <row r="224" spans="1:17" ht="14.4" customHeight="1" x14ac:dyDescent="0.3">
      <c r="A224" s="695" t="s">
        <v>4134</v>
      </c>
      <c r="B224" s="696" t="s">
        <v>4135</v>
      </c>
      <c r="C224" s="696" t="s">
        <v>3156</v>
      </c>
      <c r="D224" s="696" t="s">
        <v>4164</v>
      </c>
      <c r="E224" s="696" t="s">
        <v>4165</v>
      </c>
      <c r="F224" s="711"/>
      <c r="G224" s="711"/>
      <c r="H224" s="711"/>
      <c r="I224" s="711"/>
      <c r="J224" s="711">
        <v>2</v>
      </c>
      <c r="K224" s="711">
        <v>5772</v>
      </c>
      <c r="L224" s="711"/>
      <c r="M224" s="711">
        <v>2886</v>
      </c>
      <c r="N224" s="711"/>
      <c r="O224" s="711"/>
      <c r="P224" s="701"/>
      <c r="Q224" s="712"/>
    </row>
    <row r="225" spans="1:17" ht="14.4" customHeight="1" x14ac:dyDescent="0.3">
      <c r="A225" s="695" t="s">
        <v>4134</v>
      </c>
      <c r="B225" s="696" t="s">
        <v>4135</v>
      </c>
      <c r="C225" s="696" t="s">
        <v>3156</v>
      </c>
      <c r="D225" s="696" t="s">
        <v>4166</v>
      </c>
      <c r="E225" s="696" t="s">
        <v>4167</v>
      </c>
      <c r="F225" s="711"/>
      <c r="G225" s="711"/>
      <c r="H225" s="711"/>
      <c r="I225" s="711"/>
      <c r="J225" s="711"/>
      <c r="K225" s="711"/>
      <c r="L225" s="711"/>
      <c r="M225" s="711"/>
      <c r="N225" s="711">
        <v>7</v>
      </c>
      <c r="O225" s="711">
        <v>721</v>
      </c>
      <c r="P225" s="701"/>
      <c r="Q225" s="712">
        <v>103</v>
      </c>
    </row>
    <row r="226" spans="1:17" ht="14.4" customHeight="1" x14ac:dyDescent="0.3">
      <c r="A226" s="695" t="s">
        <v>4134</v>
      </c>
      <c r="B226" s="696" t="s">
        <v>4135</v>
      </c>
      <c r="C226" s="696" t="s">
        <v>3156</v>
      </c>
      <c r="D226" s="696" t="s">
        <v>4168</v>
      </c>
      <c r="E226" s="696" t="s">
        <v>4169</v>
      </c>
      <c r="F226" s="711">
        <v>13</v>
      </c>
      <c r="G226" s="711">
        <v>1495</v>
      </c>
      <c r="H226" s="711">
        <v>1</v>
      </c>
      <c r="I226" s="711">
        <v>115</v>
      </c>
      <c r="J226" s="711">
        <v>6</v>
      </c>
      <c r="K226" s="711">
        <v>690</v>
      </c>
      <c r="L226" s="711">
        <v>0.46153846153846156</v>
      </c>
      <c r="M226" s="711">
        <v>115</v>
      </c>
      <c r="N226" s="711">
        <v>16</v>
      </c>
      <c r="O226" s="711">
        <v>1840</v>
      </c>
      <c r="P226" s="701">
        <v>1.2307692307692308</v>
      </c>
      <c r="Q226" s="712">
        <v>115</v>
      </c>
    </row>
    <row r="227" spans="1:17" ht="14.4" customHeight="1" x14ac:dyDescent="0.3">
      <c r="A227" s="695" t="s">
        <v>4134</v>
      </c>
      <c r="B227" s="696" t="s">
        <v>4135</v>
      </c>
      <c r="C227" s="696" t="s">
        <v>3156</v>
      </c>
      <c r="D227" s="696" t="s">
        <v>4170</v>
      </c>
      <c r="E227" s="696" t="s">
        <v>4171</v>
      </c>
      <c r="F227" s="711">
        <v>13</v>
      </c>
      <c r="G227" s="711">
        <v>5902</v>
      </c>
      <c r="H227" s="711">
        <v>1</v>
      </c>
      <c r="I227" s="711">
        <v>454</v>
      </c>
      <c r="J227" s="711">
        <v>16</v>
      </c>
      <c r="K227" s="711">
        <v>7312</v>
      </c>
      <c r="L227" s="711">
        <v>1.2389020670958997</v>
      </c>
      <c r="M227" s="711">
        <v>457</v>
      </c>
      <c r="N227" s="711">
        <v>27</v>
      </c>
      <c r="O227" s="711">
        <v>12339</v>
      </c>
      <c r="P227" s="701">
        <v>2.0906472382243306</v>
      </c>
      <c r="Q227" s="712">
        <v>457</v>
      </c>
    </row>
    <row r="228" spans="1:17" ht="14.4" customHeight="1" x14ac:dyDescent="0.3">
      <c r="A228" s="695" t="s">
        <v>4134</v>
      </c>
      <c r="B228" s="696" t="s">
        <v>4135</v>
      </c>
      <c r="C228" s="696" t="s">
        <v>3156</v>
      </c>
      <c r="D228" s="696" t="s">
        <v>3941</v>
      </c>
      <c r="E228" s="696" t="s">
        <v>3942</v>
      </c>
      <c r="F228" s="711"/>
      <c r="G228" s="711"/>
      <c r="H228" s="711"/>
      <c r="I228" s="711"/>
      <c r="J228" s="711">
        <v>1</v>
      </c>
      <c r="K228" s="711">
        <v>1245</v>
      </c>
      <c r="L228" s="711"/>
      <c r="M228" s="711">
        <v>1245</v>
      </c>
      <c r="N228" s="711">
        <v>1</v>
      </c>
      <c r="O228" s="711">
        <v>1245</v>
      </c>
      <c r="P228" s="701"/>
      <c r="Q228" s="712">
        <v>1245</v>
      </c>
    </row>
    <row r="229" spans="1:17" ht="14.4" customHeight="1" x14ac:dyDescent="0.3">
      <c r="A229" s="695" t="s">
        <v>4134</v>
      </c>
      <c r="B229" s="696" t="s">
        <v>4135</v>
      </c>
      <c r="C229" s="696" t="s">
        <v>3156</v>
      </c>
      <c r="D229" s="696" t="s">
        <v>4172</v>
      </c>
      <c r="E229" s="696" t="s">
        <v>4173</v>
      </c>
      <c r="F229" s="711">
        <v>9</v>
      </c>
      <c r="G229" s="711">
        <v>3825</v>
      </c>
      <c r="H229" s="711">
        <v>1</v>
      </c>
      <c r="I229" s="711">
        <v>425</v>
      </c>
      <c r="J229" s="711">
        <v>6</v>
      </c>
      <c r="K229" s="711">
        <v>2574</v>
      </c>
      <c r="L229" s="711">
        <v>0.67294117647058826</v>
      </c>
      <c r="M229" s="711">
        <v>429</v>
      </c>
      <c r="N229" s="711">
        <v>7</v>
      </c>
      <c r="O229" s="711">
        <v>3003</v>
      </c>
      <c r="P229" s="701">
        <v>0.78509803921568633</v>
      </c>
      <c r="Q229" s="712">
        <v>429</v>
      </c>
    </row>
    <row r="230" spans="1:17" ht="14.4" customHeight="1" x14ac:dyDescent="0.3">
      <c r="A230" s="695" t="s">
        <v>4134</v>
      </c>
      <c r="B230" s="696" t="s">
        <v>4135</v>
      </c>
      <c r="C230" s="696" t="s">
        <v>3156</v>
      </c>
      <c r="D230" s="696" t="s">
        <v>4174</v>
      </c>
      <c r="E230" s="696" t="s">
        <v>4175</v>
      </c>
      <c r="F230" s="711">
        <v>404</v>
      </c>
      <c r="G230" s="711">
        <v>21412</v>
      </c>
      <c r="H230" s="711">
        <v>1</v>
      </c>
      <c r="I230" s="711">
        <v>53</v>
      </c>
      <c r="J230" s="711">
        <v>450</v>
      </c>
      <c r="K230" s="711">
        <v>23850</v>
      </c>
      <c r="L230" s="711">
        <v>1.113861386138614</v>
      </c>
      <c r="M230" s="711">
        <v>53</v>
      </c>
      <c r="N230" s="711">
        <v>468</v>
      </c>
      <c r="O230" s="711">
        <v>24804</v>
      </c>
      <c r="P230" s="701">
        <v>1.1584158415841583</v>
      </c>
      <c r="Q230" s="712">
        <v>53</v>
      </c>
    </row>
    <row r="231" spans="1:17" ht="14.4" customHeight="1" x14ac:dyDescent="0.3">
      <c r="A231" s="695" t="s">
        <v>4134</v>
      </c>
      <c r="B231" s="696" t="s">
        <v>4135</v>
      </c>
      <c r="C231" s="696" t="s">
        <v>3156</v>
      </c>
      <c r="D231" s="696" t="s">
        <v>4176</v>
      </c>
      <c r="E231" s="696" t="s">
        <v>4177</v>
      </c>
      <c r="F231" s="711">
        <v>3541</v>
      </c>
      <c r="G231" s="711">
        <v>580724</v>
      </c>
      <c r="H231" s="711">
        <v>1</v>
      </c>
      <c r="I231" s="711">
        <v>164</v>
      </c>
      <c r="J231" s="711">
        <v>3688</v>
      </c>
      <c r="K231" s="711">
        <v>608520</v>
      </c>
      <c r="L231" s="711">
        <v>1.0478643899683844</v>
      </c>
      <c r="M231" s="711">
        <v>165</v>
      </c>
      <c r="N231" s="711">
        <v>2345</v>
      </c>
      <c r="O231" s="711">
        <v>386925</v>
      </c>
      <c r="P231" s="701">
        <v>0.66628036726568907</v>
      </c>
      <c r="Q231" s="712">
        <v>165</v>
      </c>
    </row>
    <row r="232" spans="1:17" ht="14.4" customHeight="1" x14ac:dyDescent="0.3">
      <c r="A232" s="695" t="s">
        <v>4134</v>
      </c>
      <c r="B232" s="696" t="s">
        <v>4135</v>
      </c>
      <c r="C232" s="696" t="s">
        <v>3156</v>
      </c>
      <c r="D232" s="696" t="s">
        <v>4178</v>
      </c>
      <c r="E232" s="696" t="s">
        <v>4179</v>
      </c>
      <c r="F232" s="711">
        <v>65</v>
      </c>
      <c r="G232" s="711">
        <v>5070</v>
      </c>
      <c r="H232" s="711">
        <v>1</v>
      </c>
      <c r="I232" s="711">
        <v>78</v>
      </c>
      <c r="J232" s="711">
        <v>76</v>
      </c>
      <c r="K232" s="711">
        <v>6004</v>
      </c>
      <c r="L232" s="711">
        <v>1.1842209072978305</v>
      </c>
      <c r="M232" s="711">
        <v>79</v>
      </c>
      <c r="N232" s="711">
        <v>85</v>
      </c>
      <c r="O232" s="711">
        <v>6715</v>
      </c>
      <c r="P232" s="701">
        <v>1.3244575936883629</v>
      </c>
      <c r="Q232" s="712">
        <v>79</v>
      </c>
    </row>
    <row r="233" spans="1:17" ht="14.4" customHeight="1" x14ac:dyDescent="0.3">
      <c r="A233" s="695" t="s">
        <v>4134</v>
      </c>
      <c r="B233" s="696" t="s">
        <v>4135</v>
      </c>
      <c r="C233" s="696" t="s">
        <v>3156</v>
      </c>
      <c r="D233" s="696" t="s">
        <v>4180</v>
      </c>
      <c r="E233" s="696" t="s">
        <v>4181</v>
      </c>
      <c r="F233" s="711"/>
      <c r="G233" s="711"/>
      <c r="H233" s="711"/>
      <c r="I233" s="711"/>
      <c r="J233" s="711">
        <v>2</v>
      </c>
      <c r="K233" s="711">
        <v>320</v>
      </c>
      <c r="L233" s="711"/>
      <c r="M233" s="711">
        <v>160</v>
      </c>
      <c r="N233" s="711"/>
      <c r="O233" s="711"/>
      <c r="P233" s="701"/>
      <c r="Q233" s="712"/>
    </row>
    <row r="234" spans="1:17" ht="14.4" customHeight="1" x14ac:dyDescent="0.3">
      <c r="A234" s="695" t="s">
        <v>4134</v>
      </c>
      <c r="B234" s="696" t="s">
        <v>4135</v>
      </c>
      <c r="C234" s="696" t="s">
        <v>3156</v>
      </c>
      <c r="D234" s="696" t="s">
        <v>4005</v>
      </c>
      <c r="E234" s="696" t="s">
        <v>4006</v>
      </c>
      <c r="F234" s="711"/>
      <c r="G234" s="711"/>
      <c r="H234" s="711"/>
      <c r="I234" s="711"/>
      <c r="J234" s="711">
        <v>1</v>
      </c>
      <c r="K234" s="711">
        <v>1002</v>
      </c>
      <c r="L234" s="711"/>
      <c r="M234" s="711">
        <v>1002</v>
      </c>
      <c r="N234" s="711">
        <v>4</v>
      </c>
      <c r="O234" s="711">
        <v>4008</v>
      </c>
      <c r="P234" s="701"/>
      <c r="Q234" s="712">
        <v>1002</v>
      </c>
    </row>
    <row r="235" spans="1:17" ht="14.4" customHeight="1" x14ac:dyDescent="0.3">
      <c r="A235" s="695" t="s">
        <v>4134</v>
      </c>
      <c r="B235" s="696" t="s">
        <v>4135</v>
      </c>
      <c r="C235" s="696" t="s">
        <v>3156</v>
      </c>
      <c r="D235" s="696" t="s">
        <v>4182</v>
      </c>
      <c r="E235" s="696" t="s">
        <v>4183</v>
      </c>
      <c r="F235" s="711"/>
      <c r="G235" s="711"/>
      <c r="H235" s="711"/>
      <c r="I235" s="711"/>
      <c r="J235" s="711">
        <v>1</v>
      </c>
      <c r="K235" s="711">
        <v>167</v>
      </c>
      <c r="L235" s="711"/>
      <c r="M235" s="711">
        <v>167</v>
      </c>
      <c r="N235" s="711"/>
      <c r="O235" s="711"/>
      <c r="P235" s="701"/>
      <c r="Q235" s="712"/>
    </row>
    <row r="236" spans="1:17" ht="14.4" customHeight="1" x14ac:dyDescent="0.3">
      <c r="A236" s="695" t="s">
        <v>4134</v>
      </c>
      <c r="B236" s="696" t="s">
        <v>4135</v>
      </c>
      <c r="C236" s="696" t="s">
        <v>3156</v>
      </c>
      <c r="D236" s="696" t="s">
        <v>4184</v>
      </c>
      <c r="E236" s="696" t="s">
        <v>4185</v>
      </c>
      <c r="F236" s="711"/>
      <c r="G236" s="711"/>
      <c r="H236" s="711"/>
      <c r="I236" s="711"/>
      <c r="J236" s="711">
        <v>1</v>
      </c>
      <c r="K236" s="711">
        <v>2233</v>
      </c>
      <c r="L236" s="711"/>
      <c r="M236" s="711">
        <v>2233</v>
      </c>
      <c r="N236" s="711">
        <v>4</v>
      </c>
      <c r="O236" s="711">
        <v>8932</v>
      </c>
      <c r="P236" s="701"/>
      <c r="Q236" s="712">
        <v>2233</v>
      </c>
    </row>
    <row r="237" spans="1:17" ht="14.4" customHeight="1" x14ac:dyDescent="0.3">
      <c r="A237" s="695" t="s">
        <v>4134</v>
      </c>
      <c r="B237" s="696" t="s">
        <v>4135</v>
      </c>
      <c r="C237" s="696" t="s">
        <v>3156</v>
      </c>
      <c r="D237" s="696" t="s">
        <v>4186</v>
      </c>
      <c r="E237" s="696" t="s">
        <v>4187</v>
      </c>
      <c r="F237" s="711">
        <v>28</v>
      </c>
      <c r="G237" s="711">
        <v>6776</v>
      </c>
      <c r="H237" s="711">
        <v>1</v>
      </c>
      <c r="I237" s="711">
        <v>242</v>
      </c>
      <c r="J237" s="711">
        <v>31</v>
      </c>
      <c r="K237" s="711">
        <v>7533</v>
      </c>
      <c r="L237" s="711">
        <v>1.1117178276269186</v>
      </c>
      <c r="M237" s="711">
        <v>243</v>
      </c>
      <c r="N237" s="711">
        <v>34</v>
      </c>
      <c r="O237" s="711">
        <v>8262</v>
      </c>
      <c r="P237" s="701">
        <v>1.2193034238488785</v>
      </c>
      <c r="Q237" s="712">
        <v>243</v>
      </c>
    </row>
    <row r="238" spans="1:17" ht="14.4" customHeight="1" x14ac:dyDescent="0.3">
      <c r="A238" s="695" t="s">
        <v>4134</v>
      </c>
      <c r="B238" s="696" t="s">
        <v>4135</v>
      </c>
      <c r="C238" s="696" t="s">
        <v>3156</v>
      </c>
      <c r="D238" s="696" t="s">
        <v>4188</v>
      </c>
      <c r="E238" s="696" t="s">
        <v>4189</v>
      </c>
      <c r="F238" s="711">
        <v>4</v>
      </c>
      <c r="G238" s="711">
        <v>7940</v>
      </c>
      <c r="H238" s="711">
        <v>1</v>
      </c>
      <c r="I238" s="711">
        <v>1985</v>
      </c>
      <c r="J238" s="711">
        <v>2</v>
      </c>
      <c r="K238" s="711">
        <v>3986</v>
      </c>
      <c r="L238" s="711">
        <v>0.50201511335012594</v>
      </c>
      <c r="M238" s="711">
        <v>1993</v>
      </c>
      <c r="N238" s="711"/>
      <c r="O238" s="711"/>
      <c r="P238" s="701"/>
      <c r="Q238" s="712"/>
    </row>
    <row r="239" spans="1:17" ht="14.4" customHeight="1" x14ac:dyDescent="0.3">
      <c r="A239" s="695" t="s">
        <v>4134</v>
      </c>
      <c r="B239" s="696" t="s">
        <v>4135</v>
      </c>
      <c r="C239" s="696" t="s">
        <v>3156</v>
      </c>
      <c r="D239" s="696" t="s">
        <v>4190</v>
      </c>
      <c r="E239" s="696" t="s">
        <v>4191</v>
      </c>
      <c r="F239" s="711">
        <v>8</v>
      </c>
      <c r="G239" s="711">
        <v>1776</v>
      </c>
      <c r="H239" s="711">
        <v>1</v>
      </c>
      <c r="I239" s="711">
        <v>222</v>
      </c>
      <c r="J239" s="711">
        <v>14</v>
      </c>
      <c r="K239" s="711">
        <v>3122</v>
      </c>
      <c r="L239" s="711">
        <v>1.757882882882883</v>
      </c>
      <c r="M239" s="711">
        <v>223</v>
      </c>
      <c r="N239" s="711">
        <v>21</v>
      </c>
      <c r="O239" s="711">
        <v>4683</v>
      </c>
      <c r="P239" s="701">
        <v>2.6368243243243241</v>
      </c>
      <c r="Q239" s="712">
        <v>223</v>
      </c>
    </row>
    <row r="240" spans="1:17" ht="14.4" customHeight="1" x14ac:dyDescent="0.3">
      <c r="A240" s="695" t="s">
        <v>4134</v>
      </c>
      <c r="B240" s="696" t="s">
        <v>4135</v>
      </c>
      <c r="C240" s="696" t="s">
        <v>3156</v>
      </c>
      <c r="D240" s="696" t="s">
        <v>4192</v>
      </c>
      <c r="E240" s="696" t="s">
        <v>4193</v>
      </c>
      <c r="F240" s="711"/>
      <c r="G240" s="711"/>
      <c r="H240" s="711"/>
      <c r="I240" s="711"/>
      <c r="J240" s="711">
        <v>1</v>
      </c>
      <c r="K240" s="711">
        <v>404</v>
      </c>
      <c r="L240" s="711"/>
      <c r="M240" s="711">
        <v>404</v>
      </c>
      <c r="N240" s="711"/>
      <c r="O240" s="711"/>
      <c r="P240" s="701"/>
      <c r="Q240" s="712"/>
    </row>
    <row r="241" spans="1:17" ht="14.4" customHeight="1" x14ac:dyDescent="0.3">
      <c r="A241" s="695" t="s">
        <v>4134</v>
      </c>
      <c r="B241" s="696" t="s">
        <v>4135</v>
      </c>
      <c r="C241" s="696" t="s">
        <v>3156</v>
      </c>
      <c r="D241" s="696" t="s">
        <v>4194</v>
      </c>
      <c r="E241" s="696" t="s">
        <v>4137</v>
      </c>
      <c r="F241" s="711">
        <v>56</v>
      </c>
      <c r="G241" s="711">
        <v>1904</v>
      </c>
      <c r="H241" s="711">
        <v>1</v>
      </c>
      <c r="I241" s="711">
        <v>34</v>
      </c>
      <c r="J241" s="711"/>
      <c r="K241" s="711"/>
      <c r="L241" s="711"/>
      <c r="M241" s="711"/>
      <c r="N241" s="711"/>
      <c r="O241" s="711"/>
      <c r="P241" s="701"/>
      <c r="Q241" s="712"/>
    </row>
    <row r="242" spans="1:17" ht="14.4" customHeight="1" x14ac:dyDescent="0.3">
      <c r="A242" s="695" t="s">
        <v>4134</v>
      </c>
      <c r="B242" s="696" t="s">
        <v>4135</v>
      </c>
      <c r="C242" s="696" t="s">
        <v>3156</v>
      </c>
      <c r="D242" s="696" t="s">
        <v>4195</v>
      </c>
      <c r="E242" s="696" t="s">
        <v>4196</v>
      </c>
      <c r="F242" s="711"/>
      <c r="G242" s="711"/>
      <c r="H242" s="711"/>
      <c r="I242" s="711"/>
      <c r="J242" s="711"/>
      <c r="K242" s="711"/>
      <c r="L242" s="711"/>
      <c r="M242" s="711"/>
      <c r="N242" s="711">
        <v>316</v>
      </c>
      <c r="O242" s="711">
        <v>322952</v>
      </c>
      <c r="P242" s="701"/>
      <c r="Q242" s="712">
        <v>1022</v>
      </c>
    </row>
    <row r="243" spans="1:17" ht="14.4" customHeight="1" x14ac:dyDescent="0.3">
      <c r="A243" s="695" t="s">
        <v>4134</v>
      </c>
      <c r="B243" s="696" t="s">
        <v>4135</v>
      </c>
      <c r="C243" s="696" t="s">
        <v>3156</v>
      </c>
      <c r="D243" s="696" t="s">
        <v>4197</v>
      </c>
      <c r="E243" s="696" t="s">
        <v>4198</v>
      </c>
      <c r="F243" s="711"/>
      <c r="G243" s="711"/>
      <c r="H243" s="711"/>
      <c r="I243" s="711"/>
      <c r="J243" s="711"/>
      <c r="K243" s="711"/>
      <c r="L243" s="711"/>
      <c r="M243" s="711"/>
      <c r="N243" s="711">
        <v>1</v>
      </c>
      <c r="O243" s="711">
        <v>266</v>
      </c>
      <c r="P243" s="701"/>
      <c r="Q243" s="712">
        <v>266</v>
      </c>
    </row>
    <row r="244" spans="1:17" ht="14.4" customHeight="1" x14ac:dyDescent="0.3">
      <c r="A244" s="695" t="s">
        <v>4199</v>
      </c>
      <c r="B244" s="696" t="s">
        <v>4200</v>
      </c>
      <c r="C244" s="696" t="s">
        <v>3156</v>
      </c>
      <c r="D244" s="696" t="s">
        <v>4201</v>
      </c>
      <c r="E244" s="696" t="s">
        <v>4202</v>
      </c>
      <c r="F244" s="711">
        <v>161</v>
      </c>
      <c r="G244" s="711">
        <v>25438</v>
      </c>
      <c r="H244" s="711">
        <v>1</v>
      </c>
      <c r="I244" s="711">
        <v>158</v>
      </c>
      <c r="J244" s="711">
        <v>126</v>
      </c>
      <c r="K244" s="711">
        <v>20034</v>
      </c>
      <c r="L244" s="711">
        <v>0.78756191524490915</v>
      </c>
      <c r="M244" s="711">
        <v>159</v>
      </c>
      <c r="N244" s="711">
        <v>117</v>
      </c>
      <c r="O244" s="711">
        <v>18603</v>
      </c>
      <c r="P244" s="701">
        <v>0.73130749272741569</v>
      </c>
      <c r="Q244" s="712">
        <v>159</v>
      </c>
    </row>
    <row r="245" spans="1:17" ht="14.4" customHeight="1" x14ac:dyDescent="0.3">
      <c r="A245" s="695" t="s">
        <v>4199</v>
      </c>
      <c r="B245" s="696" t="s">
        <v>4200</v>
      </c>
      <c r="C245" s="696" t="s">
        <v>3156</v>
      </c>
      <c r="D245" s="696" t="s">
        <v>4203</v>
      </c>
      <c r="E245" s="696" t="s">
        <v>4204</v>
      </c>
      <c r="F245" s="711">
        <v>1</v>
      </c>
      <c r="G245" s="711">
        <v>1164</v>
      </c>
      <c r="H245" s="711">
        <v>1</v>
      </c>
      <c r="I245" s="711">
        <v>1164</v>
      </c>
      <c r="J245" s="711"/>
      <c r="K245" s="711"/>
      <c r="L245" s="711"/>
      <c r="M245" s="711"/>
      <c r="N245" s="711"/>
      <c r="O245" s="711"/>
      <c r="P245" s="701"/>
      <c r="Q245" s="712"/>
    </row>
    <row r="246" spans="1:17" ht="14.4" customHeight="1" x14ac:dyDescent="0.3">
      <c r="A246" s="695" t="s">
        <v>4199</v>
      </c>
      <c r="B246" s="696" t="s">
        <v>4200</v>
      </c>
      <c r="C246" s="696" t="s">
        <v>3156</v>
      </c>
      <c r="D246" s="696" t="s">
        <v>4205</v>
      </c>
      <c r="E246" s="696" t="s">
        <v>4206</v>
      </c>
      <c r="F246" s="711">
        <v>27</v>
      </c>
      <c r="G246" s="711">
        <v>1053</v>
      </c>
      <c r="H246" s="711">
        <v>1</v>
      </c>
      <c r="I246" s="711">
        <v>39</v>
      </c>
      <c r="J246" s="711">
        <v>11</v>
      </c>
      <c r="K246" s="711">
        <v>429</v>
      </c>
      <c r="L246" s="711">
        <v>0.40740740740740738</v>
      </c>
      <c r="M246" s="711">
        <v>39</v>
      </c>
      <c r="N246" s="711">
        <v>17</v>
      </c>
      <c r="O246" s="711">
        <v>663</v>
      </c>
      <c r="P246" s="701">
        <v>0.62962962962962965</v>
      </c>
      <c r="Q246" s="712">
        <v>39</v>
      </c>
    </row>
    <row r="247" spans="1:17" ht="14.4" customHeight="1" x14ac:dyDescent="0.3">
      <c r="A247" s="695" t="s">
        <v>4199</v>
      </c>
      <c r="B247" s="696" t="s">
        <v>4200</v>
      </c>
      <c r="C247" s="696" t="s">
        <v>3156</v>
      </c>
      <c r="D247" s="696" t="s">
        <v>4114</v>
      </c>
      <c r="E247" s="696" t="s">
        <v>4115</v>
      </c>
      <c r="F247" s="711"/>
      <c r="G247" s="711"/>
      <c r="H247" s="711"/>
      <c r="I247" s="711"/>
      <c r="J247" s="711">
        <v>2</v>
      </c>
      <c r="K247" s="711">
        <v>764</v>
      </c>
      <c r="L247" s="711"/>
      <c r="M247" s="711">
        <v>382</v>
      </c>
      <c r="N247" s="711">
        <v>2</v>
      </c>
      <c r="O247" s="711">
        <v>764</v>
      </c>
      <c r="P247" s="701"/>
      <c r="Q247" s="712">
        <v>382</v>
      </c>
    </row>
    <row r="248" spans="1:17" ht="14.4" customHeight="1" x14ac:dyDescent="0.3">
      <c r="A248" s="695" t="s">
        <v>4199</v>
      </c>
      <c r="B248" s="696" t="s">
        <v>4200</v>
      </c>
      <c r="C248" s="696" t="s">
        <v>3156</v>
      </c>
      <c r="D248" s="696" t="s">
        <v>4207</v>
      </c>
      <c r="E248" s="696" t="s">
        <v>4208</v>
      </c>
      <c r="F248" s="711"/>
      <c r="G248" s="711"/>
      <c r="H248" s="711"/>
      <c r="I248" s="711"/>
      <c r="J248" s="711">
        <v>3</v>
      </c>
      <c r="K248" s="711">
        <v>1332</v>
      </c>
      <c r="L248" s="711"/>
      <c r="M248" s="711">
        <v>444</v>
      </c>
      <c r="N248" s="711"/>
      <c r="O248" s="711"/>
      <c r="P248" s="701"/>
      <c r="Q248" s="712"/>
    </row>
    <row r="249" spans="1:17" ht="14.4" customHeight="1" x14ac:dyDescent="0.3">
      <c r="A249" s="695" t="s">
        <v>4199</v>
      </c>
      <c r="B249" s="696" t="s">
        <v>4200</v>
      </c>
      <c r="C249" s="696" t="s">
        <v>3156</v>
      </c>
      <c r="D249" s="696" t="s">
        <v>4209</v>
      </c>
      <c r="E249" s="696" t="s">
        <v>4210</v>
      </c>
      <c r="F249" s="711">
        <v>1</v>
      </c>
      <c r="G249" s="711">
        <v>490</v>
      </c>
      <c r="H249" s="711">
        <v>1</v>
      </c>
      <c r="I249" s="711">
        <v>490</v>
      </c>
      <c r="J249" s="711"/>
      <c r="K249" s="711"/>
      <c r="L249" s="711"/>
      <c r="M249" s="711"/>
      <c r="N249" s="711">
        <v>1</v>
      </c>
      <c r="O249" s="711">
        <v>490</v>
      </c>
      <c r="P249" s="701">
        <v>1</v>
      </c>
      <c r="Q249" s="712">
        <v>490</v>
      </c>
    </row>
    <row r="250" spans="1:17" ht="14.4" customHeight="1" x14ac:dyDescent="0.3">
      <c r="A250" s="695" t="s">
        <v>4199</v>
      </c>
      <c r="B250" s="696" t="s">
        <v>4200</v>
      </c>
      <c r="C250" s="696" t="s">
        <v>3156</v>
      </c>
      <c r="D250" s="696" t="s">
        <v>4211</v>
      </c>
      <c r="E250" s="696" t="s">
        <v>4212</v>
      </c>
      <c r="F250" s="711">
        <v>2</v>
      </c>
      <c r="G250" s="711">
        <v>62</v>
      </c>
      <c r="H250" s="711">
        <v>1</v>
      </c>
      <c r="I250" s="711">
        <v>31</v>
      </c>
      <c r="J250" s="711">
        <v>1</v>
      </c>
      <c r="K250" s="711">
        <v>31</v>
      </c>
      <c r="L250" s="711">
        <v>0.5</v>
      </c>
      <c r="M250" s="711">
        <v>31</v>
      </c>
      <c r="N250" s="711"/>
      <c r="O250" s="711"/>
      <c r="P250" s="701"/>
      <c r="Q250" s="712"/>
    </row>
    <row r="251" spans="1:17" ht="14.4" customHeight="1" x14ac:dyDescent="0.3">
      <c r="A251" s="695" t="s">
        <v>4199</v>
      </c>
      <c r="B251" s="696" t="s">
        <v>4200</v>
      </c>
      <c r="C251" s="696" t="s">
        <v>3156</v>
      </c>
      <c r="D251" s="696" t="s">
        <v>4213</v>
      </c>
      <c r="E251" s="696" t="s">
        <v>4214</v>
      </c>
      <c r="F251" s="711"/>
      <c r="G251" s="711"/>
      <c r="H251" s="711"/>
      <c r="I251" s="711"/>
      <c r="J251" s="711">
        <v>1</v>
      </c>
      <c r="K251" s="711">
        <v>205</v>
      </c>
      <c r="L251" s="711"/>
      <c r="M251" s="711">
        <v>205</v>
      </c>
      <c r="N251" s="711"/>
      <c r="O251" s="711"/>
      <c r="P251" s="701"/>
      <c r="Q251" s="712"/>
    </row>
    <row r="252" spans="1:17" ht="14.4" customHeight="1" x14ac:dyDescent="0.3">
      <c r="A252" s="695" t="s">
        <v>4199</v>
      </c>
      <c r="B252" s="696" t="s">
        <v>4200</v>
      </c>
      <c r="C252" s="696" t="s">
        <v>3156</v>
      </c>
      <c r="D252" s="696" t="s">
        <v>4215</v>
      </c>
      <c r="E252" s="696" t="s">
        <v>4216</v>
      </c>
      <c r="F252" s="711"/>
      <c r="G252" s="711"/>
      <c r="H252" s="711"/>
      <c r="I252" s="711"/>
      <c r="J252" s="711">
        <v>1</v>
      </c>
      <c r="K252" s="711">
        <v>377</v>
      </c>
      <c r="L252" s="711"/>
      <c r="M252" s="711">
        <v>377</v>
      </c>
      <c r="N252" s="711"/>
      <c r="O252" s="711"/>
      <c r="P252" s="701"/>
      <c r="Q252" s="712"/>
    </row>
    <row r="253" spans="1:17" ht="14.4" customHeight="1" x14ac:dyDescent="0.3">
      <c r="A253" s="695" t="s">
        <v>4199</v>
      </c>
      <c r="B253" s="696" t="s">
        <v>4200</v>
      </c>
      <c r="C253" s="696" t="s">
        <v>3156</v>
      </c>
      <c r="D253" s="696" t="s">
        <v>4217</v>
      </c>
      <c r="E253" s="696" t="s">
        <v>4218</v>
      </c>
      <c r="F253" s="711">
        <v>133</v>
      </c>
      <c r="G253" s="711">
        <v>14896</v>
      </c>
      <c r="H253" s="711">
        <v>1</v>
      </c>
      <c r="I253" s="711">
        <v>112</v>
      </c>
      <c r="J253" s="711">
        <v>111</v>
      </c>
      <c r="K253" s="711">
        <v>12543</v>
      </c>
      <c r="L253" s="711">
        <v>0.8420381310418904</v>
      </c>
      <c r="M253" s="711">
        <v>113</v>
      </c>
      <c r="N253" s="711">
        <v>107</v>
      </c>
      <c r="O253" s="711">
        <v>12091</v>
      </c>
      <c r="P253" s="701">
        <v>0.81169441460794844</v>
      </c>
      <c r="Q253" s="712">
        <v>113</v>
      </c>
    </row>
    <row r="254" spans="1:17" ht="14.4" customHeight="1" x14ac:dyDescent="0.3">
      <c r="A254" s="695" t="s">
        <v>4199</v>
      </c>
      <c r="B254" s="696" t="s">
        <v>4200</v>
      </c>
      <c r="C254" s="696" t="s">
        <v>3156</v>
      </c>
      <c r="D254" s="696" t="s">
        <v>4219</v>
      </c>
      <c r="E254" s="696" t="s">
        <v>4220</v>
      </c>
      <c r="F254" s="711">
        <v>22</v>
      </c>
      <c r="G254" s="711">
        <v>1826</v>
      </c>
      <c r="H254" s="711">
        <v>1</v>
      </c>
      <c r="I254" s="711">
        <v>83</v>
      </c>
      <c r="J254" s="711">
        <v>10</v>
      </c>
      <c r="K254" s="711">
        <v>840</v>
      </c>
      <c r="L254" s="711">
        <v>0.46002190580503832</v>
      </c>
      <c r="M254" s="711">
        <v>84</v>
      </c>
      <c r="N254" s="711">
        <v>19</v>
      </c>
      <c r="O254" s="711">
        <v>1596</v>
      </c>
      <c r="P254" s="701">
        <v>0.87404162102957283</v>
      </c>
      <c r="Q254" s="712">
        <v>84</v>
      </c>
    </row>
    <row r="255" spans="1:17" ht="14.4" customHeight="1" x14ac:dyDescent="0.3">
      <c r="A255" s="695" t="s">
        <v>4199</v>
      </c>
      <c r="B255" s="696" t="s">
        <v>4200</v>
      </c>
      <c r="C255" s="696" t="s">
        <v>3156</v>
      </c>
      <c r="D255" s="696" t="s">
        <v>4221</v>
      </c>
      <c r="E255" s="696" t="s">
        <v>4222</v>
      </c>
      <c r="F255" s="711"/>
      <c r="G255" s="711"/>
      <c r="H255" s="711"/>
      <c r="I255" s="711"/>
      <c r="J255" s="711"/>
      <c r="K255" s="711"/>
      <c r="L255" s="711"/>
      <c r="M255" s="711"/>
      <c r="N255" s="711">
        <v>1</v>
      </c>
      <c r="O255" s="711">
        <v>96</v>
      </c>
      <c r="P255" s="701"/>
      <c r="Q255" s="712">
        <v>96</v>
      </c>
    </row>
    <row r="256" spans="1:17" ht="14.4" customHeight="1" x14ac:dyDescent="0.3">
      <c r="A256" s="695" t="s">
        <v>4199</v>
      </c>
      <c r="B256" s="696" t="s">
        <v>4200</v>
      </c>
      <c r="C256" s="696" t="s">
        <v>3156</v>
      </c>
      <c r="D256" s="696" t="s">
        <v>4223</v>
      </c>
      <c r="E256" s="696" t="s">
        <v>4224</v>
      </c>
      <c r="F256" s="711">
        <v>3</v>
      </c>
      <c r="G256" s="711">
        <v>63</v>
      </c>
      <c r="H256" s="711">
        <v>1</v>
      </c>
      <c r="I256" s="711">
        <v>21</v>
      </c>
      <c r="J256" s="711">
        <v>9</v>
      </c>
      <c r="K256" s="711">
        <v>189</v>
      </c>
      <c r="L256" s="711">
        <v>3</v>
      </c>
      <c r="M256" s="711">
        <v>21</v>
      </c>
      <c r="N256" s="711">
        <v>5</v>
      </c>
      <c r="O256" s="711">
        <v>105</v>
      </c>
      <c r="P256" s="701">
        <v>1.6666666666666667</v>
      </c>
      <c r="Q256" s="712">
        <v>21</v>
      </c>
    </row>
    <row r="257" spans="1:17" ht="14.4" customHeight="1" x14ac:dyDescent="0.3">
      <c r="A257" s="695" t="s">
        <v>4199</v>
      </c>
      <c r="B257" s="696" t="s">
        <v>4200</v>
      </c>
      <c r="C257" s="696" t="s">
        <v>3156</v>
      </c>
      <c r="D257" s="696" t="s">
        <v>4123</v>
      </c>
      <c r="E257" s="696" t="s">
        <v>4124</v>
      </c>
      <c r="F257" s="711">
        <v>7</v>
      </c>
      <c r="G257" s="711">
        <v>3402</v>
      </c>
      <c r="H257" s="711">
        <v>1</v>
      </c>
      <c r="I257" s="711">
        <v>486</v>
      </c>
      <c r="J257" s="711">
        <v>8</v>
      </c>
      <c r="K257" s="711">
        <v>3888</v>
      </c>
      <c r="L257" s="711">
        <v>1.1428571428571428</v>
      </c>
      <c r="M257" s="711">
        <v>486</v>
      </c>
      <c r="N257" s="711"/>
      <c r="O257" s="711"/>
      <c r="P257" s="701"/>
      <c r="Q257" s="712"/>
    </row>
    <row r="258" spans="1:17" ht="14.4" customHeight="1" x14ac:dyDescent="0.3">
      <c r="A258" s="695" t="s">
        <v>4199</v>
      </c>
      <c r="B258" s="696" t="s">
        <v>4200</v>
      </c>
      <c r="C258" s="696" t="s">
        <v>3156</v>
      </c>
      <c r="D258" s="696" t="s">
        <v>4225</v>
      </c>
      <c r="E258" s="696" t="s">
        <v>4226</v>
      </c>
      <c r="F258" s="711">
        <v>16</v>
      </c>
      <c r="G258" s="711">
        <v>640</v>
      </c>
      <c r="H258" s="711">
        <v>1</v>
      </c>
      <c r="I258" s="711">
        <v>40</v>
      </c>
      <c r="J258" s="711">
        <v>9</v>
      </c>
      <c r="K258" s="711">
        <v>360</v>
      </c>
      <c r="L258" s="711">
        <v>0.5625</v>
      </c>
      <c r="M258" s="711">
        <v>40</v>
      </c>
      <c r="N258" s="711">
        <v>17</v>
      </c>
      <c r="O258" s="711">
        <v>680</v>
      </c>
      <c r="P258" s="701">
        <v>1.0625</v>
      </c>
      <c r="Q258" s="712">
        <v>40</v>
      </c>
    </row>
    <row r="259" spans="1:17" ht="14.4" customHeight="1" x14ac:dyDescent="0.3">
      <c r="A259" s="695" t="s">
        <v>4199</v>
      </c>
      <c r="B259" s="696" t="s">
        <v>4200</v>
      </c>
      <c r="C259" s="696" t="s">
        <v>3156</v>
      </c>
      <c r="D259" s="696" t="s">
        <v>4227</v>
      </c>
      <c r="E259" s="696" t="s">
        <v>4228</v>
      </c>
      <c r="F259" s="711">
        <v>1</v>
      </c>
      <c r="G259" s="711">
        <v>603</v>
      </c>
      <c r="H259" s="711">
        <v>1</v>
      </c>
      <c r="I259" s="711">
        <v>603</v>
      </c>
      <c r="J259" s="711"/>
      <c r="K259" s="711"/>
      <c r="L259" s="711"/>
      <c r="M259" s="711"/>
      <c r="N259" s="711"/>
      <c r="O259" s="711"/>
      <c r="P259" s="701"/>
      <c r="Q259" s="712"/>
    </row>
    <row r="260" spans="1:17" ht="14.4" customHeight="1" x14ac:dyDescent="0.3">
      <c r="A260" s="695" t="s">
        <v>4229</v>
      </c>
      <c r="B260" s="696" t="s">
        <v>4029</v>
      </c>
      <c r="C260" s="696" t="s">
        <v>3156</v>
      </c>
      <c r="D260" s="696" t="s">
        <v>4230</v>
      </c>
      <c r="E260" s="696" t="s">
        <v>4231</v>
      </c>
      <c r="F260" s="711">
        <v>1</v>
      </c>
      <c r="G260" s="711">
        <v>1178</v>
      </c>
      <c r="H260" s="711">
        <v>1</v>
      </c>
      <c r="I260" s="711">
        <v>1178</v>
      </c>
      <c r="J260" s="711"/>
      <c r="K260" s="711"/>
      <c r="L260" s="711"/>
      <c r="M260" s="711"/>
      <c r="N260" s="711"/>
      <c r="O260" s="711"/>
      <c r="P260" s="701"/>
      <c r="Q260" s="712"/>
    </row>
    <row r="261" spans="1:17" ht="14.4" customHeight="1" x14ac:dyDescent="0.3">
      <c r="A261" s="695" t="s">
        <v>4229</v>
      </c>
      <c r="B261" s="696" t="s">
        <v>4029</v>
      </c>
      <c r="C261" s="696" t="s">
        <v>3156</v>
      </c>
      <c r="D261" s="696" t="s">
        <v>4232</v>
      </c>
      <c r="E261" s="696" t="s">
        <v>4233</v>
      </c>
      <c r="F261" s="711"/>
      <c r="G261" s="711"/>
      <c r="H261" s="711"/>
      <c r="I261" s="711"/>
      <c r="J261" s="711">
        <v>4</v>
      </c>
      <c r="K261" s="711">
        <v>1596</v>
      </c>
      <c r="L261" s="711"/>
      <c r="M261" s="711">
        <v>399</v>
      </c>
      <c r="N261" s="711"/>
      <c r="O261" s="711"/>
      <c r="P261" s="701"/>
      <c r="Q261" s="712"/>
    </row>
    <row r="262" spans="1:17" ht="14.4" customHeight="1" x14ac:dyDescent="0.3">
      <c r="A262" s="695" t="s">
        <v>4229</v>
      </c>
      <c r="B262" s="696" t="s">
        <v>4029</v>
      </c>
      <c r="C262" s="696" t="s">
        <v>3156</v>
      </c>
      <c r="D262" s="696" t="s">
        <v>4234</v>
      </c>
      <c r="E262" s="696" t="s">
        <v>4235</v>
      </c>
      <c r="F262" s="711">
        <v>3</v>
      </c>
      <c r="G262" s="711">
        <v>1266</v>
      </c>
      <c r="H262" s="711">
        <v>1</v>
      </c>
      <c r="I262" s="711">
        <v>422</v>
      </c>
      <c r="J262" s="711"/>
      <c r="K262" s="711"/>
      <c r="L262" s="711"/>
      <c r="M262" s="711"/>
      <c r="N262" s="711"/>
      <c r="O262" s="711"/>
      <c r="P262" s="701"/>
      <c r="Q262" s="712"/>
    </row>
    <row r="263" spans="1:17" ht="14.4" customHeight="1" x14ac:dyDescent="0.3">
      <c r="A263" s="695" t="s">
        <v>4229</v>
      </c>
      <c r="B263" s="696" t="s">
        <v>4029</v>
      </c>
      <c r="C263" s="696" t="s">
        <v>3156</v>
      </c>
      <c r="D263" s="696" t="s">
        <v>4005</v>
      </c>
      <c r="E263" s="696" t="s">
        <v>4006</v>
      </c>
      <c r="F263" s="711">
        <v>3</v>
      </c>
      <c r="G263" s="711">
        <v>3000</v>
      </c>
      <c r="H263" s="711">
        <v>1</v>
      </c>
      <c r="I263" s="711">
        <v>1000</v>
      </c>
      <c r="J263" s="711"/>
      <c r="K263" s="711"/>
      <c r="L263" s="711"/>
      <c r="M263" s="711"/>
      <c r="N263" s="711"/>
      <c r="O263" s="711"/>
      <c r="P263" s="701"/>
      <c r="Q263" s="712"/>
    </row>
    <row r="264" spans="1:17" ht="14.4" customHeight="1" thickBot="1" x14ac:dyDescent="0.35">
      <c r="A264" s="703" t="s">
        <v>4229</v>
      </c>
      <c r="B264" s="704" t="s">
        <v>4029</v>
      </c>
      <c r="C264" s="704" t="s">
        <v>3156</v>
      </c>
      <c r="D264" s="704" t="s">
        <v>4236</v>
      </c>
      <c r="E264" s="704" t="s">
        <v>4237</v>
      </c>
      <c r="F264" s="713"/>
      <c r="G264" s="713"/>
      <c r="H264" s="713"/>
      <c r="I264" s="713"/>
      <c r="J264" s="713">
        <v>1</v>
      </c>
      <c r="K264" s="713">
        <v>572</v>
      </c>
      <c r="L264" s="713"/>
      <c r="M264" s="713">
        <v>572</v>
      </c>
      <c r="N264" s="713"/>
      <c r="O264" s="713"/>
      <c r="P264" s="709"/>
      <c r="Q264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6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7" t="s">
        <v>182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</row>
    <row r="2" spans="1:14" ht="14.4" customHeight="1" thickBot="1" x14ac:dyDescent="0.35">
      <c r="A2" s="386" t="s">
        <v>321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1830</v>
      </c>
      <c r="D3" s="197">
        <f>SUBTOTAL(9,D6:D1048576)</f>
        <v>1517</v>
      </c>
      <c r="E3" s="197">
        <f>SUBTOTAL(9,E6:E1048576)</f>
        <v>1724</v>
      </c>
      <c r="F3" s="198">
        <f>IF(OR(E3=0,C3=0),"",E3/C3)</f>
        <v>0.94207650273224042</v>
      </c>
      <c r="G3" s="199">
        <f>SUBTOTAL(9,G6:G1048576)</f>
        <v>1804654</v>
      </c>
      <c r="H3" s="200">
        <f>SUBTOTAL(9,H6:H1048576)</f>
        <v>1553983</v>
      </c>
      <c r="I3" s="200">
        <f>SUBTOTAL(9,I6:I1048576)</f>
        <v>1733932</v>
      </c>
      <c r="J3" s="198">
        <f>IF(OR(I3=0,G3=0),"",I3/G3)</f>
        <v>0.96081132449765994</v>
      </c>
      <c r="K3" s="199">
        <f>SUBTOTAL(9,K6:K1048576)</f>
        <v>219600</v>
      </c>
      <c r="L3" s="200">
        <f>SUBTOTAL(9,L6:L1048576)</f>
        <v>182040</v>
      </c>
      <c r="M3" s="200">
        <f>SUBTOTAL(9,M6:M1048576)</f>
        <v>206880</v>
      </c>
      <c r="N3" s="201">
        <f>IF(OR(M3=0,E3=0),"",M3/E3)</f>
        <v>120</v>
      </c>
    </row>
    <row r="4" spans="1:14" ht="14.4" customHeight="1" x14ac:dyDescent="0.3">
      <c r="A4" s="579" t="s">
        <v>90</v>
      </c>
      <c r="B4" s="580" t="s">
        <v>11</v>
      </c>
      <c r="C4" s="581" t="s">
        <v>91</v>
      </c>
      <c r="D4" s="581"/>
      <c r="E4" s="581"/>
      <c r="F4" s="582"/>
      <c r="G4" s="583" t="s">
        <v>14</v>
      </c>
      <c r="H4" s="581"/>
      <c r="I4" s="581"/>
      <c r="J4" s="582"/>
      <c r="K4" s="583" t="s">
        <v>92</v>
      </c>
      <c r="L4" s="581"/>
      <c r="M4" s="581"/>
      <c r="N4" s="584"/>
    </row>
    <row r="5" spans="1:14" ht="14.4" customHeight="1" thickBot="1" x14ac:dyDescent="0.35">
      <c r="A5" s="863"/>
      <c r="B5" s="864"/>
      <c r="C5" s="867">
        <v>2012</v>
      </c>
      <c r="D5" s="867">
        <v>2013</v>
      </c>
      <c r="E5" s="867">
        <v>2014</v>
      </c>
      <c r="F5" s="868" t="s">
        <v>2</v>
      </c>
      <c r="G5" s="872">
        <v>2012</v>
      </c>
      <c r="H5" s="867">
        <v>2013</v>
      </c>
      <c r="I5" s="867">
        <v>2014</v>
      </c>
      <c r="J5" s="868" t="s">
        <v>2</v>
      </c>
      <c r="K5" s="872">
        <v>2012</v>
      </c>
      <c r="L5" s="867">
        <v>2013</v>
      </c>
      <c r="M5" s="867">
        <v>2014</v>
      </c>
      <c r="N5" s="875" t="s">
        <v>93</v>
      </c>
    </row>
    <row r="6" spans="1:14" ht="14.4" customHeight="1" thickBot="1" x14ac:dyDescent="0.35">
      <c r="A6" s="865" t="s">
        <v>3567</v>
      </c>
      <c r="B6" s="866" t="s">
        <v>4239</v>
      </c>
      <c r="C6" s="869">
        <v>1830</v>
      </c>
      <c r="D6" s="870">
        <v>1517</v>
      </c>
      <c r="E6" s="870">
        <v>1724</v>
      </c>
      <c r="F6" s="871">
        <v>0.94207650273224042</v>
      </c>
      <c r="G6" s="873">
        <v>1804654</v>
      </c>
      <c r="H6" s="874">
        <v>1553983</v>
      </c>
      <c r="I6" s="874">
        <v>1733932</v>
      </c>
      <c r="J6" s="871">
        <v>0.96081132449765994</v>
      </c>
      <c r="K6" s="873">
        <v>219600</v>
      </c>
      <c r="L6" s="874">
        <v>182040</v>
      </c>
      <c r="M6" s="874">
        <v>206880</v>
      </c>
      <c r="N6" s="876">
        <v>120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7" bestFit="1" customWidth="1"/>
    <col min="2" max="3" width="9.5546875" style="257" customWidth="1"/>
    <col min="4" max="4" width="2.21875" style="257" customWidth="1"/>
    <col min="5" max="8" width="9.5546875" style="257" customWidth="1"/>
    <col min="9" max="16384" width="8.88671875" style="257"/>
  </cols>
  <sheetData>
    <row r="1" spans="1:8" ht="18.600000000000001" customHeight="1" thickBot="1" x14ac:dyDescent="0.4">
      <c r="A1" s="458" t="s">
        <v>176</v>
      </c>
      <c r="B1" s="458"/>
      <c r="C1" s="458"/>
      <c r="D1" s="458"/>
      <c r="E1" s="458"/>
      <c r="F1" s="458"/>
      <c r="G1" s="459"/>
      <c r="H1" s="459"/>
    </row>
    <row r="2" spans="1:8" ht="14.4" customHeight="1" thickBot="1" x14ac:dyDescent="0.35">
      <c r="A2" s="386" t="s">
        <v>321</v>
      </c>
      <c r="B2" s="227"/>
      <c r="C2" s="227"/>
      <c r="D2" s="227"/>
      <c r="E2" s="227"/>
      <c r="F2" s="227"/>
    </row>
    <row r="3" spans="1:8" ht="14.4" customHeight="1" x14ac:dyDescent="0.3">
      <c r="A3" s="460"/>
      <c r="B3" s="223">
        <v>2012</v>
      </c>
      <c r="C3" s="44">
        <v>2013</v>
      </c>
      <c r="D3" s="11"/>
      <c r="E3" s="464">
        <v>2014</v>
      </c>
      <c r="F3" s="465"/>
      <c r="G3" s="465"/>
      <c r="H3" s="466"/>
    </row>
    <row r="4" spans="1:8" ht="14.4" customHeight="1" thickBot="1" x14ac:dyDescent="0.35">
      <c r="A4" s="461"/>
      <c r="B4" s="462" t="s">
        <v>94</v>
      </c>
      <c r="C4" s="463"/>
      <c r="D4" s="11"/>
      <c r="E4" s="244" t="s">
        <v>94</v>
      </c>
      <c r="F4" s="225" t="s">
        <v>95</v>
      </c>
      <c r="G4" s="225" t="s">
        <v>69</v>
      </c>
      <c r="H4" s="226" t="s">
        <v>96</v>
      </c>
    </row>
    <row r="5" spans="1:8" ht="14.4" customHeight="1" x14ac:dyDescent="0.3">
      <c r="A5" s="228" t="str">
        <f>HYPERLINK("#'Léky Žádanky'!A1","Léky (Kč)")</f>
        <v>Léky (Kč)</v>
      </c>
      <c r="B5" s="31">
        <v>657.15829000000008</v>
      </c>
      <c r="C5" s="33">
        <v>526.46281999999997</v>
      </c>
      <c r="D5" s="12"/>
      <c r="E5" s="233">
        <v>706.55794000000196</v>
      </c>
      <c r="F5" s="32">
        <v>953.25</v>
      </c>
      <c r="G5" s="232">
        <f>E5-F5</f>
        <v>-246.69205999999804</v>
      </c>
      <c r="H5" s="238">
        <f>IF(F5&lt;0.00000001,"",E5/F5)</f>
        <v>0.74120948334644843</v>
      </c>
    </row>
    <row r="6" spans="1:8" ht="14.4" customHeight="1" x14ac:dyDescent="0.3">
      <c r="A6" s="228" t="str">
        <f>HYPERLINK("#'Materiál Žádanky'!A1","Materiál - SZM (Kč)")</f>
        <v>Materiál - SZM (Kč)</v>
      </c>
      <c r="B6" s="14">
        <v>4054.3446399999998</v>
      </c>
      <c r="C6" s="35">
        <v>3541.3020800000004</v>
      </c>
      <c r="D6" s="12"/>
      <c r="E6" s="234">
        <v>3044.9363200000012</v>
      </c>
      <c r="F6" s="34">
        <v>3295.5</v>
      </c>
      <c r="G6" s="235">
        <f>E6-F6</f>
        <v>-250.56367999999884</v>
      </c>
      <c r="H6" s="239">
        <f>IF(F6&lt;0.00000001,"",E6/F6)</f>
        <v>0.92396793202852412</v>
      </c>
    </row>
    <row r="7" spans="1:8" ht="14.4" customHeight="1" x14ac:dyDescent="0.3">
      <c r="A7" s="228" t="str">
        <f>HYPERLINK("#'Osobní náklady'!A1","Osobní náklady (Kč) *")</f>
        <v>Osobní náklady (Kč) *</v>
      </c>
      <c r="B7" s="14">
        <v>9390.5106500000002</v>
      </c>
      <c r="C7" s="35">
        <v>8847.410820000001</v>
      </c>
      <c r="D7" s="12"/>
      <c r="E7" s="234">
        <v>9248.2740000000158</v>
      </c>
      <c r="F7" s="34">
        <v>9835</v>
      </c>
      <c r="G7" s="235">
        <f>E7-F7</f>
        <v>-586.7259999999842</v>
      </c>
      <c r="H7" s="239">
        <f>IF(F7&lt;0.00000001,"",E7/F7)</f>
        <v>0.94034306049822225</v>
      </c>
    </row>
    <row r="8" spans="1:8" ht="14.4" customHeight="1" thickBot="1" x14ac:dyDescent="0.35">
      <c r="A8" s="1" t="s">
        <v>97</v>
      </c>
      <c r="B8" s="15">
        <v>2867.0065200000049</v>
      </c>
      <c r="C8" s="37">
        <v>2283.8453999999983</v>
      </c>
      <c r="D8" s="12"/>
      <c r="E8" s="236">
        <v>2217.604990000003</v>
      </c>
      <c r="F8" s="36">
        <v>2352.75</v>
      </c>
      <c r="G8" s="237">
        <f>E8-F8</f>
        <v>-135.145009999997</v>
      </c>
      <c r="H8" s="240">
        <f>IF(F8&lt;0.00000001,"",E8/F8)</f>
        <v>0.94255870364467242</v>
      </c>
    </row>
    <row r="9" spans="1:8" ht="14.4" customHeight="1" thickBot="1" x14ac:dyDescent="0.35">
      <c r="A9" s="2" t="s">
        <v>98</v>
      </c>
      <c r="B9" s="3">
        <v>16969.020100000005</v>
      </c>
      <c r="C9" s="39">
        <v>15199.021119999999</v>
      </c>
      <c r="D9" s="12"/>
      <c r="E9" s="3">
        <v>15217.373250000022</v>
      </c>
      <c r="F9" s="38">
        <v>16436.5</v>
      </c>
      <c r="G9" s="38">
        <f>E9-F9</f>
        <v>-1219.1267499999776</v>
      </c>
      <c r="H9" s="241">
        <f>IF(F9&lt;0.00000001,"",E9/F9)</f>
        <v>0.92582808079579126</v>
      </c>
    </row>
    <row r="10" spans="1:8" ht="14.4" customHeight="1" thickBot="1" x14ac:dyDescent="0.35">
      <c r="A10" s="16"/>
      <c r="B10" s="16"/>
      <c r="C10" s="224"/>
      <c r="D10" s="12"/>
      <c r="E10" s="16"/>
      <c r="F10" s="17"/>
    </row>
    <row r="11" spans="1:8" ht="14.4" customHeight="1" x14ac:dyDescent="0.3">
      <c r="A11" s="260" t="str">
        <f>HYPERLINK("#'ZV Vykáz.-A'!A1","Ambulance *")</f>
        <v>Ambulance *</v>
      </c>
      <c r="B11" s="13">
        <f>IF(ISERROR(VLOOKUP("Celkem:",'ZV Vykáz.-A'!A:F,2,0)),0,VLOOKUP("Celkem:",'ZV Vykáz.-A'!A:F,2,0)/1000)</f>
        <v>2584.058</v>
      </c>
      <c r="C11" s="33">
        <f>IF(ISERROR(VLOOKUP("Celkem:",'ZV Vykáz.-A'!A:F,4,0)),0,VLOOKUP("Celkem:",'ZV Vykáz.-A'!A:F,4,0)/1000)</f>
        <v>2458.623</v>
      </c>
      <c r="D11" s="12"/>
      <c r="E11" s="233">
        <f>IF(ISERROR(VLOOKUP("Celkem:",'ZV Vykáz.-A'!A:F,6,0)),0,VLOOKUP("Celkem:",'ZV Vykáz.-A'!A:F,6,0)/1000)</f>
        <v>2460.3510000000001</v>
      </c>
      <c r="F11" s="32">
        <f>B11</f>
        <v>2584.058</v>
      </c>
      <c r="G11" s="232">
        <f>E11-F11</f>
        <v>-123.70699999999988</v>
      </c>
      <c r="H11" s="238">
        <f>IF(F11&lt;0.00000001,"",E11/F11)</f>
        <v>0.95212684854596918</v>
      </c>
    </row>
    <row r="12" spans="1:8" ht="14.4" customHeight="1" thickBot="1" x14ac:dyDescent="0.35">
      <c r="A12" s="261" t="str">
        <f>HYPERLINK("#CaseMix!A1","Hospitalizace *")</f>
        <v>Hospitalizace *</v>
      </c>
      <c r="B12" s="15">
        <f>IF(ISERROR(VLOOKUP("Celkem",CaseMix!A:D,2,0)),0,VLOOKUP("Celkem",CaseMix!A:D,2,0)*30)</f>
        <v>15815.91</v>
      </c>
      <c r="C12" s="37">
        <f>IF(ISERROR(VLOOKUP("Celkem",CaseMix!A:D,3,0)),0,VLOOKUP("Celkem",CaseMix!A:D,3,0)*30)</f>
        <v>13909.710000000001</v>
      </c>
      <c r="D12" s="12"/>
      <c r="E12" s="236">
        <f>IF(ISERROR(VLOOKUP("Celkem",CaseMix!A:D,4,0)),0,VLOOKUP("Celkem",CaseMix!A:D,4,0)*30)</f>
        <v>11746.2</v>
      </c>
      <c r="F12" s="36">
        <f>B12</f>
        <v>15815.91</v>
      </c>
      <c r="G12" s="237">
        <f>E12-F12</f>
        <v>-4069.7099999999991</v>
      </c>
      <c r="H12" s="240">
        <f>IF(F12&lt;0.00000001,"",E12/F12)</f>
        <v>0.74268252664563728</v>
      </c>
    </row>
    <row r="13" spans="1:8" ht="14.4" customHeight="1" thickBot="1" x14ac:dyDescent="0.35">
      <c r="A13" s="4" t="s">
        <v>101</v>
      </c>
      <c r="B13" s="9">
        <f>SUM(B11:B12)</f>
        <v>18399.968000000001</v>
      </c>
      <c r="C13" s="41">
        <f>SUM(C11:C12)</f>
        <v>16368.333000000001</v>
      </c>
      <c r="D13" s="12"/>
      <c r="E13" s="9">
        <f>SUM(E11:E12)</f>
        <v>14206.551000000001</v>
      </c>
      <c r="F13" s="40">
        <f>SUM(F11:F12)</f>
        <v>18399.968000000001</v>
      </c>
      <c r="G13" s="40">
        <f>E13-F13</f>
        <v>-4193.4169999999995</v>
      </c>
      <c r="H13" s="242">
        <f>IF(F13&lt;0.00000001,"",E13/F13)</f>
        <v>0.77209650582001021</v>
      </c>
    </row>
    <row r="14" spans="1:8" ht="14.4" customHeight="1" thickBot="1" x14ac:dyDescent="0.35">
      <c r="A14" s="16"/>
      <c r="B14" s="16"/>
      <c r="C14" s="224"/>
      <c r="D14" s="12"/>
      <c r="E14" s="16"/>
      <c r="F14" s="17"/>
    </row>
    <row r="15" spans="1:8" ht="14.4" customHeight="1" thickBot="1" x14ac:dyDescent="0.35">
      <c r="A15" s="262" t="str">
        <f>HYPERLINK("#'HI Graf'!A1","Hospodářský index (Výnosy / Náklady) *")</f>
        <v>Hospodářský index (Výnosy / Náklady) *</v>
      </c>
      <c r="B15" s="10">
        <f>IF(B9=0,"",B13/B9)</f>
        <v>1.084327079086906</v>
      </c>
      <c r="C15" s="43">
        <f>IF(C9=0,"",C13/C9)</f>
        <v>1.0769333676667725</v>
      </c>
      <c r="D15" s="12"/>
      <c r="E15" s="10">
        <f>IF(E9=0,"",E13/E9)</f>
        <v>0.93357445904798186</v>
      </c>
      <c r="F15" s="42">
        <f>IF(F9=0,"",F13/F9)</f>
        <v>1.1194577921090256</v>
      </c>
      <c r="G15" s="42">
        <f>IF(ISERROR(F15-E15),"",E15-F15)</f>
        <v>-0.18588333306104377</v>
      </c>
      <c r="H15" s="243">
        <f>IF(ISERROR(F15-E15),"",IF(F15&lt;0.00000001,"",E15/F15))</f>
        <v>0.8339523523161646</v>
      </c>
    </row>
    <row r="17" spans="1:8" ht="14.4" customHeight="1" x14ac:dyDescent="0.3">
      <c r="A17" s="229" t="s">
        <v>203</v>
      </c>
    </row>
    <row r="18" spans="1:8" ht="14.4" customHeight="1" x14ac:dyDescent="0.3">
      <c r="A18" s="439" t="s">
        <v>271</v>
      </c>
      <c r="B18" s="440"/>
      <c r="C18" s="440"/>
      <c r="D18" s="440"/>
      <c r="E18" s="440"/>
      <c r="F18" s="440"/>
      <c r="G18" s="440"/>
      <c r="H18" s="440"/>
    </row>
    <row r="19" spans="1:8" x14ac:dyDescent="0.3">
      <c r="A19" s="438" t="s">
        <v>270</v>
      </c>
      <c r="B19" s="440"/>
      <c r="C19" s="440"/>
      <c r="D19" s="440"/>
      <c r="E19" s="440"/>
      <c r="F19" s="440"/>
      <c r="G19" s="440"/>
      <c r="H19" s="440"/>
    </row>
    <row r="20" spans="1:8" ht="14.4" customHeight="1" x14ac:dyDescent="0.3">
      <c r="A20" s="230" t="s">
        <v>204</v>
      </c>
    </row>
    <row r="21" spans="1:8" ht="14.4" customHeight="1" x14ac:dyDescent="0.3">
      <c r="A21" s="230" t="s">
        <v>205</v>
      </c>
    </row>
    <row r="22" spans="1:8" ht="14.4" customHeight="1" x14ac:dyDescent="0.3">
      <c r="A22" s="231" t="s">
        <v>206</v>
      </c>
    </row>
    <row r="23" spans="1:8" ht="14.4" customHeight="1" x14ac:dyDescent="0.3">
      <c r="A23" s="231" t="s">
        <v>207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3" priority="4" operator="greaterThan">
      <formula>0</formula>
    </cfRule>
  </conditionalFormatting>
  <conditionalFormatting sqref="G11:G13 G15">
    <cfRule type="cellIs" dxfId="72" priority="3" operator="lessThan">
      <formula>0</formula>
    </cfRule>
  </conditionalFormatting>
  <conditionalFormatting sqref="H5:H9">
    <cfRule type="cellIs" dxfId="71" priority="2" operator="greaterThan">
      <formula>1</formula>
    </cfRule>
  </conditionalFormatting>
  <conditionalFormatting sqref="H11:H13 H15">
    <cfRule type="cellIs" dxfId="7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7"/>
    <col min="2" max="13" width="8.88671875" style="257" customWidth="1"/>
    <col min="14" max="16384" width="8.88671875" style="257"/>
  </cols>
  <sheetData>
    <row r="1" spans="1:13" ht="18.600000000000001" customHeight="1" thickBot="1" x14ac:dyDescent="0.4">
      <c r="A1" s="458" t="s">
        <v>129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14.4" customHeight="1" x14ac:dyDescent="0.3">
      <c r="A2" s="386" t="s">
        <v>321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</row>
    <row r="3" spans="1:13" ht="14.4" customHeight="1" x14ac:dyDescent="0.3">
      <c r="A3" s="331"/>
      <c r="B3" s="332" t="s">
        <v>103</v>
      </c>
      <c r="C3" s="333" t="s">
        <v>104</v>
      </c>
      <c r="D3" s="333" t="s">
        <v>105</v>
      </c>
      <c r="E3" s="332" t="s">
        <v>106</v>
      </c>
      <c r="F3" s="333" t="s">
        <v>107</v>
      </c>
      <c r="G3" s="333" t="s">
        <v>108</v>
      </c>
      <c r="H3" s="333" t="s">
        <v>109</v>
      </c>
      <c r="I3" s="333" t="s">
        <v>110</v>
      </c>
      <c r="J3" s="333" t="s">
        <v>111</v>
      </c>
      <c r="K3" s="333" t="s">
        <v>112</v>
      </c>
      <c r="L3" s="333" t="s">
        <v>113</v>
      </c>
      <c r="M3" s="333" t="s">
        <v>114</v>
      </c>
    </row>
    <row r="4" spans="1:13" ht="14.4" customHeight="1" x14ac:dyDescent="0.3">
      <c r="A4" s="331" t="s">
        <v>102</v>
      </c>
      <c r="B4" s="334">
        <f>(B10+B8)/B6</f>
        <v>1.0607856063104775</v>
      </c>
      <c r="C4" s="334">
        <f t="shared" ref="C4:M4" si="0">(C10+C8)/C6</f>
        <v>0.96268214082978165</v>
      </c>
      <c r="D4" s="334">
        <f t="shared" si="0"/>
        <v>0.93357445904798209</v>
      </c>
      <c r="E4" s="334">
        <f t="shared" si="0"/>
        <v>0.16168040039367484</v>
      </c>
      <c r="F4" s="334">
        <f t="shared" si="0"/>
        <v>0.16168040039367484</v>
      </c>
      <c r="G4" s="334">
        <f t="shared" si="0"/>
        <v>0.16168040039367484</v>
      </c>
      <c r="H4" s="334">
        <f t="shared" si="0"/>
        <v>0.16168040039367484</v>
      </c>
      <c r="I4" s="334">
        <f t="shared" si="0"/>
        <v>0.16168040039367484</v>
      </c>
      <c r="J4" s="334">
        <f t="shared" si="0"/>
        <v>0.16168040039367484</v>
      </c>
      <c r="K4" s="334">
        <f t="shared" si="0"/>
        <v>0.16168040039367484</v>
      </c>
      <c r="L4" s="334">
        <f t="shared" si="0"/>
        <v>0.16168040039367484</v>
      </c>
      <c r="M4" s="334">
        <f t="shared" si="0"/>
        <v>0.16168040039367484</v>
      </c>
    </row>
    <row r="5" spans="1:13" ht="14.4" customHeight="1" x14ac:dyDescent="0.3">
      <c r="A5" s="335" t="s">
        <v>53</v>
      </c>
      <c r="B5" s="334">
        <f>IF(ISERROR(VLOOKUP($A5,'Man Tab'!$A:$Q,COLUMN()+2,0)),0,VLOOKUP($A5,'Man Tab'!$A:$Q,COLUMN()+2,0))</f>
        <v>4285.6058500000199</v>
      </c>
      <c r="C5" s="334">
        <f>IF(ISERROR(VLOOKUP($A5,'Man Tab'!$A:$Q,COLUMN()+2,0)),0,VLOOKUP($A5,'Man Tab'!$A:$Q,COLUMN()+2,0))</f>
        <v>5591.8101699999997</v>
      </c>
      <c r="D5" s="334">
        <f>IF(ISERROR(VLOOKUP($A5,'Man Tab'!$A:$Q,COLUMN()+2,0)),0,VLOOKUP($A5,'Man Tab'!$A:$Q,COLUMN()+2,0))</f>
        <v>5339.95723</v>
      </c>
      <c r="E5" s="334">
        <f>IF(ISERROR(VLOOKUP($A5,'Man Tab'!$A:$Q,COLUMN()+2,0)),0,VLOOKUP($A5,'Man Tab'!$A:$Q,COLUMN()+2,0))</f>
        <v>4.9406564584124654E-324</v>
      </c>
      <c r="F5" s="334">
        <f>IF(ISERROR(VLOOKUP($A5,'Man Tab'!$A:$Q,COLUMN()+2,0)),0,VLOOKUP($A5,'Man Tab'!$A:$Q,COLUMN()+2,0))</f>
        <v>4.9406564584124654E-324</v>
      </c>
      <c r="G5" s="334">
        <f>IF(ISERROR(VLOOKUP($A5,'Man Tab'!$A:$Q,COLUMN()+2,0)),0,VLOOKUP($A5,'Man Tab'!$A:$Q,COLUMN()+2,0))</f>
        <v>4.9406564584124654E-324</v>
      </c>
      <c r="H5" s="334">
        <f>IF(ISERROR(VLOOKUP($A5,'Man Tab'!$A:$Q,COLUMN()+2,0)),0,VLOOKUP($A5,'Man Tab'!$A:$Q,COLUMN()+2,0))</f>
        <v>4.9406564584124654E-324</v>
      </c>
      <c r="I5" s="334">
        <f>IF(ISERROR(VLOOKUP($A5,'Man Tab'!$A:$Q,COLUMN()+2,0)),0,VLOOKUP($A5,'Man Tab'!$A:$Q,COLUMN()+2,0))</f>
        <v>4.9406564584124654E-324</v>
      </c>
      <c r="J5" s="334">
        <f>IF(ISERROR(VLOOKUP($A5,'Man Tab'!$A:$Q,COLUMN()+2,0)),0,VLOOKUP($A5,'Man Tab'!$A:$Q,COLUMN()+2,0))</f>
        <v>4.9406564584124654E-324</v>
      </c>
      <c r="K5" s="334">
        <f>IF(ISERROR(VLOOKUP($A5,'Man Tab'!$A:$Q,COLUMN()+2,0)),0,VLOOKUP($A5,'Man Tab'!$A:$Q,COLUMN()+2,0))</f>
        <v>4.9406564584124654E-324</v>
      </c>
      <c r="L5" s="334">
        <f>IF(ISERROR(VLOOKUP($A5,'Man Tab'!$A:$Q,COLUMN()+2,0)),0,VLOOKUP($A5,'Man Tab'!$A:$Q,COLUMN()+2,0))</f>
        <v>4.9406564584124654E-324</v>
      </c>
      <c r="M5" s="334">
        <f>IF(ISERROR(VLOOKUP($A5,'Man Tab'!$A:$Q,COLUMN()+2,0)),0,VLOOKUP($A5,'Man Tab'!$A:$Q,COLUMN()+2,0))</f>
        <v>4.9406564584124654E-324</v>
      </c>
    </row>
    <row r="6" spans="1:13" ht="14.4" customHeight="1" x14ac:dyDescent="0.3">
      <c r="A6" s="335" t="s">
        <v>98</v>
      </c>
      <c r="B6" s="336">
        <f>B5</f>
        <v>4285.6058500000199</v>
      </c>
      <c r="C6" s="336">
        <f t="shared" ref="C6:M6" si="1">C5+B6</f>
        <v>9877.4160200000188</v>
      </c>
      <c r="D6" s="336">
        <f t="shared" si="1"/>
        <v>15217.373250000019</v>
      </c>
      <c r="E6" s="336">
        <f t="shared" si="1"/>
        <v>15217.373250000019</v>
      </c>
      <c r="F6" s="336">
        <f t="shared" si="1"/>
        <v>15217.373250000019</v>
      </c>
      <c r="G6" s="336">
        <f t="shared" si="1"/>
        <v>15217.373250000019</v>
      </c>
      <c r="H6" s="336">
        <f t="shared" si="1"/>
        <v>15217.373250000019</v>
      </c>
      <c r="I6" s="336">
        <f t="shared" si="1"/>
        <v>15217.373250000019</v>
      </c>
      <c r="J6" s="336">
        <f t="shared" si="1"/>
        <v>15217.373250000019</v>
      </c>
      <c r="K6" s="336">
        <f t="shared" si="1"/>
        <v>15217.373250000019</v>
      </c>
      <c r="L6" s="336">
        <f t="shared" si="1"/>
        <v>15217.373250000019</v>
      </c>
      <c r="M6" s="336">
        <f t="shared" si="1"/>
        <v>15217.373250000019</v>
      </c>
    </row>
    <row r="7" spans="1:13" ht="14.4" customHeight="1" x14ac:dyDescent="0.3">
      <c r="A7" s="335" t="s">
        <v>127</v>
      </c>
      <c r="B7" s="335">
        <v>121.596</v>
      </c>
      <c r="C7" s="335">
        <v>260.77199999999999</v>
      </c>
      <c r="D7" s="335">
        <v>391.54</v>
      </c>
      <c r="E7" s="335"/>
      <c r="F7" s="335"/>
      <c r="G7" s="335"/>
      <c r="H7" s="335"/>
      <c r="I7" s="335"/>
      <c r="J7" s="335"/>
      <c r="K7" s="335"/>
      <c r="L7" s="335"/>
      <c r="M7" s="335"/>
    </row>
    <row r="8" spans="1:13" ht="14.4" customHeight="1" x14ac:dyDescent="0.3">
      <c r="A8" s="335" t="s">
        <v>99</v>
      </c>
      <c r="B8" s="336">
        <f>B7*30</f>
        <v>3647.88</v>
      </c>
      <c r="C8" s="336">
        <f t="shared" ref="C8:M8" si="2">C7*30</f>
        <v>7823.16</v>
      </c>
      <c r="D8" s="336">
        <f t="shared" si="2"/>
        <v>11746.2</v>
      </c>
      <c r="E8" s="336">
        <f t="shared" si="2"/>
        <v>0</v>
      </c>
      <c r="F8" s="336">
        <f t="shared" si="2"/>
        <v>0</v>
      </c>
      <c r="G8" s="336">
        <f t="shared" si="2"/>
        <v>0</v>
      </c>
      <c r="H8" s="336">
        <f t="shared" si="2"/>
        <v>0</v>
      </c>
      <c r="I8" s="336">
        <f t="shared" si="2"/>
        <v>0</v>
      </c>
      <c r="J8" s="336">
        <f t="shared" si="2"/>
        <v>0</v>
      </c>
      <c r="K8" s="336">
        <f t="shared" si="2"/>
        <v>0</v>
      </c>
      <c r="L8" s="336">
        <f t="shared" si="2"/>
        <v>0</v>
      </c>
      <c r="M8" s="336">
        <f t="shared" si="2"/>
        <v>0</v>
      </c>
    </row>
    <row r="9" spans="1:13" ht="14.4" customHeight="1" x14ac:dyDescent="0.3">
      <c r="A9" s="335" t="s">
        <v>128</v>
      </c>
      <c r="B9" s="335">
        <v>898229</v>
      </c>
      <c r="C9" s="335">
        <v>787423</v>
      </c>
      <c r="D9" s="335">
        <v>774699</v>
      </c>
      <c r="E9" s="335">
        <v>0</v>
      </c>
      <c r="F9" s="335">
        <v>0</v>
      </c>
      <c r="G9" s="335">
        <v>0</v>
      </c>
      <c r="H9" s="335">
        <v>0</v>
      </c>
      <c r="I9" s="335">
        <v>0</v>
      </c>
      <c r="J9" s="335">
        <v>0</v>
      </c>
      <c r="K9" s="335">
        <v>0</v>
      </c>
      <c r="L9" s="335">
        <v>0</v>
      </c>
      <c r="M9" s="335">
        <v>0</v>
      </c>
    </row>
    <row r="10" spans="1:13" ht="14.4" customHeight="1" x14ac:dyDescent="0.3">
      <c r="A10" s="335" t="s">
        <v>100</v>
      </c>
      <c r="B10" s="336">
        <f>B9/1000</f>
        <v>898.22900000000004</v>
      </c>
      <c r="C10" s="336">
        <f t="shared" ref="C10:M10" si="3">C9/1000+B10</f>
        <v>1685.652</v>
      </c>
      <c r="D10" s="336">
        <f t="shared" si="3"/>
        <v>2460.3510000000001</v>
      </c>
      <c r="E10" s="336">
        <f t="shared" si="3"/>
        <v>2460.3510000000001</v>
      </c>
      <c r="F10" s="336">
        <f t="shared" si="3"/>
        <v>2460.3510000000001</v>
      </c>
      <c r="G10" s="336">
        <f t="shared" si="3"/>
        <v>2460.3510000000001</v>
      </c>
      <c r="H10" s="336">
        <f t="shared" si="3"/>
        <v>2460.3510000000001</v>
      </c>
      <c r="I10" s="336">
        <f t="shared" si="3"/>
        <v>2460.3510000000001</v>
      </c>
      <c r="J10" s="336">
        <f t="shared" si="3"/>
        <v>2460.3510000000001</v>
      </c>
      <c r="K10" s="336">
        <f t="shared" si="3"/>
        <v>2460.3510000000001</v>
      </c>
      <c r="L10" s="336">
        <f t="shared" si="3"/>
        <v>2460.3510000000001</v>
      </c>
      <c r="M10" s="336">
        <f t="shared" si="3"/>
        <v>2460.3510000000001</v>
      </c>
    </row>
    <row r="11" spans="1:13" ht="14.4" customHeight="1" x14ac:dyDescent="0.3">
      <c r="A11" s="331"/>
      <c r="B11" s="331" t="s">
        <v>116</v>
      </c>
      <c r="C11" s="331">
        <f ca="1">IF(MONTH(TODAY())=1,12,MONTH(TODAY())-1)</f>
        <v>3</v>
      </c>
      <c r="D11" s="331"/>
      <c r="E11" s="331"/>
      <c r="F11" s="331"/>
      <c r="G11" s="331"/>
      <c r="H11" s="331"/>
      <c r="I11" s="331"/>
      <c r="J11" s="331"/>
      <c r="K11" s="331"/>
      <c r="L11" s="331"/>
      <c r="M11" s="331"/>
    </row>
    <row r="12" spans="1:13" ht="14.4" customHeight="1" x14ac:dyDescent="0.3">
      <c r="A12" s="331">
        <v>0</v>
      </c>
      <c r="B12" s="334">
        <f>IF(ISERROR(HI!F15),#REF!,HI!F15)</f>
        <v>1.1194577921090256</v>
      </c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</row>
    <row r="13" spans="1:13" ht="14.4" customHeight="1" x14ac:dyDescent="0.3">
      <c r="A13" s="331">
        <v>1</v>
      </c>
      <c r="B13" s="334">
        <f>IF(ISERROR(HI!F15),#REF!,HI!F15)</f>
        <v>1.1194577921090256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31"/>
      <c r="M13" s="33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7" bestFit="1" customWidth="1"/>
    <col min="2" max="2" width="12.77734375" style="257" bestFit="1" customWidth="1"/>
    <col min="3" max="3" width="13.6640625" style="257" bestFit="1" customWidth="1"/>
    <col min="4" max="15" width="7.77734375" style="257" bestFit="1" customWidth="1"/>
    <col min="16" max="16" width="8.88671875" style="257" customWidth="1"/>
    <col min="17" max="17" width="6.6640625" style="257" bestFit="1" customWidth="1"/>
    <col min="18" max="16384" width="8.88671875" style="257"/>
  </cols>
  <sheetData>
    <row r="1" spans="1:17" s="337" customFormat="1" ht="18.600000000000001" customHeight="1" thickBot="1" x14ac:dyDescent="0.4">
      <c r="A1" s="467" t="s">
        <v>323</v>
      </c>
      <c r="B1" s="467"/>
      <c r="C1" s="467"/>
      <c r="D1" s="467"/>
      <c r="E1" s="467"/>
      <c r="F1" s="467"/>
      <c r="G1" s="467"/>
      <c r="H1" s="458"/>
      <c r="I1" s="458"/>
      <c r="J1" s="458"/>
      <c r="K1" s="458"/>
      <c r="L1" s="458"/>
      <c r="M1" s="458"/>
      <c r="N1" s="458"/>
      <c r="O1" s="458"/>
      <c r="P1" s="458"/>
      <c r="Q1" s="458"/>
    </row>
    <row r="2" spans="1:17" s="337" customFormat="1" ht="14.4" customHeight="1" thickBot="1" x14ac:dyDescent="0.3">
      <c r="A2" s="386" t="s">
        <v>321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7" ht="14.4" customHeight="1" x14ac:dyDescent="0.3">
      <c r="A3" s="101"/>
      <c r="B3" s="468" t="s">
        <v>29</v>
      </c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266"/>
      <c r="Q3" s="268"/>
    </row>
    <row r="4" spans="1:17" ht="14.4" customHeight="1" x14ac:dyDescent="0.3">
      <c r="A4" s="102"/>
      <c r="B4" s="24">
        <v>2014</v>
      </c>
      <c r="C4" s="267" t="s">
        <v>30</v>
      </c>
      <c r="D4" s="245" t="s">
        <v>210</v>
      </c>
      <c r="E4" s="245" t="s">
        <v>211</v>
      </c>
      <c r="F4" s="245" t="s">
        <v>212</v>
      </c>
      <c r="G4" s="245" t="s">
        <v>213</v>
      </c>
      <c r="H4" s="245" t="s">
        <v>214</v>
      </c>
      <c r="I4" s="245" t="s">
        <v>215</v>
      </c>
      <c r="J4" s="245" t="s">
        <v>216</v>
      </c>
      <c r="K4" s="245" t="s">
        <v>217</v>
      </c>
      <c r="L4" s="245" t="s">
        <v>218</v>
      </c>
      <c r="M4" s="245" t="s">
        <v>219</v>
      </c>
      <c r="N4" s="245" t="s">
        <v>220</v>
      </c>
      <c r="O4" s="245" t="s">
        <v>221</v>
      </c>
      <c r="P4" s="470" t="s">
        <v>3</v>
      </c>
      <c r="Q4" s="47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4.9406564584124654E-324</v>
      </c>
      <c r="C6" s="53">
        <v>0</v>
      </c>
      <c r="D6" s="53">
        <v>4.9406564584124654E-324</v>
      </c>
      <c r="E6" s="53">
        <v>4.9406564584124654E-324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1.4821969375237396E-323</v>
      </c>
      <c r="Q6" s="188" t="s">
        <v>322</v>
      </c>
    </row>
    <row r="7" spans="1:17" ht="14.4" customHeight="1" x14ac:dyDescent="0.3">
      <c r="A7" s="19" t="s">
        <v>35</v>
      </c>
      <c r="B7" s="55">
        <v>3814.7378473169401</v>
      </c>
      <c r="C7" s="56">
        <v>317.89482060974501</v>
      </c>
      <c r="D7" s="56">
        <v>255.24104000000099</v>
      </c>
      <c r="E7" s="56">
        <v>211.20491000000001</v>
      </c>
      <c r="F7" s="56">
        <v>240.11198999999999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706.55794000000105</v>
      </c>
      <c r="Q7" s="189">
        <v>0.74087181691600001</v>
      </c>
    </row>
    <row r="8" spans="1:17" ht="14.4" customHeight="1" x14ac:dyDescent="0.3">
      <c r="A8" s="19" t="s">
        <v>36</v>
      </c>
      <c r="B8" s="55">
        <v>624.99629680485805</v>
      </c>
      <c r="C8" s="56">
        <v>52.083024733738</v>
      </c>
      <c r="D8" s="56">
        <v>28.149000000000001</v>
      </c>
      <c r="E8" s="56">
        <v>59.902999999999999</v>
      </c>
      <c r="F8" s="56">
        <v>23.888000000000002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111.94</v>
      </c>
      <c r="Q8" s="189">
        <v>0.71642024487</v>
      </c>
    </row>
    <row r="9" spans="1:17" ht="14.4" customHeight="1" x14ac:dyDescent="0.3">
      <c r="A9" s="19" t="s">
        <v>37</v>
      </c>
      <c r="B9" s="55">
        <v>13181.512585852999</v>
      </c>
      <c r="C9" s="56">
        <v>1098.4593821544199</v>
      </c>
      <c r="D9" s="56">
        <v>251.489000000001</v>
      </c>
      <c r="E9" s="56">
        <v>1682.2394099999999</v>
      </c>
      <c r="F9" s="56">
        <v>1111.2079100000001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3044.9363199999998</v>
      </c>
      <c r="Q9" s="189">
        <v>0.92400209768499997</v>
      </c>
    </row>
    <row r="10" spans="1:17" ht="14.4" customHeight="1" x14ac:dyDescent="0.3">
      <c r="A10" s="19" t="s">
        <v>38</v>
      </c>
      <c r="B10" s="55">
        <v>570.49798796558002</v>
      </c>
      <c r="C10" s="56">
        <v>47.541498997131001</v>
      </c>
      <c r="D10" s="56">
        <v>51.201819999999998</v>
      </c>
      <c r="E10" s="56">
        <v>50.831110000000002</v>
      </c>
      <c r="F10" s="56">
        <v>45.05162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147.08455000000001</v>
      </c>
      <c r="Q10" s="189">
        <v>1.0312712970260001</v>
      </c>
    </row>
    <row r="11" spans="1:17" ht="14.4" customHeight="1" x14ac:dyDescent="0.3">
      <c r="A11" s="19" t="s">
        <v>39</v>
      </c>
      <c r="B11" s="55">
        <v>390.10851059851899</v>
      </c>
      <c r="C11" s="56">
        <v>32.509042549876</v>
      </c>
      <c r="D11" s="56">
        <v>36.814579999999999</v>
      </c>
      <c r="E11" s="56">
        <v>22.801410000000001</v>
      </c>
      <c r="F11" s="56">
        <v>28.583819999999999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88.199809999999999</v>
      </c>
      <c r="Q11" s="189">
        <v>0.90436181322599996</v>
      </c>
    </row>
    <row r="12" spans="1:17" ht="14.4" customHeight="1" x14ac:dyDescent="0.3">
      <c r="A12" s="19" t="s">
        <v>40</v>
      </c>
      <c r="B12" s="55">
        <v>17.395481635753999</v>
      </c>
      <c r="C12" s="56">
        <v>1.449623469646</v>
      </c>
      <c r="D12" s="56">
        <v>26.4665</v>
      </c>
      <c r="E12" s="56">
        <v>0.17849999999999999</v>
      </c>
      <c r="F12" s="56">
        <v>29.857320000000001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56.502319999999997</v>
      </c>
      <c r="Q12" s="189">
        <v>12.992412899650001</v>
      </c>
    </row>
    <row r="13" spans="1:17" ht="14.4" customHeight="1" x14ac:dyDescent="0.3">
      <c r="A13" s="19" t="s">
        <v>41</v>
      </c>
      <c r="B13" s="55">
        <v>301.11442349896498</v>
      </c>
      <c r="C13" s="56">
        <v>25.092868624912999</v>
      </c>
      <c r="D13" s="56">
        <v>14.52861</v>
      </c>
      <c r="E13" s="56">
        <v>21.050419999999999</v>
      </c>
      <c r="F13" s="56">
        <v>27.354150000000001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62.93318</v>
      </c>
      <c r="Q13" s="189">
        <v>0.83600352674800005</v>
      </c>
    </row>
    <row r="14" spans="1:17" ht="14.4" customHeight="1" x14ac:dyDescent="0.3">
      <c r="A14" s="19" t="s">
        <v>42</v>
      </c>
      <c r="B14" s="55">
        <v>1385.9206434088501</v>
      </c>
      <c r="C14" s="56">
        <v>115.493386950738</v>
      </c>
      <c r="D14" s="56">
        <v>130.64700000000099</v>
      </c>
      <c r="E14" s="56">
        <v>111.126</v>
      </c>
      <c r="F14" s="56">
        <v>105.67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347.44300000000101</v>
      </c>
      <c r="Q14" s="189">
        <v>1.002778915668</v>
      </c>
    </row>
    <row r="15" spans="1:17" ht="14.4" customHeight="1" x14ac:dyDescent="0.3">
      <c r="A15" s="19" t="s">
        <v>43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1.4821969375237396E-323</v>
      </c>
      <c r="Q15" s="189" t="s">
        <v>322</v>
      </c>
    </row>
    <row r="16" spans="1:17" ht="14.4" customHeight="1" x14ac:dyDescent="0.3">
      <c r="A16" s="19" t="s">
        <v>44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1.4821969375237396E-323</v>
      </c>
      <c r="Q16" s="189" t="s">
        <v>322</v>
      </c>
    </row>
    <row r="17" spans="1:17" ht="14.4" customHeight="1" x14ac:dyDescent="0.3">
      <c r="A17" s="19" t="s">
        <v>45</v>
      </c>
      <c r="B17" s="55">
        <v>778.05068539853801</v>
      </c>
      <c r="C17" s="56">
        <v>64.837557116544005</v>
      </c>
      <c r="D17" s="56">
        <v>16.460999999999999</v>
      </c>
      <c r="E17" s="56">
        <v>53.210880000000003</v>
      </c>
      <c r="F17" s="56">
        <v>124.79554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194.46742</v>
      </c>
      <c r="Q17" s="189">
        <v>0.99976736040199998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2.6059999999999999</v>
      </c>
      <c r="E18" s="56">
        <v>4.9406564584124654E-324</v>
      </c>
      <c r="F18" s="56">
        <v>17.419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20.024999999999999</v>
      </c>
      <c r="Q18" s="189" t="s">
        <v>322</v>
      </c>
    </row>
    <row r="19" spans="1:17" ht="14.4" customHeight="1" x14ac:dyDescent="0.3">
      <c r="A19" s="19" t="s">
        <v>47</v>
      </c>
      <c r="B19" s="55">
        <v>1726.2513373055101</v>
      </c>
      <c r="C19" s="56">
        <v>143.85427810879301</v>
      </c>
      <c r="D19" s="56">
        <v>147.73302000000101</v>
      </c>
      <c r="E19" s="56">
        <v>20.020620000000001</v>
      </c>
      <c r="F19" s="56">
        <v>114.97342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282.72706000000102</v>
      </c>
      <c r="Q19" s="189">
        <v>0.65512374447400001</v>
      </c>
    </row>
    <row r="20" spans="1:17" ht="14.4" customHeight="1" x14ac:dyDescent="0.3">
      <c r="A20" s="19" t="s">
        <v>48</v>
      </c>
      <c r="B20" s="55">
        <v>39339.5</v>
      </c>
      <c r="C20" s="56">
        <v>3278.2916666666702</v>
      </c>
      <c r="D20" s="56">
        <v>3032.8997800000102</v>
      </c>
      <c r="E20" s="56">
        <v>3055.63292</v>
      </c>
      <c r="F20" s="56">
        <v>3159.7413000000001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9248.2740000000103</v>
      </c>
      <c r="Q20" s="189">
        <v>0.94035501213700001</v>
      </c>
    </row>
    <row r="21" spans="1:17" ht="14.4" customHeight="1" x14ac:dyDescent="0.3">
      <c r="A21" s="20" t="s">
        <v>49</v>
      </c>
      <c r="B21" s="55">
        <v>3615.9063741443802</v>
      </c>
      <c r="C21" s="56">
        <v>301.32553117869799</v>
      </c>
      <c r="D21" s="56">
        <v>288.10300000000097</v>
      </c>
      <c r="E21" s="56">
        <v>303.61099999999999</v>
      </c>
      <c r="F21" s="56">
        <v>303.61099999999999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895.32500000000095</v>
      </c>
      <c r="Q21" s="189">
        <v>0.99042940536500002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3.9929999999999999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3.9929999999999999</v>
      </c>
      <c r="Q22" s="189" t="s">
        <v>322</v>
      </c>
    </row>
    <row r="23" spans="1:17" ht="14.4" customHeight="1" x14ac:dyDescent="0.3">
      <c r="A23" s="20" t="s">
        <v>51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5.9287877500949585E-323</v>
      </c>
      <c r="Q23" s="189" t="s">
        <v>322</v>
      </c>
    </row>
    <row r="24" spans="1:17" ht="14.4" customHeight="1" x14ac:dyDescent="0.3">
      <c r="A24" s="20" t="s">
        <v>52</v>
      </c>
      <c r="B24" s="55">
        <v>1.45519152283669E-11</v>
      </c>
      <c r="C24" s="56">
        <v>1.8189894035458601E-12</v>
      </c>
      <c r="D24" s="56">
        <v>3.2654999999990002</v>
      </c>
      <c r="E24" s="56">
        <v>-9.9999997473787499E-6</v>
      </c>
      <c r="F24" s="56">
        <v>3.6991599999989999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6.9646499999979996</v>
      </c>
      <c r="Q24" s="189"/>
    </row>
    <row r="25" spans="1:17" ht="14.4" customHeight="1" x14ac:dyDescent="0.3">
      <c r="A25" s="21" t="s">
        <v>53</v>
      </c>
      <c r="B25" s="58">
        <v>65745.992173930907</v>
      </c>
      <c r="C25" s="59">
        <v>5478.8326811609104</v>
      </c>
      <c r="D25" s="59">
        <v>4285.6058500000199</v>
      </c>
      <c r="E25" s="59">
        <v>5591.8101699999997</v>
      </c>
      <c r="F25" s="59">
        <v>5339.95723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15217.373250000001</v>
      </c>
      <c r="Q25" s="190">
        <v>0.925828191001</v>
      </c>
    </row>
    <row r="26" spans="1:17" ht="14.4" customHeight="1" x14ac:dyDescent="0.3">
      <c r="A26" s="19" t="s">
        <v>54</v>
      </c>
      <c r="B26" s="55">
        <v>7317.00907286646</v>
      </c>
      <c r="C26" s="56">
        <v>609.75075607220504</v>
      </c>
      <c r="D26" s="56">
        <v>583.07388000000003</v>
      </c>
      <c r="E26" s="56">
        <v>567.50936999999999</v>
      </c>
      <c r="F26" s="56">
        <v>595.59412999999995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1746.1773800000001</v>
      </c>
      <c r="Q26" s="189">
        <v>0.95458532994</v>
      </c>
    </row>
    <row r="27" spans="1:17" ht="14.4" customHeight="1" x14ac:dyDescent="0.3">
      <c r="A27" s="22" t="s">
        <v>55</v>
      </c>
      <c r="B27" s="58">
        <v>73063.001246797401</v>
      </c>
      <c r="C27" s="59">
        <v>6088.5834372331201</v>
      </c>
      <c r="D27" s="59">
        <v>4868.6797300000198</v>
      </c>
      <c r="E27" s="59">
        <v>6159.3195400000004</v>
      </c>
      <c r="F27" s="59">
        <v>5935.5513600000004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16963.550630000002</v>
      </c>
      <c r="Q27" s="190">
        <v>0.92870811987000002</v>
      </c>
    </row>
    <row r="28" spans="1:17" ht="14.4" customHeight="1" x14ac:dyDescent="0.3">
      <c r="A28" s="20" t="s">
        <v>56</v>
      </c>
      <c r="B28" s="55">
        <v>489.63080716242303</v>
      </c>
      <c r="C28" s="56">
        <v>40.802567263535003</v>
      </c>
      <c r="D28" s="56">
        <v>13.31269</v>
      </c>
      <c r="E28" s="56">
        <v>50.693159999999999</v>
      </c>
      <c r="F28" s="56">
        <v>14.60868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78.614530000000002</v>
      </c>
      <c r="Q28" s="189">
        <v>0.64223516045100004</v>
      </c>
    </row>
    <row r="29" spans="1:17" ht="14.4" customHeight="1" x14ac:dyDescent="0.3">
      <c r="A29" s="20" t="s">
        <v>57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2.9643938750474793E-323</v>
      </c>
      <c r="Q29" s="189" t="s">
        <v>322</v>
      </c>
    </row>
    <row r="30" spans="1:17" ht="14.4" customHeight="1" x14ac:dyDescent="0.3">
      <c r="A30" s="20" t="s">
        <v>58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1.4821969375237396E-322</v>
      </c>
      <c r="Q30" s="189">
        <v>0</v>
      </c>
    </row>
    <row r="31" spans="1:17" ht="14.4" customHeight="1" thickBot="1" x14ac:dyDescent="0.35">
      <c r="A31" s="23" t="s">
        <v>59</v>
      </c>
      <c r="B31" s="61">
        <v>2.4703282292062327E-323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7.4109846876186982E-323</v>
      </c>
      <c r="Q31" s="191" t="s">
        <v>322</v>
      </c>
    </row>
    <row r="32" spans="1:17" ht="14.4" customHeight="1" x14ac:dyDescent="0.3"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</row>
    <row r="33" spans="1:17" ht="14.4" customHeight="1" x14ac:dyDescent="0.3">
      <c r="A33" s="229" t="s">
        <v>203</v>
      </c>
      <c r="B33" s="259"/>
      <c r="C33" s="259"/>
      <c r="D33" s="259"/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59"/>
    </row>
    <row r="34" spans="1:17" ht="14.4" customHeight="1" x14ac:dyDescent="0.3">
      <c r="A34" s="263" t="s">
        <v>235</v>
      </c>
      <c r="B34" s="259"/>
      <c r="C34" s="259"/>
      <c r="D34" s="259"/>
      <c r="E34" s="259"/>
      <c r="F34" s="259"/>
      <c r="G34" s="259"/>
      <c r="H34" s="259"/>
      <c r="I34" s="259"/>
      <c r="J34" s="259"/>
      <c r="K34" s="259"/>
      <c r="L34" s="259"/>
      <c r="M34" s="259"/>
      <c r="N34" s="259"/>
      <c r="O34" s="259"/>
      <c r="P34" s="259"/>
      <c r="Q34" s="259"/>
    </row>
    <row r="35" spans="1:17" ht="14.4" customHeight="1" x14ac:dyDescent="0.3">
      <c r="A35" s="264" t="s">
        <v>60</v>
      </c>
      <c r="B35" s="259"/>
      <c r="C35" s="259"/>
      <c r="D35" s="259"/>
      <c r="E35" s="259"/>
      <c r="F35" s="259"/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7" customWidth="1"/>
    <col min="2" max="11" width="10" style="257" customWidth="1"/>
    <col min="12" max="16384" width="8.88671875" style="257"/>
  </cols>
  <sheetData>
    <row r="1" spans="1:11" s="64" customFormat="1" ht="18.600000000000001" customHeight="1" thickBot="1" x14ac:dyDescent="0.4">
      <c r="A1" s="467" t="s">
        <v>61</v>
      </c>
      <c r="B1" s="467"/>
      <c r="C1" s="467"/>
      <c r="D1" s="467"/>
      <c r="E1" s="467"/>
      <c r="F1" s="467"/>
      <c r="G1" s="467"/>
      <c r="H1" s="472"/>
      <c r="I1" s="472"/>
      <c r="J1" s="472"/>
      <c r="K1" s="472"/>
    </row>
    <row r="2" spans="1:11" s="64" customFormat="1" ht="14.4" customHeight="1" thickBot="1" x14ac:dyDescent="0.35">
      <c r="A2" s="386" t="s">
        <v>321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68" t="s">
        <v>62</v>
      </c>
      <c r="C3" s="469"/>
      <c r="D3" s="469"/>
      <c r="E3" s="469"/>
      <c r="F3" s="475" t="s">
        <v>63</v>
      </c>
      <c r="G3" s="469"/>
      <c r="H3" s="469"/>
      <c r="I3" s="469"/>
      <c r="J3" s="469"/>
      <c r="K3" s="476"/>
    </row>
    <row r="4" spans="1:11" ht="14.4" customHeight="1" x14ac:dyDescent="0.3">
      <c r="A4" s="102"/>
      <c r="B4" s="473"/>
      <c r="C4" s="474"/>
      <c r="D4" s="474"/>
      <c r="E4" s="474"/>
      <c r="F4" s="477" t="s">
        <v>226</v>
      </c>
      <c r="G4" s="479" t="s">
        <v>64</v>
      </c>
      <c r="H4" s="269" t="s">
        <v>184</v>
      </c>
      <c r="I4" s="477" t="s">
        <v>65</v>
      </c>
      <c r="J4" s="479" t="s">
        <v>228</v>
      </c>
      <c r="K4" s="480" t="s">
        <v>229</v>
      </c>
    </row>
    <row r="5" spans="1:11" ht="42" thickBot="1" x14ac:dyDescent="0.35">
      <c r="A5" s="103"/>
      <c r="B5" s="28" t="s">
        <v>222</v>
      </c>
      <c r="C5" s="29" t="s">
        <v>223</v>
      </c>
      <c r="D5" s="30" t="s">
        <v>224</v>
      </c>
      <c r="E5" s="30" t="s">
        <v>225</v>
      </c>
      <c r="F5" s="478"/>
      <c r="G5" s="478"/>
      <c r="H5" s="29" t="s">
        <v>227</v>
      </c>
      <c r="I5" s="478"/>
      <c r="J5" s="478"/>
      <c r="K5" s="481"/>
    </row>
    <row r="6" spans="1:11" ht="14.4" customHeight="1" thickBot="1" x14ac:dyDescent="0.35">
      <c r="A6" s="603" t="s">
        <v>324</v>
      </c>
      <c r="B6" s="585">
        <v>58842.167887365998</v>
      </c>
      <c r="C6" s="585">
        <v>61989.707990000003</v>
      </c>
      <c r="D6" s="586">
        <v>3147.54010263398</v>
      </c>
      <c r="E6" s="587">
        <v>1.053491232829</v>
      </c>
      <c r="F6" s="585">
        <v>65745.992173930907</v>
      </c>
      <c r="G6" s="586">
        <v>16436.498043482701</v>
      </c>
      <c r="H6" s="588">
        <v>5339.95723</v>
      </c>
      <c r="I6" s="585">
        <v>15217.373250000001</v>
      </c>
      <c r="J6" s="586">
        <v>-1219.1247934827099</v>
      </c>
      <c r="K6" s="589">
        <v>0.23145704775000001</v>
      </c>
    </row>
    <row r="7" spans="1:11" ht="14.4" customHeight="1" thickBot="1" x14ac:dyDescent="0.35">
      <c r="A7" s="604" t="s">
        <v>325</v>
      </c>
      <c r="B7" s="585">
        <v>18344.336521193702</v>
      </c>
      <c r="C7" s="585">
        <v>16950.781070000001</v>
      </c>
      <c r="D7" s="586">
        <v>-1393.5554511937401</v>
      </c>
      <c r="E7" s="587">
        <v>0.92403347760300003</v>
      </c>
      <c r="F7" s="585">
        <v>20286.283777082499</v>
      </c>
      <c r="G7" s="586">
        <v>5071.5709442706202</v>
      </c>
      <c r="H7" s="588">
        <v>1611.72397</v>
      </c>
      <c r="I7" s="585">
        <v>4565.5967700000001</v>
      </c>
      <c r="J7" s="586">
        <v>-505.974174270616</v>
      </c>
      <c r="K7" s="589">
        <v>0.225058311328</v>
      </c>
    </row>
    <row r="8" spans="1:11" ht="14.4" customHeight="1" thickBot="1" x14ac:dyDescent="0.35">
      <c r="A8" s="605" t="s">
        <v>326</v>
      </c>
      <c r="B8" s="585">
        <v>16947.4439977933</v>
      </c>
      <c r="C8" s="585">
        <v>15567.690070000001</v>
      </c>
      <c r="D8" s="586">
        <v>-1379.7539277933199</v>
      </c>
      <c r="E8" s="587">
        <v>0.91858631142400005</v>
      </c>
      <c r="F8" s="585">
        <v>18900.3631336736</v>
      </c>
      <c r="G8" s="586">
        <v>4725.09078341841</v>
      </c>
      <c r="H8" s="588">
        <v>1506.0539699999999</v>
      </c>
      <c r="I8" s="585">
        <v>4218.1537699999999</v>
      </c>
      <c r="J8" s="586">
        <v>-506.93701341840398</v>
      </c>
      <c r="K8" s="589">
        <v>0.22317845113099999</v>
      </c>
    </row>
    <row r="9" spans="1:11" ht="14.4" customHeight="1" thickBot="1" x14ac:dyDescent="0.35">
      <c r="A9" s="606" t="s">
        <v>327</v>
      </c>
      <c r="B9" s="590">
        <v>4.9406564584124654E-324</v>
      </c>
      <c r="C9" s="590">
        <v>8.4999999999999995E-4</v>
      </c>
      <c r="D9" s="591">
        <v>8.4999999999999995E-4</v>
      </c>
      <c r="E9" s="592" t="s">
        <v>328</v>
      </c>
      <c r="F9" s="590">
        <v>0</v>
      </c>
      <c r="G9" s="591">
        <v>0</v>
      </c>
      <c r="H9" s="593">
        <v>-8.4000000000000003E-4</v>
      </c>
      <c r="I9" s="590">
        <v>-3.49999999E-4</v>
      </c>
      <c r="J9" s="591">
        <v>-3.49999999E-4</v>
      </c>
      <c r="K9" s="594" t="s">
        <v>322</v>
      </c>
    </row>
    <row r="10" spans="1:11" ht="14.4" customHeight="1" thickBot="1" x14ac:dyDescent="0.35">
      <c r="A10" s="607" t="s">
        <v>329</v>
      </c>
      <c r="B10" s="585">
        <v>4.9406564584124654E-324</v>
      </c>
      <c r="C10" s="585">
        <v>8.4999999999999995E-4</v>
      </c>
      <c r="D10" s="586">
        <v>8.4999999999999995E-4</v>
      </c>
      <c r="E10" s="595" t="s">
        <v>328</v>
      </c>
      <c r="F10" s="585">
        <v>0</v>
      </c>
      <c r="G10" s="586">
        <v>0</v>
      </c>
      <c r="H10" s="588">
        <v>-8.4000000000000003E-4</v>
      </c>
      <c r="I10" s="585">
        <v>-3.49999999E-4</v>
      </c>
      <c r="J10" s="586">
        <v>-3.49999999E-4</v>
      </c>
      <c r="K10" s="596" t="s">
        <v>322</v>
      </c>
    </row>
    <row r="11" spans="1:11" ht="14.4" customHeight="1" thickBot="1" x14ac:dyDescent="0.35">
      <c r="A11" s="606" t="s">
        <v>330</v>
      </c>
      <c r="B11" s="590">
        <v>2897.7147471225298</v>
      </c>
      <c r="C11" s="590">
        <v>2675.30863</v>
      </c>
      <c r="D11" s="591">
        <v>-222.40611712252499</v>
      </c>
      <c r="E11" s="597">
        <v>0.92324775330499997</v>
      </c>
      <c r="F11" s="590">
        <v>3814.7378473169401</v>
      </c>
      <c r="G11" s="591">
        <v>953.68446182923401</v>
      </c>
      <c r="H11" s="593">
        <v>240.11198999999999</v>
      </c>
      <c r="I11" s="590">
        <v>706.55794000000105</v>
      </c>
      <c r="J11" s="591">
        <v>-247.12652182923301</v>
      </c>
      <c r="K11" s="598">
        <v>0.185217954229</v>
      </c>
    </row>
    <row r="12" spans="1:11" ht="14.4" customHeight="1" thickBot="1" x14ac:dyDescent="0.35">
      <c r="A12" s="607" t="s">
        <v>331</v>
      </c>
      <c r="B12" s="585">
        <v>2110.19909573205</v>
      </c>
      <c r="C12" s="585">
        <v>2021.6928</v>
      </c>
      <c r="D12" s="586">
        <v>-88.506295732048997</v>
      </c>
      <c r="E12" s="587">
        <v>0.95805784586300002</v>
      </c>
      <c r="F12" s="585">
        <v>3262.7568757424001</v>
      </c>
      <c r="G12" s="586">
        <v>815.68921893560002</v>
      </c>
      <c r="H12" s="588">
        <v>186.17874</v>
      </c>
      <c r="I12" s="585">
        <v>557.59144000000094</v>
      </c>
      <c r="J12" s="586">
        <v>-258.09777893559902</v>
      </c>
      <c r="K12" s="589">
        <v>0.170895798012</v>
      </c>
    </row>
    <row r="13" spans="1:11" ht="14.4" customHeight="1" thickBot="1" x14ac:dyDescent="0.35">
      <c r="A13" s="607" t="s">
        <v>332</v>
      </c>
      <c r="B13" s="585">
        <v>60.584367186462998</v>
      </c>
      <c r="C13" s="585">
        <v>85.636039999999994</v>
      </c>
      <c r="D13" s="586">
        <v>25.051672813536001</v>
      </c>
      <c r="E13" s="587">
        <v>1.4135006104200001</v>
      </c>
      <c r="F13" s="585">
        <v>85.508098483168993</v>
      </c>
      <c r="G13" s="586">
        <v>21.377024620792</v>
      </c>
      <c r="H13" s="588">
        <v>8.8368400000000005</v>
      </c>
      <c r="I13" s="585">
        <v>27.16432</v>
      </c>
      <c r="J13" s="586">
        <v>5.7872953792070003</v>
      </c>
      <c r="K13" s="589">
        <v>0.31768125454599999</v>
      </c>
    </row>
    <row r="14" spans="1:11" ht="14.4" customHeight="1" thickBot="1" x14ac:dyDescent="0.35">
      <c r="A14" s="607" t="s">
        <v>333</v>
      </c>
      <c r="B14" s="585">
        <v>4.9406564584124654E-324</v>
      </c>
      <c r="C14" s="585">
        <v>20.910119999999999</v>
      </c>
      <c r="D14" s="586">
        <v>20.910119999999999</v>
      </c>
      <c r="E14" s="595" t="s">
        <v>328</v>
      </c>
      <c r="F14" s="585">
        <v>20.000175613368</v>
      </c>
      <c r="G14" s="586">
        <v>5.000043903341</v>
      </c>
      <c r="H14" s="588">
        <v>13.634399999999999</v>
      </c>
      <c r="I14" s="585">
        <v>27.268799999999999</v>
      </c>
      <c r="J14" s="586">
        <v>22.268756096657999</v>
      </c>
      <c r="K14" s="589">
        <v>1.36342802819</v>
      </c>
    </row>
    <row r="15" spans="1:11" ht="14.4" customHeight="1" thickBot="1" x14ac:dyDescent="0.35">
      <c r="A15" s="607" t="s">
        <v>334</v>
      </c>
      <c r="B15" s="585">
        <v>258.57150583100901</v>
      </c>
      <c r="C15" s="585">
        <v>147.15293</v>
      </c>
      <c r="D15" s="586">
        <v>-111.41857583100899</v>
      </c>
      <c r="E15" s="587">
        <v>0.56909955923800004</v>
      </c>
      <c r="F15" s="585">
        <v>137.81724906349299</v>
      </c>
      <c r="G15" s="586">
        <v>34.454312265873</v>
      </c>
      <c r="H15" s="588">
        <v>10.9216</v>
      </c>
      <c r="I15" s="585">
        <v>32.764800000000001</v>
      </c>
      <c r="J15" s="586">
        <v>-1.689512265873</v>
      </c>
      <c r="K15" s="589">
        <v>0.237740923016</v>
      </c>
    </row>
    <row r="16" spans="1:11" ht="14.4" customHeight="1" thickBot="1" x14ac:dyDescent="0.35">
      <c r="A16" s="607" t="s">
        <v>335</v>
      </c>
      <c r="B16" s="585">
        <v>4.9406564584124654E-324</v>
      </c>
      <c r="C16" s="585">
        <v>4.9406564584124654E-324</v>
      </c>
      <c r="D16" s="586">
        <v>0</v>
      </c>
      <c r="E16" s="587">
        <v>1</v>
      </c>
      <c r="F16" s="585">
        <v>4.9406564584124654E-324</v>
      </c>
      <c r="G16" s="586">
        <v>0</v>
      </c>
      <c r="H16" s="588">
        <v>4.9406564584124654E-324</v>
      </c>
      <c r="I16" s="585">
        <v>4.4459900000000001</v>
      </c>
      <c r="J16" s="586">
        <v>4.4459900000000001</v>
      </c>
      <c r="K16" s="596" t="s">
        <v>328</v>
      </c>
    </row>
    <row r="17" spans="1:11" ht="14.4" customHeight="1" thickBot="1" x14ac:dyDescent="0.35">
      <c r="A17" s="607" t="s">
        <v>336</v>
      </c>
      <c r="B17" s="585">
        <v>358.00566099986702</v>
      </c>
      <c r="C17" s="585">
        <v>289.98198000000002</v>
      </c>
      <c r="D17" s="586">
        <v>-68.023680999866002</v>
      </c>
      <c r="E17" s="587">
        <v>0.80999272243300002</v>
      </c>
      <c r="F17" s="585">
        <v>205.804967255685</v>
      </c>
      <c r="G17" s="586">
        <v>51.451241813921001</v>
      </c>
      <c r="H17" s="588">
        <v>13.836930000000001</v>
      </c>
      <c r="I17" s="585">
        <v>36.994419999999998</v>
      </c>
      <c r="J17" s="586">
        <v>-14.456821813921</v>
      </c>
      <c r="K17" s="589">
        <v>0.17975474787199999</v>
      </c>
    </row>
    <row r="18" spans="1:11" ht="14.4" customHeight="1" thickBot="1" x14ac:dyDescent="0.35">
      <c r="A18" s="607" t="s">
        <v>337</v>
      </c>
      <c r="B18" s="585">
        <v>7.9983700391500001</v>
      </c>
      <c r="C18" s="585">
        <v>7.6582100000000004</v>
      </c>
      <c r="D18" s="586">
        <v>-0.34016003914999998</v>
      </c>
      <c r="E18" s="587">
        <v>0.95747133009700003</v>
      </c>
      <c r="F18" s="585">
        <v>5.0003390153970004</v>
      </c>
      <c r="G18" s="586">
        <v>1.2500847538490001</v>
      </c>
      <c r="H18" s="588">
        <v>4.9406564584124654E-324</v>
      </c>
      <c r="I18" s="585">
        <v>1.4821969375237396E-323</v>
      </c>
      <c r="J18" s="586">
        <v>-1.2500847538490001</v>
      </c>
      <c r="K18" s="589">
        <v>4.9406564584124654E-324</v>
      </c>
    </row>
    <row r="19" spans="1:11" ht="14.4" customHeight="1" thickBot="1" x14ac:dyDescent="0.35">
      <c r="A19" s="607" t="s">
        <v>338</v>
      </c>
      <c r="B19" s="585">
        <v>102.355747333986</v>
      </c>
      <c r="C19" s="585">
        <v>102.27655</v>
      </c>
      <c r="D19" s="586">
        <v>-7.9197333985000007E-2</v>
      </c>
      <c r="E19" s="587">
        <v>0.99922625415699995</v>
      </c>
      <c r="F19" s="585">
        <v>97.850142143423994</v>
      </c>
      <c r="G19" s="586">
        <v>24.462535535855999</v>
      </c>
      <c r="H19" s="588">
        <v>6.7034799999999999</v>
      </c>
      <c r="I19" s="585">
        <v>20.32817</v>
      </c>
      <c r="J19" s="586">
        <v>-4.1343655358560003</v>
      </c>
      <c r="K19" s="589">
        <v>0.20774798640700001</v>
      </c>
    </row>
    <row r="20" spans="1:11" ht="14.4" customHeight="1" thickBot="1" x14ac:dyDescent="0.35">
      <c r="A20" s="606" t="s">
        <v>339</v>
      </c>
      <c r="B20" s="590">
        <v>746.01339967309502</v>
      </c>
      <c r="C20" s="590">
        <v>625.28899999999999</v>
      </c>
      <c r="D20" s="591">
        <v>-120.72439967309499</v>
      </c>
      <c r="E20" s="597">
        <v>0.83817395273799999</v>
      </c>
      <c r="F20" s="590">
        <v>624.99629680485805</v>
      </c>
      <c r="G20" s="591">
        <v>156.249074201214</v>
      </c>
      <c r="H20" s="593">
        <v>23.888000000000002</v>
      </c>
      <c r="I20" s="590">
        <v>111.94</v>
      </c>
      <c r="J20" s="591">
        <v>-44.309074201214003</v>
      </c>
      <c r="K20" s="598">
        <v>0.17910506121700001</v>
      </c>
    </row>
    <row r="21" spans="1:11" ht="14.4" customHeight="1" thickBot="1" x14ac:dyDescent="0.35">
      <c r="A21" s="607" t="s">
        <v>340</v>
      </c>
      <c r="B21" s="585">
        <v>640.44546575709103</v>
      </c>
      <c r="C21" s="585">
        <v>543.49199999999996</v>
      </c>
      <c r="D21" s="586">
        <v>-96.953465757090001</v>
      </c>
      <c r="E21" s="587">
        <v>0.84861557940300003</v>
      </c>
      <c r="F21" s="585">
        <v>542.99678266405999</v>
      </c>
      <c r="G21" s="586">
        <v>135.749195666015</v>
      </c>
      <c r="H21" s="588">
        <v>21.756</v>
      </c>
      <c r="I21" s="585">
        <v>99.731999999999999</v>
      </c>
      <c r="J21" s="586">
        <v>-36.017195666014999</v>
      </c>
      <c r="K21" s="589">
        <v>0.18366959655000001</v>
      </c>
    </row>
    <row r="22" spans="1:11" ht="14.4" customHeight="1" thickBot="1" x14ac:dyDescent="0.35">
      <c r="A22" s="607" t="s">
        <v>341</v>
      </c>
      <c r="B22" s="585">
        <v>105.56793391600399</v>
      </c>
      <c r="C22" s="585">
        <v>81.796999999999997</v>
      </c>
      <c r="D22" s="586">
        <v>-23.770933916004001</v>
      </c>
      <c r="E22" s="587">
        <v>0.77482808430299999</v>
      </c>
      <c r="F22" s="585">
        <v>81.999514140797004</v>
      </c>
      <c r="G22" s="586">
        <v>20.499878535198999</v>
      </c>
      <c r="H22" s="588">
        <v>2.1320000000000001</v>
      </c>
      <c r="I22" s="585">
        <v>12.208</v>
      </c>
      <c r="J22" s="586">
        <v>-8.2918785351990003</v>
      </c>
      <c r="K22" s="589">
        <v>0.14887893090400001</v>
      </c>
    </row>
    <row r="23" spans="1:11" ht="14.4" customHeight="1" thickBot="1" x14ac:dyDescent="0.35">
      <c r="A23" s="606" t="s">
        <v>342</v>
      </c>
      <c r="B23" s="590">
        <v>12093.6189688836</v>
      </c>
      <c r="C23" s="590">
        <v>11060.983679999999</v>
      </c>
      <c r="D23" s="591">
        <v>-1032.6352888835499</v>
      </c>
      <c r="E23" s="597">
        <v>0.91461321118600003</v>
      </c>
      <c r="F23" s="590">
        <v>13181.512585852999</v>
      </c>
      <c r="G23" s="591">
        <v>3295.3781464632498</v>
      </c>
      <c r="H23" s="593">
        <v>1111.2079100000001</v>
      </c>
      <c r="I23" s="590">
        <v>3044.9363199999998</v>
      </c>
      <c r="J23" s="591">
        <v>-250.441826463252</v>
      </c>
      <c r="K23" s="598">
        <v>0.231000524421</v>
      </c>
    </row>
    <row r="24" spans="1:11" ht="14.4" customHeight="1" thickBot="1" x14ac:dyDescent="0.35">
      <c r="A24" s="607" t="s">
        <v>343</v>
      </c>
      <c r="B24" s="585">
        <v>44.262919441161998</v>
      </c>
      <c r="C24" s="585">
        <v>157.89699999999999</v>
      </c>
      <c r="D24" s="586">
        <v>113.63408055883799</v>
      </c>
      <c r="E24" s="587">
        <v>3.5672522733140002</v>
      </c>
      <c r="F24" s="585">
        <v>0</v>
      </c>
      <c r="G24" s="586">
        <v>0</v>
      </c>
      <c r="H24" s="588">
        <v>4.9406564584124654E-324</v>
      </c>
      <c r="I24" s="585">
        <v>1.4821969375237396E-323</v>
      </c>
      <c r="J24" s="586">
        <v>1.4821969375237396E-323</v>
      </c>
      <c r="K24" s="596" t="s">
        <v>322</v>
      </c>
    </row>
    <row r="25" spans="1:11" ht="14.4" customHeight="1" thickBot="1" x14ac:dyDescent="0.35">
      <c r="A25" s="607" t="s">
        <v>344</v>
      </c>
      <c r="B25" s="585">
        <v>4.9406564584124654E-324</v>
      </c>
      <c r="C25" s="585">
        <v>4.9406564584124654E-324</v>
      </c>
      <c r="D25" s="586">
        <v>0</v>
      </c>
      <c r="E25" s="587">
        <v>1</v>
      </c>
      <c r="F25" s="585">
        <v>624.49966374442795</v>
      </c>
      <c r="G25" s="586">
        <v>156.12491593610699</v>
      </c>
      <c r="H25" s="588">
        <v>59.033999999999999</v>
      </c>
      <c r="I25" s="585">
        <v>108.523</v>
      </c>
      <c r="J25" s="586">
        <v>-47.601915936106998</v>
      </c>
      <c r="K25" s="589">
        <v>0.17377591422399999</v>
      </c>
    </row>
    <row r="26" spans="1:11" ht="14.4" customHeight="1" thickBot="1" x14ac:dyDescent="0.35">
      <c r="A26" s="607" t="s">
        <v>345</v>
      </c>
      <c r="B26" s="585">
        <v>10.324066985250999</v>
      </c>
      <c r="C26" s="585">
        <v>4.8883999999999999</v>
      </c>
      <c r="D26" s="586">
        <v>-5.4356669852510002</v>
      </c>
      <c r="E26" s="587">
        <v>0.473495571753</v>
      </c>
      <c r="F26" s="585">
        <v>4.8883948224419997</v>
      </c>
      <c r="G26" s="586">
        <v>1.2220987056099999</v>
      </c>
      <c r="H26" s="588">
        <v>0.27888000000000002</v>
      </c>
      <c r="I26" s="585">
        <v>0.83662000000000003</v>
      </c>
      <c r="J26" s="586">
        <v>-0.38547870561000003</v>
      </c>
      <c r="K26" s="589">
        <v>0.17114411384200001</v>
      </c>
    </row>
    <row r="27" spans="1:11" ht="14.4" customHeight="1" thickBot="1" x14ac:dyDescent="0.35">
      <c r="A27" s="607" t="s">
        <v>346</v>
      </c>
      <c r="B27" s="585">
        <v>0.94990943338099998</v>
      </c>
      <c r="C27" s="585">
        <v>1.1637500000000001</v>
      </c>
      <c r="D27" s="586">
        <v>0.21384056661799999</v>
      </c>
      <c r="E27" s="587">
        <v>1.2251167944050001</v>
      </c>
      <c r="F27" s="585">
        <v>1.163823570206</v>
      </c>
      <c r="G27" s="586">
        <v>0.29095589255100002</v>
      </c>
      <c r="H27" s="588">
        <v>4.9406564584124654E-324</v>
      </c>
      <c r="I27" s="585">
        <v>1.4821969375237396E-323</v>
      </c>
      <c r="J27" s="586">
        <v>-0.29095589255100002</v>
      </c>
      <c r="K27" s="589">
        <v>1.4821969375237396E-323</v>
      </c>
    </row>
    <row r="28" spans="1:11" ht="14.4" customHeight="1" thickBot="1" x14ac:dyDescent="0.35">
      <c r="A28" s="607" t="s">
        <v>347</v>
      </c>
      <c r="B28" s="585">
        <v>126.968429421016</v>
      </c>
      <c r="C28" s="585">
        <v>128.9237</v>
      </c>
      <c r="D28" s="586">
        <v>1.9552705789839999</v>
      </c>
      <c r="E28" s="587">
        <v>1.015399659489</v>
      </c>
      <c r="F28" s="585">
        <v>129.216879128648</v>
      </c>
      <c r="G28" s="586">
        <v>32.304219782162001</v>
      </c>
      <c r="H28" s="588">
        <v>13.067019999999999</v>
      </c>
      <c r="I28" s="585">
        <v>26.466819999999998</v>
      </c>
      <c r="J28" s="586">
        <v>-5.8373997821610004</v>
      </c>
      <c r="K28" s="589">
        <v>0.20482478897799999</v>
      </c>
    </row>
    <row r="29" spans="1:11" ht="14.4" customHeight="1" thickBot="1" x14ac:dyDescent="0.35">
      <c r="A29" s="607" t="s">
        <v>348</v>
      </c>
      <c r="B29" s="585">
        <v>1088.0918894791801</v>
      </c>
      <c r="C29" s="585">
        <v>1030.01802</v>
      </c>
      <c r="D29" s="586">
        <v>-58.073869479179002</v>
      </c>
      <c r="E29" s="587">
        <v>0.94662778939799996</v>
      </c>
      <c r="F29" s="585">
        <v>1030.0102605238401</v>
      </c>
      <c r="G29" s="586">
        <v>257.50256513096099</v>
      </c>
      <c r="H29" s="588">
        <v>80.206469999999996</v>
      </c>
      <c r="I29" s="585">
        <v>221.58543</v>
      </c>
      <c r="J29" s="586">
        <v>-35.917135130959998</v>
      </c>
      <c r="K29" s="589">
        <v>0.21512934238799999</v>
      </c>
    </row>
    <row r="30" spans="1:11" ht="14.4" customHeight="1" thickBot="1" x14ac:dyDescent="0.35">
      <c r="A30" s="607" t="s">
        <v>349</v>
      </c>
      <c r="B30" s="585">
        <v>7812.0015939998102</v>
      </c>
      <c r="C30" s="585">
        <v>7014.7442700000001</v>
      </c>
      <c r="D30" s="586">
        <v>-797.25732399980905</v>
      </c>
      <c r="E30" s="587">
        <v>0.89794455180099997</v>
      </c>
      <c r="F30" s="585">
        <v>8699.9953155747407</v>
      </c>
      <c r="G30" s="586">
        <v>2174.9988288936902</v>
      </c>
      <c r="H30" s="588">
        <v>788.15404999999998</v>
      </c>
      <c r="I30" s="585">
        <v>2403.4067700000001</v>
      </c>
      <c r="J30" s="586">
        <v>228.40794110631501</v>
      </c>
      <c r="K30" s="589">
        <v>0.27625380046999998</v>
      </c>
    </row>
    <row r="31" spans="1:11" ht="14.4" customHeight="1" thickBot="1" x14ac:dyDescent="0.35">
      <c r="A31" s="607" t="s">
        <v>350</v>
      </c>
      <c r="B31" s="585">
        <v>27.914365422027</v>
      </c>
      <c r="C31" s="585">
        <v>25.262699999999999</v>
      </c>
      <c r="D31" s="586">
        <v>-2.6516654220259999</v>
      </c>
      <c r="E31" s="587">
        <v>0.90500713944400002</v>
      </c>
      <c r="F31" s="585">
        <v>24.747956667867001</v>
      </c>
      <c r="G31" s="586">
        <v>6.1869891669659998</v>
      </c>
      <c r="H31" s="588">
        <v>2.7555999999999998</v>
      </c>
      <c r="I31" s="585">
        <v>4.5266000000000002</v>
      </c>
      <c r="J31" s="586">
        <v>-1.660389166966</v>
      </c>
      <c r="K31" s="589">
        <v>0.18290802997300001</v>
      </c>
    </row>
    <row r="32" spans="1:11" ht="14.4" customHeight="1" thickBot="1" x14ac:dyDescent="0.35">
      <c r="A32" s="607" t="s">
        <v>351</v>
      </c>
      <c r="B32" s="585">
        <v>41.846484435009998</v>
      </c>
      <c r="C32" s="585">
        <v>4.7714400000000001</v>
      </c>
      <c r="D32" s="586">
        <v>-37.07504443501</v>
      </c>
      <c r="E32" s="587">
        <v>0.114022481563</v>
      </c>
      <c r="F32" s="585">
        <v>4.6780141318139998</v>
      </c>
      <c r="G32" s="586">
        <v>1.1695035329529999</v>
      </c>
      <c r="H32" s="588">
        <v>4.9406564584124654E-324</v>
      </c>
      <c r="I32" s="585">
        <v>1.19286</v>
      </c>
      <c r="J32" s="586">
        <v>2.3356467046000001E-2</v>
      </c>
      <c r="K32" s="589">
        <v>0.25499281669200002</v>
      </c>
    </row>
    <row r="33" spans="1:11" ht="14.4" customHeight="1" thickBot="1" x14ac:dyDescent="0.35">
      <c r="A33" s="607" t="s">
        <v>352</v>
      </c>
      <c r="B33" s="585">
        <v>142.698710711036</v>
      </c>
      <c r="C33" s="585">
        <v>144.22290000000001</v>
      </c>
      <c r="D33" s="586">
        <v>1.5241892889640001</v>
      </c>
      <c r="E33" s="587">
        <v>1.0106811707079999</v>
      </c>
      <c r="F33" s="585">
        <v>147.94612455089899</v>
      </c>
      <c r="G33" s="586">
        <v>36.986531137724</v>
      </c>
      <c r="H33" s="588">
        <v>0.27600000000000002</v>
      </c>
      <c r="I33" s="585">
        <v>8.1438000000000006</v>
      </c>
      <c r="J33" s="586">
        <v>-28.842731137724002</v>
      </c>
      <c r="K33" s="589">
        <v>5.5045713598E-2</v>
      </c>
    </row>
    <row r="34" spans="1:11" ht="14.4" customHeight="1" thickBot="1" x14ac:dyDescent="0.35">
      <c r="A34" s="607" t="s">
        <v>353</v>
      </c>
      <c r="B34" s="585">
        <v>90.255915105373006</v>
      </c>
      <c r="C34" s="585">
        <v>45.4572</v>
      </c>
      <c r="D34" s="586">
        <v>-44.798715105372999</v>
      </c>
      <c r="E34" s="587">
        <v>0.50364787667199995</v>
      </c>
      <c r="F34" s="585">
        <v>51.635995551302997</v>
      </c>
      <c r="G34" s="586">
        <v>12.908998887825</v>
      </c>
      <c r="H34" s="588">
        <v>4.9406564584124654E-324</v>
      </c>
      <c r="I34" s="585">
        <v>7.5762</v>
      </c>
      <c r="J34" s="586">
        <v>-5.3327988878249997</v>
      </c>
      <c r="K34" s="589">
        <v>0.14672322900099999</v>
      </c>
    </row>
    <row r="35" spans="1:11" ht="14.4" customHeight="1" thickBot="1" x14ac:dyDescent="0.35">
      <c r="A35" s="607" t="s">
        <v>354</v>
      </c>
      <c r="B35" s="585">
        <v>85.252079890225005</v>
      </c>
      <c r="C35" s="585">
        <v>85.315100000000001</v>
      </c>
      <c r="D35" s="586">
        <v>6.3020109773999994E-2</v>
      </c>
      <c r="E35" s="587">
        <v>1.000739220789</v>
      </c>
      <c r="F35" s="585">
        <v>86.522349734843004</v>
      </c>
      <c r="G35" s="586">
        <v>21.630587433710001</v>
      </c>
      <c r="H35" s="588">
        <v>7.13</v>
      </c>
      <c r="I35" s="585">
        <v>20.287199999999999</v>
      </c>
      <c r="J35" s="586">
        <v>-1.34338743371</v>
      </c>
      <c r="K35" s="589">
        <v>0.234473521144</v>
      </c>
    </row>
    <row r="36" spans="1:11" ht="14.4" customHeight="1" thickBot="1" x14ac:dyDescent="0.35">
      <c r="A36" s="607" t="s">
        <v>355</v>
      </c>
      <c r="B36" s="585">
        <v>659.49827051874297</v>
      </c>
      <c r="C36" s="585">
        <v>645.04827999999998</v>
      </c>
      <c r="D36" s="586">
        <v>-14.449990518742</v>
      </c>
      <c r="E36" s="587">
        <v>0.97808941863099996</v>
      </c>
      <c r="F36" s="585">
        <v>645.04524895995905</v>
      </c>
      <c r="G36" s="586">
        <v>161.26131223998999</v>
      </c>
      <c r="H36" s="588">
        <v>62.074939999999998</v>
      </c>
      <c r="I36" s="585">
        <v>144.16006999999999</v>
      </c>
      <c r="J36" s="586">
        <v>-17.101242239988999</v>
      </c>
      <c r="K36" s="589">
        <v>0.223488306025</v>
      </c>
    </row>
    <row r="37" spans="1:11" ht="14.4" customHeight="1" thickBot="1" x14ac:dyDescent="0.35">
      <c r="A37" s="607" t="s">
        <v>356</v>
      </c>
      <c r="B37" s="585">
        <v>1963.5543340413401</v>
      </c>
      <c r="C37" s="585">
        <v>1773.10842</v>
      </c>
      <c r="D37" s="586">
        <v>-190.44591404133601</v>
      </c>
      <c r="E37" s="587">
        <v>0.90300960317699996</v>
      </c>
      <c r="F37" s="585">
        <v>1730.9966266711499</v>
      </c>
      <c r="G37" s="586">
        <v>432.74915666778901</v>
      </c>
      <c r="H37" s="588">
        <v>98.230950000000007</v>
      </c>
      <c r="I37" s="585">
        <v>98.230950000000007</v>
      </c>
      <c r="J37" s="586">
        <v>-334.518206667789</v>
      </c>
      <c r="K37" s="589">
        <v>5.6748204176000003E-2</v>
      </c>
    </row>
    <row r="38" spans="1:11" ht="14.4" customHeight="1" thickBot="1" x14ac:dyDescent="0.35">
      <c r="A38" s="607" t="s">
        <v>357</v>
      </c>
      <c r="B38" s="585">
        <v>4.9406564584124654E-324</v>
      </c>
      <c r="C38" s="585">
        <v>0.16250000000000001</v>
      </c>
      <c r="D38" s="586">
        <v>0.16250000000000001</v>
      </c>
      <c r="E38" s="595" t="s">
        <v>328</v>
      </c>
      <c r="F38" s="585">
        <v>0.16593222086000001</v>
      </c>
      <c r="G38" s="586">
        <v>4.1483055215000002E-2</v>
      </c>
      <c r="H38" s="588">
        <v>4.9406564584124654E-324</v>
      </c>
      <c r="I38" s="585">
        <v>1.4821969375237396E-323</v>
      </c>
      <c r="J38" s="586">
        <v>-4.1483055215000002E-2</v>
      </c>
      <c r="K38" s="589">
        <v>8.8931816251424378E-323</v>
      </c>
    </row>
    <row r="39" spans="1:11" ht="14.4" customHeight="1" thickBot="1" x14ac:dyDescent="0.35">
      <c r="A39" s="606" t="s">
        <v>358</v>
      </c>
      <c r="B39" s="590">
        <v>633.03447172172298</v>
      </c>
      <c r="C39" s="590">
        <v>627.40510000000097</v>
      </c>
      <c r="D39" s="591">
        <v>-5.6293717217220003</v>
      </c>
      <c r="E39" s="597">
        <v>0.99110732199700002</v>
      </c>
      <c r="F39" s="590">
        <v>570.49798796558002</v>
      </c>
      <c r="G39" s="591">
        <v>142.62449699139501</v>
      </c>
      <c r="H39" s="593">
        <v>45.05162</v>
      </c>
      <c r="I39" s="590">
        <v>147.08455000000001</v>
      </c>
      <c r="J39" s="591">
        <v>4.4600530086049996</v>
      </c>
      <c r="K39" s="598">
        <v>0.25781782425600003</v>
      </c>
    </row>
    <row r="40" spans="1:11" ht="14.4" customHeight="1" thickBot="1" x14ac:dyDescent="0.35">
      <c r="A40" s="607" t="s">
        <v>359</v>
      </c>
      <c r="B40" s="585">
        <v>552.03727434717302</v>
      </c>
      <c r="C40" s="585">
        <v>555.97723000000099</v>
      </c>
      <c r="D40" s="586">
        <v>3.9399556528269999</v>
      </c>
      <c r="E40" s="587">
        <v>1.0071371188789999</v>
      </c>
      <c r="F40" s="585">
        <v>490.49827010888202</v>
      </c>
      <c r="G40" s="586">
        <v>122.62456752721999</v>
      </c>
      <c r="H40" s="588">
        <v>39.202480000000001</v>
      </c>
      <c r="I40" s="585">
        <v>129.73365000000001</v>
      </c>
      <c r="J40" s="586">
        <v>7.1090824727789999</v>
      </c>
      <c r="K40" s="589">
        <v>0.26449359336400002</v>
      </c>
    </row>
    <row r="41" spans="1:11" ht="14.4" customHeight="1" thickBot="1" x14ac:dyDescent="0.35">
      <c r="A41" s="607" t="s">
        <v>360</v>
      </c>
      <c r="B41" s="585">
        <v>80.997197374549998</v>
      </c>
      <c r="C41" s="585">
        <v>64.514529999999993</v>
      </c>
      <c r="D41" s="586">
        <v>-16.482667374550001</v>
      </c>
      <c r="E41" s="587">
        <v>0.79650323827400005</v>
      </c>
      <c r="F41" s="585">
        <v>79.999717856697998</v>
      </c>
      <c r="G41" s="586">
        <v>19.999929464173999</v>
      </c>
      <c r="H41" s="588">
        <v>5.8491400000000002</v>
      </c>
      <c r="I41" s="585">
        <v>17.350899999999999</v>
      </c>
      <c r="J41" s="586">
        <v>-2.6490294641740002</v>
      </c>
      <c r="K41" s="589">
        <v>0.21688701491500001</v>
      </c>
    </row>
    <row r="42" spans="1:11" ht="14.4" customHeight="1" thickBot="1" x14ac:dyDescent="0.35">
      <c r="A42" s="607" t="s">
        <v>361</v>
      </c>
      <c r="B42" s="585">
        <v>0</v>
      </c>
      <c r="C42" s="585">
        <v>6.9133399999999998</v>
      </c>
      <c r="D42" s="586">
        <v>6.9133399999999998</v>
      </c>
      <c r="E42" s="595" t="s">
        <v>322</v>
      </c>
      <c r="F42" s="585">
        <v>0</v>
      </c>
      <c r="G42" s="586">
        <v>0</v>
      </c>
      <c r="H42" s="588">
        <v>4.9406564584124654E-324</v>
      </c>
      <c r="I42" s="585">
        <v>1.4821969375237396E-323</v>
      </c>
      <c r="J42" s="586">
        <v>1.4821969375237396E-323</v>
      </c>
      <c r="K42" s="596" t="s">
        <v>322</v>
      </c>
    </row>
    <row r="43" spans="1:11" ht="14.4" customHeight="1" thickBot="1" x14ac:dyDescent="0.35">
      <c r="A43" s="606" t="s">
        <v>362</v>
      </c>
      <c r="B43" s="590">
        <v>363.300615913765</v>
      </c>
      <c r="C43" s="590">
        <v>397.78210000000001</v>
      </c>
      <c r="D43" s="591">
        <v>34.481484086235</v>
      </c>
      <c r="E43" s="597">
        <v>1.0949117138140001</v>
      </c>
      <c r="F43" s="590">
        <v>390.10851059851899</v>
      </c>
      <c r="G43" s="591">
        <v>97.527127649628994</v>
      </c>
      <c r="H43" s="593">
        <v>28.583819999999999</v>
      </c>
      <c r="I43" s="590">
        <v>88.199809999999999</v>
      </c>
      <c r="J43" s="591">
        <v>-9.3273176496290002</v>
      </c>
      <c r="K43" s="598">
        <v>0.226090453306</v>
      </c>
    </row>
    <row r="44" spans="1:11" ht="14.4" customHeight="1" thickBot="1" x14ac:dyDescent="0.35">
      <c r="A44" s="607" t="s">
        <v>363</v>
      </c>
      <c r="B44" s="585">
        <v>70.576746845638993</v>
      </c>
      <c r="C44" s="585">
        <v>2.9999999999989999</v>
      </c>
      <c r="D44" s="586">
        <v>-67.576746845638993</v>
      </c>
      <c r="E44" s="587">
        <v>4.2506918129000003E-2</v>
      </c>
      <c r="F44" s="585">
        <v>3.4623155546120001</v>
      </c>
      <c r="G44" s="586">
        <v>0.86557888865300003</v>
      </c>
      <c r="H44" s="588">
        <v>0</v>
      </c>
      <c r="I44" s="585">
        <v>0.124</v>
      </c>
      <c r="J44" s="586">
        <v>-0.74157888865300003</v>
      </c>
      <c r="K44" s="589">
        <v>3.5814182169000001E-2</v>
      </c>
    </row>
    <row r="45" spans="1:11" ht="14.4" customHeight="1" thickBot="1" x14ac:dyDescent="0.35">
      <c r="A45" s="607" t="s">
        <v>364</v>
      </c>
      <c r="B45" s="585">
        <v>10.675380730464999</v>
      </c>
      <c r="C45" s="585">
        <v>12.869300000000001</v>
      </c>
      <c r="D45" s="586">
        <v>2.1939192695340002</v>
      </c>
      <c r="E45" s="587">
        <v>1.2055120397970001</v>
      </c>
      <c r="F45" s="585">
        <v>11.235748707476001</v>
      </c>
      <c r="G45" s="586">
        <v>2.8089371768690001</v>
      </c>
      <c r="H45" s="588">
        <v>1.45913</v>
      </c>
      <c r="I45" s="585">
        <v>2.5702600000000002</v>
      </c>
      <c r="J45" s="586">
        <v>-0.238677176869</v>
      </c>
      <c r="K45" s="589">
        <v>0.22875734113599999</v>
      </c>
    </row>
    <row r="46" spans="1:11" ht="14.4" customHeight="1" thickBot="1" x14ac:dyDescent="0.35">
      <c r="A46" s="607" t="s">
        <v>365</v>
      </c>
      <c r="B46" s="585">
        <v>159.821129563093</v>
      </c>
      <c r="C46" s="585">
        <v>202.72709</v>
      </c>
      <c r="D46" s="586">
        <v>42.905960436907002</v>
      </c>
      <c r="E46" s="587">
        <v>1.268462377623</v>
      </c>
      <c r="F46" s="585">
        <v>208.534846240815</v>
      </c>
      <c r="G46" s="586">
        <v>52.133711560202997</v>
      </c>
      <c r="H46" s="588">
        <v>14.14289</v>
      </c>
      <c r="I46" s="585">
        <v>46.108139999999999</v>
      </c>
      <c r="J46" s="586">
        <v>-6.0255715602029998</v>
      </c>
      <c r="K46" s="589">
        <v>0.22110520534600001</v>
      </c>
    </row>
    <row r="47" spans="1:11" ht="14.4" customHeight="1" thickBot="1" x14ac:dyDescent="0.35">
      <c r="A47" s="607" t="s">
        <v>366</v>
      </c>
      <c r="B47" s="585">
        <v>68.739567534131993</v>
      </c>
      <c r="C47" s="585">
        <v>58.508310000000002</v>
      </c>
      <c r="D47" s="586">
        <v>-10.231257534132</v>
      </c>
      <c r="E47" s="587">
        <v>0.85115912274100003</v>
      </c>
      <c r="F47" s="585">
        <v>64.212284498906001</v>
      </c>
      <c r="G47" s="586">
        <v>16.053071124725999</v>
      </c>
      <c r="H47" s="588">
        <v>5.0942600000000002</v>
      </c>
      <c r="I47" s="585">
        <v>11.89364</v>
      </c>
      <c r="J47" s="586">
        <v>-4.1594311247259999</v>
      </c>
      <c r="K47" s="589">
        <v>0.18522374795999999</v>
      </c>
    </row>
    <row r="48" spans="1:11" ht="14.4" customHeight="1" thickBot="1" x14ac:dyDescent="0.35">
      <c r="A48" s="607" t="s">
        <v>367</v>
      </c>
      <c r="B48" s="585">
        <v>3.7586889056609998</v>
      </c>
      <c r="C48" s="585">
        <v>7.5749199999999997</v>
      </c>
      <c r="D48" s="586">
        <v>3.8162310943379998</v>
      </c>
      <c r="E48" s="587">
        <v>2.0153091117990001</v>
      </c>
      <c r="F48" s="585">
        <v>12.073469819210001</v>
      </c>
      <c r="G48" s="586">
        <v>3.0183674548020001</v>
      </c>
      <c r="H48" s="588">
        <v>4.9406564584124654E-324</v>
      </c>
      <c r="I48" s="585">
        <v>2.4498000000000002</v>
      </c>
      <c r="J48" s="586">
        <v>-0.56856745480199999</v>
      </c>
      <c r="K48" s="589">
        <v>0.20290770065899999</v>
      </c>
    </row>
    <row r="49" spans="1:11" ht="14.4" customHeight="1" thickBot="1" x14ac:dyDescent="0.35">
      <c r="A49" s="607" t="s">
        <v>368</v>
      </c>
      <c r="B49" s="585">
        <v>4.9406564584124654E-324</v>
      </c>
      <c r="C49" s="585">
        <v>0.04</v>
      </c>
      <c r="D49" s="586">
        <v>0.04</v>
      </c>
      <c r="E49" s="595" t="s">
        <v>328</v>
      </c>
      <c r="F49" s="585">
        <v>6.9461476977000003E-2</v>
      </c>
      <c r="G49" s="586">
        <v>1.7365369243999999E-2</v>
      </c>
      <c r="H49" s="588">
        <v>4.9406564584124654E-324</v>
      </c>
      <c r="I49" s="585">
        <v>1.4821969375237396E-323</v>
      </c>
      <c r="J49" s="586">
        <v>-1.7365369243999999E-2</v>
      </c>
      <c r="K49" s="589">
        <v>2.1244822771173601E-322</v>
      </c>
    </row>
    <row r="50" spans="1:11" ht="14.4" customHeight="1" thickBot="1" x14ac:dyDescent="0.35">
      <c r="A50" s="607" t="s">
        <v>369</v>
      </c>
      <c r="B50" s="585">
        <v>0.72859780771899996</v>
      </c>
      <c r="C50" s="585">
        <v>1.3526100000000001</v>
      </c>
      <c r="D50" s="586">
        <v>0.62401219228000004</v>
      </c>
      <c r="E50" s="587">
        <v>1.8564563133030001</v>
      </c>
      <c r="F50" s="585">
        <v>0.75505506634399999</v>
      </c>
      <c r="G50" s="586">
        <v>0.188763766586</v>
      </c>
      <c r="H50" s="588">
        <v>4.9406564584124654E-324</v>
      </c>
      <c r="I50" s="585">
        <v>1.4821969375237396E-323</v>
      </c>
      <c r="J50" s="586">
        <v>-0.188763766586</v>
      </c>
      <c r="K50" s="589">
        <v>1.9762625833649862E-323</v>
      </c>
    </row>
    <row r="51" spans="1:11" ht="14.4" customHeight="1" thickBot="1" x14ac:dyDescent="0.35">
      <c r="A51" s="607" t="s">
        <v>370</v>
      </c>
      <c r="B51" s="585">
        <v>49.000504527053998</v>
      </c>
      <c r="C51" s="585">
        <v>36.206090000000003</v>
      </c>
      <c r="D51" s="586">
        <v>-12.794414527054</v>
      </c>
      <c r="E51" s="587">
        <v>0.73889218793599998</v>
      </c>
      <c r="F51" s="585">
        <v>40.481698591122999</v>
      </c>
      <c r="G51" s="586">
        <v>10.12042464778</v>
      </c>
      <c r="H51" s="588">
        <v>2.9055</v>
      </c>
      <c r="I51" s="585">
        <v>12.79</v>
      </c>
      <c r="J51" s="586">
        <v>2.6695753522190002</v>
      </c>
      <c r="K51" s="589">
        <v>0.315945240568</v>
      </c>
    </row>
    <row r="52" spans="1:11" ht="14.4" customHeight="1" thickBot="1" x14ac:dyDescent="0.35">
      <c r="A52" s="607" t="s">
        <v>371</v>
      </c>
      <c r="B52" s="585">
        <v>4.9406564584124654E-324</v>
      </c>
      <c r="C52" s="585">
        <v>10.866</v>
      </c>
      <c r="D52" s="586">
        <v>10.866</v>
      </c>
      <c r="E52" s="595" t="s">
        <v>328</v>
      </c>
      <c r="F52" s="585">
        <v>0</v>
      </c>
      <c r="G52" s="586">
        <v>0</v>
      </c>
      <c r="H52" s="588">
        <v>4.9406564584124654E-324</v>
      </c>
      <c r="I52" s="585">
        <v>1.4821969375237396E-323</v>
      </c>
      <c r="J52" s="586">
        <v>1.4821969375237396E-323</v>
      </c>
      <c r="K52" s="596" t="s">
        <v>322</v>
      </c>
    </row>
    <row r="53" spans="1:11" ht="14.4" customHeight="1" thickBot="1" x14ac:dyDescent="0.35">
      <c r="A53" s="607" t="s">
        <v>372</v>
      </c>
      <c r="B53" s="585">
        <v>4.9406564584124654E-324</v>
      </c>
      <c r="C53" s="585">
        <v>0.39</v>
      </c>
      <c r="D53" s="586">
        <v>0.39</v>
      </c>
      <c r="E53" s="595" t="s">
        <v>328</v>
      </c>
      <c r="F53" s="585">
        <v>0</v>
      </c>
      <c r="G53" s="586">
        <v>0</v>
      </c>
      <c r="H53" s="588">
        <v>4.9406564584124654E-324</v>
      </c>
      <c r="I53" s="585">
        <v>1.4821969375237396E-323</v>
      </c>
      <c r="J53" s="586">
        <v>1.4821969375237396E-323</v>
      </c>
      <c r="K53" s="596" t="s">
        <v>322</v>
      </c>
    </row>
    <row r="54" spans="1:11" ht="14.4" customHeight="1" thickBot="1" x14ac:dyDescent="0.35">
      <c r="A54" s="607" t="s">
        <v>373</v>
      </c>
      <c r="B54" s="585">
        <v>4.9406564584124654E-324</v>
      </c>
      <c r="C54" s="585">
        <v>0.28300999999999998</v>
      </c>
      <c r="D54" s="586">
        <v>0.28300999999999998</v>
      </c>
      <c r="E54" s="595" t="s">
        <v>328</v>
      </c>
      <c r="F54" s="585">
        <v>0.28779051007000001</v>
      </c>
      <c r="G54" s="586">
        <v>7.1947627516999998E-2</v>
      </c>
      <c r="H54" s="588">
        <v>4.9406564584124654E-324</v>
      </c>
      <c r="I54" s="585">
        <v>1.4821969375237396E-323</v>
      </c>
      <c r="J54" s="586">
        <v>-7.1947627516999998E-2</v>
      </c>
      <c r="K54" s="589">
        <v>4.9406564584124654E-323</v>
      </c>
    </row>
    <row r="55" spans="1:11" ht="14.4" customHeight="1" thickBot="1" x14ac:dyDescent="0.35">
      <c r="A55" s="607" t="s">
        <v>374</v>
      </c>
      <c r="B55" s="585">
        <v>4.9406564584124654E-324</v>
      </c>
      <c r="C55" s="585">
        <v>3.9438</v>
      </c>
      <c r="D55" s="586">
        <v>3.9438</v>
      </c>
      <c r="E55" s="595" t="s">
        <v>328</v>
      </c>
      <c r="F55" s="585">
        <v>0</v>
      </c>
      <c r="G55" s="586">
        <v>0</v>
      </c>
      <c r="H55" s="588">
        <v>4.9406564584124654E-324</v>
      </c>
      <c r="I55" s="585">
        <v>1.4821969375237396E-323</v>
      </c>
      <c r="J55" s="586">
        <v>1.4821969375237396E-323</v>
      </c>
      <c r="K55" s="596" t="s">
        <v>322</v>
      </c>
    </row>
    <row r="56" spans="1:11" ht="14.4" customHeight="1" thickBot="1" x14ac:dyDescent="0.35">
      <c r="A56" s="607" t="s">
        <v>375</v>
      </c>
      <c r="B56" s="585">
        <v>4.9406564584124654E-324</v>
      </c>
      <c r="C56" s="585">
        <v>60.020969999999998</v>
      </c>
      <c r="D56" s="586">
        <v>60.020969999999998</v>
      </c>
      <c r="E56" s="595" t="s">
        <v>328</v>
      </c>
      <c r="F56" s="585">
        <v>48.995840132982003</v>
      </c>
      <c r="G56" s="586">
        <v>12.248960033245</v>
      </c>
      <c r="H56" s="588">
        <v>4.9820399999999996</v>
      </c>
      <c r="I56" s="585">
        <v>12.26397</v>
      </c>
      <c r="J56" s="586">
        <v>1.5009966753999999E-2</v>
      </c>
      <c r="K56" s="589">
        <v>0.25030635185900002</v>
      </c>
    </row>
    <row r="57" spans="1:11" ht="14.4" customHeight="1" thickBot="1" x14ac:dyDescent="0.35">
      <c r="A57" s="606" t="s">
        <v>376</v>
      </c>
      <c r="B57" s="590">
        <v>44.514367451428001</v>
      </c>
      <c r="C57" s="590">
        <v>23.568930000000002</v>
      </c>
      <c r="D57" s="591">
        <v>-20.945437451427999</v>
      </c>
      <c r="E57" s="597">
        <v>0.52946793022899996</v>
      </c>
      <c r="F57" s="590">
        <v>17.395481635753999</v>
      </c>
      <c r="G57" s="591">
        <v>4.3488704089379997</v>
      </c>
      <c r="H57" s="593">
        <v>29.857320000000001</v>
      </c>
      <c r="I57" s="590">
        <v>56.502319999999997</v>
      </c>
      <c r="J57" s="591">
        <v>52.153449591060998</v>
      </c>
      <c r="K57" s="598">
        <v>3.2481032249120001</v>
      </c>
    </row>
    <row r="58" spans="1:11" ht="14.4" customHeight="1" thickBot="1" x14ac:dyDescent="0.35">
      <c r="A58" s="607" t="s">
        <v>377</v>
      </c>
      <c r="B58" s="585">
        <v>21.229525068301001</v>
      </c>
      <c r="C58" s="585">
        <v>4.9406564584124654E-324</v>
      </c>
      <c r="D58" s="586">
        <v>-21.229525068301001</v>
      </c>
      <c r="E58" s="587">
        <v>0</v>
      </c>
      <c r="F58" s="585">
        <v>4.9406564584124654E-324</v>
      </c>
      <c r="G58" s="586">
        <v>0</v>
      </c>
      <c r="H58" s="588">
        <v>24.39481</v>
      </c>
      <c r="I58" s="585">
        <v>24.39481</v>
      </c>
      <c r="J58" s="586">
        <v>24.39481</v>
      </c>
      <c r="K58" s="596" t="s">
        <v>328</v>
      </c>
    </row>
    <row r="59" spans="1:11" ht="14.4" customHeight="1" thickBot="1" x14ac:dyDescent="0.35">
      <c r="A59" s="607" t="s">
        <v>378</v>
      </c>
      <c r="B59" s="585">
        <v>10.305314128820999</v>
      </c>
      <c r="C59" s="585">
        <v>12.661</v>
      </c>
      <c r="D59" s="586">
        <v>2.3556858711780002</v>
      </c>
      <c r="E59" s="587">
        <v>1.228589428884</v>
      </c>
      <c r="F59" s="585">
        <v>10.256068372924</v>
      </c>
      <c r="G59" s="586">
        <v>2.564017093231</v>
      </c>
      <c r="H59" s="588">
        <v>4.9406564584124654E-324</v>
      </c>
      <c r="I59" s="585">
        <v>24.805</v>
      </c>
      <c r="J59" s="586">
        <v>22.240982906768</v>
      </c>
      <c r="K59" s="589">
        <v>2.418568119678</v>
      </c>
    </row>
    <row r="60" spans="1:11" ht="14.4" customHeight="1" thickBot="1" x14ac:dyDescent="0.35">
      <c r="A60" s="607" t="s">
        <v>379</v>
      </c>
      <c r="B60" s="585">
        <v>5.3460608519830002</v>
      </c>
      <c r="C60" s="585">
        <v>4.4455999999999998</v>
      </c>
      <c r="D60" s="586">
        <v>-0.90046085198299997</v>
      </c>
      <c r="E60" s="587">
        <v>0.83156554388000004</v>
      </c>
      <c r="F60" s="585">
        <v>2.9634016136739998</v>
      </c>
      <c r="G60" s="586">
        <v>0.74085040341800001</v>
      </c>
      <c r="H60" s="588">
        <v>4.1669999999999998</v>
      </c>
      <c r="I60" s="585">
        <v>5.8959999999999999</v>
      </c>
      <c r="J60" s="586">
        <v>5.1551495965810004</v>
      </c>
      <c r="K60" s="589">
        <v>1.9896054496260001</v>
      </c>
    </row>
    <row r="61" spans="1:11" ht="14.4" customHeight="1" thickBot="1" x14ac:dyDescent="0.35">
      <c r="A61" s="607" t="s">
        <v>380</v>
      </c>
      <c r="B61" s="585">
        <v>0</v>
      </c>
      <c r="C61" s="585">
        <v>0.87060000000000004</v>
      </c>
      <c r="D61" s="586">
        <v>0.87060000000000004</v>
      </c>
      <c r="E61" s="595" t="s">
        <v>322</v>
      </c>
      <c r="F61" s="585">
        <v>0</v>
      </c>
      <c r="G61" s="586">
        <v>0</v>
      </c>
      <c r="H61" s="588">
        <v>0.90749999999999997</v>
      </c>
      <c r="I61" s="585">
        <v>0.90749999999999997</v>
      </c>
      <c r="J61" s="586">
        <v>0.90749999999999997</v>
      </c>
      <c r="K61" s="596" t="s">
        <v>322</v>
      </c>
    </row>
    <row r="62" spans="1:11" ht="14.4" customHeight="1" thickBot="1" x14ac:dyDescent="0.35">
      <c r="A62" s="607" t="s">
        <v>381</v>
      </c>
      <c r="B62" s="585">
        <v>7.6334674023220002</v>
      </c>
      <c r="C62" s="585">
        <v>5.5917300000000001</v>
      </c>
      <c r="D62" s="586">
        <v>-2.0417374023220001</v>
      </c>
      <c r="E62" s="587">
        <v>0.73252818218600002</v>
      </c>
      <c r="F62" s="585">
        <v>4.1760116491539998</v>
      </c>
      <c r="G62" s="586">
        <v>1.0440029122879999</v>
      </c>
      <c r="H62" s="588">
        <v>0.38801000000000002</v>
      </c>
      <c r="I62" s="585">
        <v>0.49901000000000001</v>
      </c>
      <c r="J62" s="586">
        <v>-0.54499291228799995</v>
      </c>
      <c r="K62" s="589">
        <v>0.119494398465</v>
      </c>
    </row>
    <row r="63" spans="1:11" ht="14.4" customHeight="1" thickBot="1" x14ac:dyDescent="0.35">
      <c r="A63" s="606" t="s">
        <v>382</v>
      </c>
      <c r="B63" s="590">
        <v>169.24742702723299</v>
      </c>
      <c r="C63" s="590">
        <v>157.35177999999999</v>
      </c>
      <c r="D63" s="591">
        <v>-11.895647027233</v>
      </c>
      <c r="E63" s="597">
        <v>0.92971445867000002</v>
      </c>
      <c r="F63" s="590">
        <v>301.11442349896498</v>
      </c>
      <c r="G63" s="591">
        <v>75.278605874741004</v>
      </c>
      <c r="H63" s="593">
        <v>27.354150000000001</v>
      </c>
      <c r="I63" s="590">
        <v>62.93318</v>
      </c>
      <c r="J63" s="591">
        <v>-12.345425874741</v>
      </c>
      <c r="K63" s="598">
        <v>0.20900088168700001</v>
      </c>
    </row>
    <row r="64" spans="1:11" ht="14.4" customHeight="1" thickBot="1" x14ac:dyDescent="0.35">
      <c r="A64" s="607" t="s">
        <v>383</v>
      </c>
      <c r="B64" s="585">
        <v>30.331881527381</v>
      </c>
      <c r="C64" s="585">
        <v>23.61834</v>
      </c>
      <c r="D64" s="586">
        <v>-6.7135415273810004</v>
      </c>
      <c r="E64" s="587">
        <v>0.77866386160900003</v>
      </c>
      <c r="F64" s="585">
        <v>21.127322983616001</v>
      </c>
      <c r="G64" s="586">
        <v>5.2818307459040001</v>
      </c>
      <c r="H64" s="588">
        <v>1.2709900000000001</v>
      </c>
      <c r="I64" s="585">
        <v>5.0948599999999997</v>
      </c>
      <c r="J64" s="586">
        <v>-0.18697074590400001</v>
      </c>
      <c r="K64" s="589">
        <v>0.24115028694999999</v>
      </c>
    </row>
    <row r="65" spans="1:11" ht="14.4" customHeight="1" thickBot="1" x14ac:dyDescent="0.35">
      <c r="A65" s="607" t="s">
        <v>384</v>
      </c>
      <c r="B65" s="585">
        <v>3.2026469370689998</v>
      </c>
      <c r="C65" s="585">
        <v>1.1855500000000001</v>
      </c>
      <c r="D65" s="586">
        <v>-2.0170969370690002</v>
      </c>
      <c r="E65" s="587">
        <v>0.37017817551999999</v>
      </c>
      <c r="F65" s="585">
        <v>0</v>
      </c>
      <c r="G65" s="586">
        <v>0</v>
      </c>
      <c r="H65" s="588">
        <v>4.9406564584124654E-324</v>
      </c>
      <c r="I65" s="585">
        <v>1.4821969375237396E-323</v>
      </c>
      <c r="J65" s="586">
        <v>1.4821969375237396E-323</v>
      </c>
      <c r="K65" s="596" t="s">
        <v>322</v>
      </c>
    </row>
    <row r="66" spans="1:11" ht="14.4" customHeight="1" thickBot="1" x14ac:dyDescent="0.35">
      <c r="A66" s="607" t="s">
        <v>385</v>
      </c>
      <c r="B66" s="585">
        <v>135.71289856278199</v>
      </c>
      <c r="C66" s="585">
        <v>132.54789</v>
      </c>
      <c r="D66" s="586">
        <v>-3.1650085627819999</v>
      </c>
      <c r="E66" s="587">
        <v>0.97667864590300002</v>
      </c>
      <c r="F66" s="585">
        <v>0</v>
      </c>
      <c r="G66" s="586">
        <v>0</v>
      </c>
      <c r="H66" s="588">
        <v>4.9406564584124654E-324</v>
      </c>
      <c r="I66" s="585">
        <v>1.4821969375237396E-323</v>
      </c>
      <c r="J66" s="586">
        <v>1.4821969375237396E-323</v>
      </c>
      <c r="K66" s="596" t="s">
        <v>322</v>
      </c>
    </row>
    <row r="67" spans="1:11" ht="14.4" customHeight="1" thickBot="1" x14ac:dyDescent="0.35">
      <c r="A67" s="607" t="s">
        <v>386</v>
      </c>
      <c r="B67" s="585">
        <v>4.9406564584124654E-324</v>
      </c>
      <c r="C67" s="585">
        <v>4.9406564584124654E-324</v>
      </c>
      <c r="D67" s="586">
        <v>0</v>
      </c>
      <c r="E67" s="587">
        <v>1</v>
      </c>
      <c r="F67" s="585">
        <v>8.0007695524579994</v>
      </c>
      <c r="G67" s="586">
        <v>2.0001923881139998</v>
      </c>
      <c r="H67" s="588">
        <v>1.5729599999999999</v>
      </c>
      <c r="I67" s="585">
        <v>2.8119800000000001</v>
      </c>
      <c r="J67" s="586">
        <v>0.81178761188500004</v>
      </c>
      <c r="K67" s="589">
        <v>0.35146369128100002</v>
      </c>
    </row>
    <row r="68" spans="1:11" ht="14.4" customHeight="1" thickBot="1" x14ac:dyDescent="0.35">
      <c r="A68" s="607" t="s">
        <v>387</v>
      </c>
      <c r="B68" s="585">
        <v>4.9406564584124654E-324</v>
      </c>
      <c r="C68" s="585">
        <v>4.9406564584124654E-324</v>
      </c>
      <c r="D68" s="586">
        <v>0</v>
      </c>
      <c r="E68" s="587">
        <v>1</v>
      </c>
      <c r="F68" s="585">
        <v>199.99611650732999</v>
      </c>
      <c r="G68" s="586">
        <v>49.999029126831999</v>
      </c>
      <c r="H68" s="588">
        <v>17.406649999999999</v>
      </c>
      <c r="I68" s="585">
        <v>39.322450000000003</v>
      </c>
      <c r="J68" s="586">
        <v>-10.676579126831999</v>
      </c>
      <c r="K68" s="589">
        <v>0.19661606778499999</v>
      </c>
    </row>
    <row r="69" spans="1:11" ht="14.4" customHeight="1" thickBot="1" x14ac:dyDescent="0.35">
      <c r="A69" s="607" t="s">
        <v>388</v>
      </c>
      <c r="B69" s="585">
        <v>4.9406564584124654E-324</v>
      </c>
      <c r="C69" s="585">
        <v>4.9406564584124654E-324</v>
      </c>
      <c r="D69" s="586">
        <v>0</v>
      </c>
      <c r="E69" s="587">
        <v>1</v>
      </c>
      <c r="F69" s="585">
        <v>71.990214455558998</v>
      </c>
      <c r="G69" s="586">
        <v>17.997553613889998</v>
      </c>
      <c r="H69" s="588">
        <v>7.1035500000000003</v>
      </c>
      <c r="I69" s="585">
        <v>15.703889999999999</v>
      </c>
      <c r="J69" s="586">
        <v>-2.2936636138890001</v>
      </c>
      <c r="K69" s="589">
        <v>0.21813923070999999</v>
      </c>
    </row>
    <row r="70" spans="1:11" ht="14.4" customHeight="1" thickBot="1" x14ac:dyDescent="0.35">
      <c r="A70" s="605" t="s">
        <v>42</v>
      </c>
      <c r="B70" s="585">
        <v>1396.89252340042</v>
      </c>
      <c r="C70" s="585">
        <v>1383.0909999999999</v>
      </c>
      <c r="D70" s="586">
        <v>-13.801523400422001</v>
      </c>
      <c r="E70" s="587">
        <v>0.99011983873499998</v>
      </c>
      <c r="F70" s="585">
        <v>1385.9206434088501</v>
      </c>
      <c r="G70" s="586">
        <v>346.48016085221298</v>
      </c>
      <c r="H70" s="588">
        <v>105.67</v>
      </c>
      <c r="I70" s="585">
        <v>347.44300000000101</v>
      </c>
      <c r="J70" s="586">
        <v>0.96283914778699997</v>
      </c>
      <c r="K70" s="589">
        <v>0.25069472891700001</v>
      </c>
    </row>
    <row r="71" spans="1:11" ht="14.4" customHeight="1" thickBot="1" x14ac:dyDescent="0.35">
      <c r="A71" s="606" t="s">
        <v>389</v>
      </c>
      <c r="B71" s="590">
        <v>1396.89252340042</v>
      </c>
      <c r="C71" s="590">
        <v>1383.0909999999999</v>
      </c>
      <c r="D71" s="591">
        <v>-13.801523400422001</v>
      </c>
      <c r="E71" s="597">
        <v>0.99011983873499998</v>
      </c>
      <c r="F71" s="590">
        <v>1385.9206434088501</v>
      </c>
      <c r="G71" s="591">
        <v>346.48016085221298</v>
      </c>
      <c r="H71" s="593">
        <v>105.67</v>
      </c>
      <c r="I71" s="590">
        <v>347.44300000000101</v>
      </c>
      <c r="J71" s="591">
        <v>0.96283914778699997</v>
      </c>
      <c r="K71" s="598">
        <v>0.25069472891700001</v>
      </c>
    </row>
    <row r="72" spans="1:11" ht="14.4" customHeight="1" thickBot="1" x14ac:dyDescent="0.35">
      <c r="A72" s="607" t="s">
        <v>390</v>
      </c>
      <c r="B72" s="585">
        <v>822.85474088244302</v>
      </c>
      <c r="C72" s="585">
        <v>831.96500000000003</v>
      </c>
      <c r="D72" s="586">
        <v>9.1102591175569998</v>
      </c>
      <c r="E72" s="587">
        <v>1.011071527773</v>
      </c>
      <c r="F72" s="585">
        <v>825.74706951672101</v>
      </c>
      <c r="G72" s="586">
        <v>206.43676737918</v>
      </c>
      <c r="H72" s="588">
        <v>56.673999999999999</v>
      </c>
      <c r="I72" s="585">
        <v>170.18799999999999</v>
      </c>
      <c r="J72" s="586">
        <v>-36.248767379180002</v>
      </c>
      <c r="K72" s="589">
        <v>0.20610185162299999</v>
      </c>
    </row>
    <row r="73" spans="1:11" ht="14.4" customHeight="1" thickBot="1" x14ac:dyDescent="0.35">
      <c r="A73" s="607" t="s">
        <v>391</v>
      </c>
      <c r="B73" s="585">
        <v>183.007865329932</v>
      </c>
      <c r="C73" s="585">
        <v>179.172</v>
      </c>
      <c r="D73" s="586">
        <v>-3.835865329932</v>
      </c>
      <c r="E73" s="587">
        <v>0.97903988813200005</v>
      </c>
      <c r="F73" s="585">
        <v>183.019097478806</v>
      </c>
      <c r="G73" s="586">
        <v>45.754774369701003</v>
      </c>
      <c r="H73" s="588">
        <v>12.036</v>
      </c>
      <c r="I73" s="585">
        <v>43.463999999999999</v>
      </c>
      <c r="J73" s="586">
        <v>-2.2907743697009999</v>
      </c>
      <c r="K73" s="589">
        <v>0.237483413472</v>
      </c>
    </row>
    <row r="74" spans="1:11" ht="14.4" customHeight="1" thickBot="1" x14ac:dyDescent="0.35">
      <c r="A74" s="607" t="s">
        <v>392</v>
      </c>
      <c r="B74" s="585">
        <v>391.02991718804702</v>
      </c>
      <c r="C74" s="585">
        <v>371.95400000000001</v>
      </c>
      <c r="D74" s="586">
        <v>-19.075917188045999</v>
      </c>
      <c r="E74" s="587">
        <v>0.95121622067800005</v>
      </c>
      <c r="F74" s="585">
        <v>377.15447641332401</v>
      </c>
      <c r="G74" s="586">
        <v>94.288619103331001</v>
      </c>
      <c r="H74" s="588">
        <v>36.96</v>
      </c>
      <c r="I74" s="585">
        <v>133.791</v>
      </c>
      <c r="J74" s="586">
        <v>39.502380896669003</v>
      </c>
      <c r="K74" s="589">
        <v>0.35473793463100001</v>
      </c>
    </row>
    <row r="75" spans="1:11" ht="14.4" customHeight="1" thickBot="1" x14ac:dyDescent="0.35">
      <c r="A75" s="608" t="s">
        <v>393</v>
      </c>
      <c r="B75" s="590">
        <v>2558.8406497167002</v>
      </c>
      <c r="C75" s="590">
        <v>2562.8058599999999</v>
      </c>
      <c r="D75" s="591">
        <v>3.9652102832999998</v>
      </c>
      <c r="E75" s="597">
        <v>1.0015496120409999</v>
      </c>
      <c r="F75" s="590">
        <v>2504.3020227040502</v>
      </c>
      <c r="G75" s="591">
        <v>626.07550567601299</v>
      </c>
      <c r="H75" s="593">
        <v>257.18795999999998</v>
      </c>
      <c r="I75" s="590">
        <v>497.219480000001</v>
      </c>
      <c r="J75" s="591">
        <v>-128.856025676012</v>
      </c>
      <c r="K75" s="598">
        <v>0.198546132012</v>
      </c>
    </row>
    <row r="76" spans="1:11" ht="14.4" customHeight="1" thickBot="1" x14ac:dyDescent="0.35">
      <c r="A76" s="605" t="s">
        <v>45</v>
      </c>
      <c r="B76" s="585">
        <v>1008.8813297967901</v>
      </c>
      <c r="C76" s="585">
        <v>796.50561000000096</v>
      </c>
      <c r="D76" s="586">
        <v>-212.375719796791</v>
      </c>
      <c r="E76" s="587">
        <v>0.78949385470300004</v>
      </c>
      <c r="F76" s="585">
        <v>778.05068539853801</v>
      </c>
      <c r="G76" s="586">
        <v>194.51267134963501</v>
      </c>
      <c r="H76" s="588">
        <v>124.79554</v>
      </c>
      <c r="I76" s="585">
        <v>194.46742</v>
      </c>
      <c r="J76" s="586">
        <v>-4.5251349634000002E-2</v>
      </c>
      <c r="K76" s="589">
        <v>0.24994184010000001</v>
      </c>
    </row>
    <row r="77" spans="1:11" ht="14.4" customHeight="1" thickBot="1" x14ac:dyDescent="0.35">
      <c r="A77" s="609" t="s">
        <v>394</v>
      </c>
      <c r="B77" s="585">
        <v>1008.8813297967901</v>
      </c>
      <c r="C77" s="585">
        <v>796.50561000000096</v>
      </c>
      <c r="D77" s="586">
        <v>-212.375719796791</v>
      </c>
      <c r="E77" s="587">
        <v>0.78949385470300004</v>
      </c>
      <c r="F77" s="585">
        <v>778.05068539853801</v>
      </c>
      <c r="G77" s="586">
        <v>194.51267134963501</v>
      </c>
      <c r="H77" s="588">
        <v>124.79554</v>
      </c>
      <c r="I77" s="585">
        <v>194.46742</v>
      </c>
      <c r="J77" s="586">
        <v>-4.5251349634000002E-2</v>
      </c>
      <c r="K77" s="589">
        <v>0.24994184010000001</v>
      </c>
    </row>
    <row r="78" spans="1:11" ht="14.4" customHeight="1" thickBot="1" x14ac:dyDescent="0.35">
      <c r="A78" s="607" t="s">
        <v>395</v>
      </c>
      <c r="B78" s="585">
        <v>852.94746215271095</v>
      </c>
      <c r="C78" s="585">
        <v>644.97042999999996</v>
      </c>
      <c r="D78" s="586">
        <v>-207.97703215271099</v>
      </c>
      <c r="E78" s="587">
        <v>0.75616665576499997</v>
      </c>
      <c r="F78" s="585">
        <v>594.75294316158102</v>
      </c>
      <c r="G78" s="586">
        <v>148.688235790395</v>
      </c>
      <c r="H78" s="588">
        <v>105.34699999999999</v>
      </c>
      <c r="I78" s="585">
        <v>159.21423999999999</v>
      </c>
      <c r="J78" s="586">
        <v>10.526004209604</v>
      </c>
      <c r="K78" s="589">
        <v>0.26769811201499999</v>
      </c>
    </row>
    <row r="79" spans="1:11" ht="14.4" customHeight="1" thickBot="1" x14ac:dyDescent="0.35">
      <c r="A79" s="607" t="s">
        <v>396</v>
      </c>
      <c r="B79" s="585">
        <v>22.39651329854</v>
      </c>
      <c r="C79" s="585">
        <v>4.9830199999999998</v>
      </c>
      <c r="D79" s="586">
        <v>-17.413493298540001</v>
      </c>
      <c r="E79" s="587">
        <v>0.22249088211000001</v>
      </c>
      <c r="F79" s="585">
        <v>6.4793952919380002</v>
      </c>
      <c r="G79" s="586">
        <v>1.619848822984</v>
      </c>
      <c r="H79" s="588">
        <v>9.9550000000000001</v>
      </c>
      <c r="I79" s="585">
        <v>11.2249</v>
      </c>
      <c r="J79" s="586">
        <v>9.6050511770149996</v>
      </c>
      <c r="K79" s="589">
        <v>1.732399320344</v>
      </c>
    </row>
    <row r="80" spans="1:11" ht="14.4" customHeight="1" thickBot="1" x14ac:dyDescent="0.35">
      <c r="A80" s="607" t="s">
        <v>397</v>
      </c>
      <c r="B80" s="585">
        <v>42.996532439962003</v>
      </c>
      <c r="C80" s="585">
        <v>94.063800000000001</v>
      </c>
      <c r="D80" s="586">
        <v>51.067267560037003</v>
      </c>
      <c r="E80" s="587">
        <v>2.187706651259</v>
      </c>
      <c r="F80" s="585">
        <v>127.999783897161</v>
      </c>
      <c r="G80" s="586">
        <v>31.99994597429</v>
      </c>
      <c r="H80" s="588">
        <v>3.3550800000000001</v>
      </c>
      <c r="I80" s="585">
        <v>3.3550800000000001</v>
      </c>
      <c r="J80" s="586">
        <v>-28.644865974289999</v>
      </c>
      <c r="K80" s="589">
        <v>2.6211606753000001E-2</v>
      </c>
    </row>
    <row r="81" spans="1:11" ht="14.4" customHeight="1" thickBot="1" x14ac:dyDescent="0.35">
      <c r="A81" s="607" t="s">
        <v>398</v>
      </c>
      <c r="B81" s="585">
        <v>87.993509156434996</v>
      </c>
      <c r="C81" s="585">
        <v>52.48836</v>
      </c>
      <c r="D81" s="586">
        <v>-35.505149156435003</v>
      </c>
      <c r="E81" s="587">
        <v>0.59650263415000004</v>
      </c>
      <c r="F81" s="585">
        <v>48.818563047856998</v>
      </c>
      <c r="G81" s="586">
        <v>12.204640761964001</v>
      </c>
      <c r="H81" s="588">
        <v>6.1384600000000002</v>
      </c>
      <c r="I81" s="585">
        <v>20.673200000000001</v>
      </c>
      <c r="J81" s="586">
        <v>8.4685592380350005</v>
      </c>
      <c r="K81" s="589">
        <v>0.423470063625</v>
      </c>
    </row>
    <row r="82" spans="1:11" ht="14.4" customHeight="1" thickBot="1" x14ac:dyDescent="0.35">
      <c r="A82" s="610" t="s">
        <v>46</v>
      </c>
      <c r="B82" s="590">
        <v>0</v>
      </c>
      <c r="C82" s="590">
        <v>33.331000000000003</v>
      </c>
      <c r="D82" s="591">
        <v>33.331000000000003</v>
      </c>
      <c r="E82" s="592" t="s">
        <v>322</v>
      </c>
      <c r="F82" s="590">
        <v>0</v>
      </c>
      <c r="G82" s="591">
        <v>0</v>
      </c>
      <c r="H82" s="593">
        <v>17.419</v>
      </c>
      <c r="I82" s="590">
        <v>20.024999999999999</v>
      </c>
      <c r="J82" s="591">
        <v>20.024999999999999</v>
      </c>
      <c r="K82" s="594" t="s">
        <v>322</v>
      </c>
    </row>
    <row r="83" spans="1:11" ht="14.4" customHeight="1" thickBot="1" x14ac:dyDescent="0.35">
      <c r="A83" s="606" t="s">
        <v>399</v>
      </c>
      <c r="B83" s="590">
        <v>0</v>
      </c>
      <c r="C83" s="590">
        <v>33.331000000000003</v>
      </c>
      <c r="D83" s="591">
        <v>33.331000000000003</v>
      </c>
      <c r="E83" s="592" t="s">
        <v>322</v>
      </c>
      <c r="F83" s="590">
        <v>0</v>
      </c>
      <c r="G83" s="591">
        <v>0</v>
      </c>
      <c r="H83" s="593">
        <v>17.419</v>
      </c>
      <c r="I83" s="590">
        <v>20.024999999999999</v>
      </c>
      <c r="J83" s="591">
        <v>20.024999999999999</v>
      </c>
      <c r="K83" s="594" t="s">
        <v>322</v>
      </c>
    </row>
    <row r="84" spans="1:11" ht="14.4" customHeight="1" thickBot="1" x14ac:dyDescent="0.35">
      <c r="A84" s="607" t="s">
        <v>400</v>
      </c>
      <c r="B84" s="585">
        <v>0</v>
      </c>
      <c r="C84" s="585">
        <v>33.331000000000003</v>
      </c>
      <c r="D84" s="586">
        <v>33.331000000000003</v>
      </c>
      <c r="E84" s="595" t="s">
        <v>322</v>
      </c>
      <c r="F84" s="585">
        <v>0</v>
      </c>
      <c r="G84" s="586">
        <v>0</v>
      </c>
      <c r="H84" s="588">
        <v>17.419</v>
      </c>
      <c r="I84" s="585">
        <v>20.024999999999999</v>
      </c>
      <c r="J84" s="586">
        <v>20.024999999999999</v>
      </c>
      <c r="K84" s="596" t="s">
        <v>322</v>
      </c>
    </row>
    <row r="85" spans="1:11" ht="14.4" customHeight="1" thickBot="1" x14ac:dyDescent="0.35">
      <c r="A85" s="605" t="s">
        <v>47</v>
      </c>
      <c r="B85" s="585">
        <v>1549.9593199199101</v>
      </c>
      <c r="C85" s="585">
        <v>1732.9692500000001</v>
      </c>
      <c r="D85" s="586">
        <v>183.00993008009101</v>
      </c>
      <c r="E85" s="587">
        <v>1.11807402151</v>
      </c>
      <c r="F85" s="585">
        <v>1726.2513373055101</v>
      </c>
      <c r="G85" s="586">
        <v>431.56283432637798</v>
      </c>
      <c r="H85" s="588">
        <v>114.97342</v>
      </c>
      <c r="I85" s="585">
        <v>282.72706000000102</v>
      </c>
      <c r="J85" s="586">
        <v>-148.83577432637699</v>
      </c>
      <c r="K85" s="589">
        <v>0.16378093611799999</v>
      </c>
    </row>
    <row r="86" spans="1:11" ht="14.4" customHeight="1" thickBot="1" x14ac:dyDescent="0.35">
      <c r="A86" s="606" t="s">
        <v>401</v>
      </c>
      <c r="B86" s="590">
        <v>3.4601233308169999</v>
      </c>
      <c r="C86" s="590">
        <v>1.135</v>
      </c>
      <c r="D86" s="591">
        <v>-2.3251233308170001</v>
      </c>
      <c r="E86" s="597">
        <v>0.328022989785</v>
      </c>
      <c r="F86" s="590">
        <v>0.453658121425</v>
      </c>
      <c r="G86" s="591">
        <v>0.11341453035600001</v>
      </c>
      <c r="H86" s="593">
        <v>0.104</v>
      </c>
      <c r="I86" s="590">
        <v>0.31</v>
      </c>
      <c r="J86" s="591">
        <v>0.196585469643</v>
      </c>
      <c r="K86" s="598">
        <v>0.68333395867799995</v>
      </c>
    </row>
    <row r="87" spans="1:11" ht="14.4" customHeight="1" thickBot="1" x14ac:dyDescent="0.35">
      <c r="A87" s="607" t="s">
        <v>402</v>
      </c>
      <c r="B87" s="585">
        <v>3.4601233308169999</v>
      </c>
      <c r="C87" s="585">
        <v>1.135</v>
      </c>
      <c r="D87" s="586">
        <v>-2.3251233308170001</v>
      </c>
      <c r="E87" s="587">
        <v>0.328022989785</v>
      </c>
      <c r="F87" s="585">
        <v>0.453658121425</v>
      </c>
      <c r="G87" s="586">
        <v>0.11341453035600001</v>
      </c>
      <c r="H87" s="588">
        <v>0.104</v>
      </c>
      <c r="I87" s="585">
        <v>0.31</v>
      </c>
      <c r="J87" s="586">
        <v>0.196585469643</v>
      </c>
      <c r="K87" s="589">
        <v>0.68333395867799995</v>
      </c>
    </row>
    <row r="88" spans="1:11" ht="14.4" customHeight="1" thickBot="1" x14ac:dyDescent="0.35">
      <c r="A88" s="606" t="s">
        <v>403</v>
      </c>
      <c r="B88" s="590">
        <v>50.510873211812999</v>
      </c>
      <c r="C88" s="590">
        <v>52.854590000000002</v>
      </c>
      <c r="D88" s="591">
        <v>2.3437167881860002</v>
      </c>
      <c r="E88" s="597">
        <v>1.0464002429399999</v>
      </c>
      <c r="F88" s="590">
        <v>50.418753878688001</v>
      </c>
      <c r="G88" s="591">
        <v>12.604688469672</v>
      </c>
      <c r="H88" s="593">
        <v>4.0379199999999997</v>
      </c>
      <c r="I88" s="590">
        <v>12.027240000000001</v>
      </c>
      <c r="J88" s="591">
        <v>-0.57744846967100005</v>
      </c>
      <c r="K88" s="598">
        <v>0.238546950782</v>
      </c>
    </row>
    <row r="89" spans="1:11" ht="14.4" customHeight="1" thickBot="1" x14ac:dyDescent="0.35">
      <c r="A89" s="607" t="s">
        <v>404</v>
      </c>
      <c r="B89" s="585">
        <v>21.530191434902001</v>
      </c>
      <c r="C89" s="585">
        <v>20.494800000000001</v>
      </c>
      <c r="D89" s="586">
        <v>-1.0353914349019999</v>
      </c>
      <c r="E89" s="587">
        <v>0.95190978965299999</v>
      </c>
      <c r="F89" s="585">
        <v>20.965898140305999</v>
      </c>
      <c r="G89" s="586">
        <v>5.2414745350759997</v>
      </c>
      <c r="H89" s="588">
        <v>1.8601000000000001</v>
      </c>
      <c r="I89" s="585">
        <v>5.2667999999999999</v>
      </c>
      <c r="J89" s="586">
        <v>2.5325464922999998E-2</v>
      </c>
      <c r="K89" s="589">
        <v>0.25120793608500003</v>
      </c>
    </row>
    <row r="90" spans="1:11" ht="14.4" customHeight="1" thickBot="1" x14ac:dyDescent="0.35">
      <c r="A90" s="607" t="s">
        <v>405</v>
      </c>
      <c r="B90" s="585">
        <v>4.9406564584124654E-324</v>
      </c>
      <c r="C90" s="585">
        <v>0.99999999999900002</v>
      </c>
      <c r="D90" s="586">
        <v>0.99999999999900002</v>
      </c>
      <c r="E90" s="595" t="s">
        <v>328</v>
      </c>
      <c r="F90" s="585">
        <v>0</v>
      </c>
      <c r="G90" s="586">
        <v>0</v>
      </c>
      <c r="H90" s="588">
        <v>4.9406564584124654E-324</v>
      </c>
      <c r="I90" s="585">
        <v>1.4821969375237396E-323</v>
      </c>
      <c r="J90" s="586">
        <v>1.4821969375237396E-323</v>
      </c>
      <c r="K90" s="596" t="s">
        <v>322</v>
      </c>
    </row>
    <row r="91" spans="1:11" ht="14.4" customHeight="1" thickBot="1" x14ac:dyDescent="0.35">
      <c r="A91" s="607" t="s">
        <v>406</v>
      </c>
      <c r="B91" s="585">
        <v>28.98068177691</v>
      </c>
      <c r="C91" s="585">
        <v>31.35979</v>
      </c>
      <c r="D91" s="586">
        <v>2.3791082230890002</v>
      </c>
      <c r="E91" s="587">
        <v>1.0820929004149999</v>
      </c>
      <c r="F91" s="585">
        <v>29.452855738381</v>
      </c>
      <c r="G91" s="586">
        <v>7.3632139345949996</v>
      </c>
      <c r="H91" s="588">
        <v>2.1778200000000001</v>
      </c>
      <c r="I91" s="585">
        <v>6.76044</v>
      </c>
      <c r="J91" s="586">
        <v>-0.60277393459499995</v>
      </c>
      <c r="K91" s="589">
        <v>0.229534278782</v>
      </c>
    </row>
    <row r="92" spans="1:11" ht="14.4" customHeight="1" thickBot="1" x14ac:dyDescent="0.35">
      <c r="A92" s="606" t="s">
        <v>407</v>
      </c>
      <c r="B92" s="590">
        <v>76.814297507597999</v>
      </c>
      <c r="C92" s="590">
        <v>80.781490000000005</v>
      </c>
      <c r="D92" s="591">
        <v>3.9671924924009998</v>
      </c>
      <c r="E92" s="597">
        <v>1.051646537443</v>
      </c>
      <c r="F92" s="590">
        <v>79.971002097904005</v>
      </c>
      <c r="G92" s="591">
        <v>19.992750524476001</v>
      </c>
      <c r="H92" s="593">
        <v>1.21</v>
      </c>
      <c r="I92" s="590">
        <v>19.408799999999999</v>
      </c>
      <c r="J92" s="591">
        <v>-0.58395052447499995</v>
      </c>
      <c r="K92" s="598">
        <v>0.24269797165000001</v>
      </c>
    </row>
    <row r="93" spans="1:11" ht="14.4" customHeight="1" thickBot="1" x14ac:dyDescent="0.35">
      <c r="A93" s="607" t="s">
        <v>408</v>
      </c>
      <c r="B93" s="585">
        <v>62.983648443051997</v>
      </c>
      <c r="C93" s="585">
        <v>62.64</v>
      </c>
      <c r="D93" s="586">
        <v>-0.34364844305199999</v>
      </c>
      <c r="E93" s="587">
        <v>0.99454384667200002</v>
      </c>
      <c r="F93" s="585">
        <v>63.364272337888998</v>
      </c>
      <c r="G93" s="586">
        <v>15.841068084472001</v>
      </c>
      <c r="H93" s="588">
        <v>4.9406564584124654E-324</v>
      </c>
      <c r="I93" s="585">
        <v>15.93</v>
      </c>
      <c r="J93" s="586">
        <v>8.8931915526999999E-2</v>
      </c>
      <c r="K93" s="589">
        <v>0.25140350251400001</v>
      </c>
    </row>
    <row r="94" spans="1:11" ht="14.4" customHeight="1" thickBot="1" x14ac:dyDescent="0.35">
      <c r="A94" s="607" t="s">
        <v>409</v>
      </c>
      <c r="B94" s="585">
        <v>13.830649064545</v>
      </c>
      <c r="C94" s="585">
        <v>18.141490000000001</v>
      </c>
      <c r="D94" s="586">
        <v>4.3108409354540003</v>
      </c>
      <c r="E94" s="587">
        <v>1.3116875365230001</v>
      </c>
      <c r="F94" s="585">
        <v>16.606729760014002</v>
      </c>
      <c r="G94" s="586">
        <v>4.1516824400030004</v>
      </c>
      <c r="H94" s="588">
        <v>1.21</v>
      </c>
      <c r="I94" s="585">
        <v>3.4788000000000001</v>
      </c>
      <c r="J94" s="586">
        <v>-0.67288244000300002</v>
      </c>
      <c r="K94" s="589">
        <v>0.20948133981</v>
      </c>
    </row>
    <row r="95" spans="1:11" ht="14.4" customHeight="1" thickBot="1" x14ac:dyDescent="0.35">
      <c r="A95" s="606" t="s">
        <v>410</v>
      </c>
      <c r="B95" s="590">
        <v>1017.9246591201399</v>
      </c>
      <c r="C95" s="590">
        <v>999.03569000000005</v>
      </c>
      <c r="D95" s="591">
        <v>-18.888969120136</v>
      </c>
      <c r="E95" s="597">
        <v>0.98144364717800003</v>
      </c>
      <c r="F95" s="590">
        <v>1010.25812701399</v>
      </c>
      <c r="G95" s="591">
        <v>252.56453175349699</v>
      </c>
      <c r="H95" s="593">
        <v>83.328270000000003</v>
      </c>
      <c r="I95" s="590">
        <v>190.13829000000001</v>
      </c>
      <c r="J95" s="591">
        <v>-62.426241753496001</v>
      </c>
      <c r="K95" s="598">
        <v>0.18820763220299999</v>
      </c>
    </row>
    <row r="96" spans="1:11" ht="14.4" customHeight="1" thickBot="1" x14ac:dyDescent="0.35">
      <c r="A96" s="607" t="s">
        <v>411</v>
      </c>
      <c r="B96" s="585">
        <v>870.00088341522098</v>
      </c>
      <c r="C96" s="585">
        <v>851.33720000000005</v>
      </c>
      <c r="D96" s="586">
        <v>-18.66368341522</v>
      </c>
      <c r="E96" s="587">
        <v>0.97854751211000002</v>
      </c>
      <c r="F96" s="585">
        <v>861.93443309131703</v>
      </c>
      <c r="G96" s="586">
        <v>215.483608272829</v>
      </c>
      <c r="H96" s="588">
        <v>70.87791</v>
      </c>
      <c r="I96" s="585">
        <v>152.66122999999999</v>
      </c>
      <c r="J96" s="586">
        <v>-62.822378272827997</v>
      </c>
      <c r="K96" s="589">
        <v>0.17711466689200001</v>
      </c>
    </row>
    <row r="97" spans="1:11" ht="14.4" customHeight="1" thickBot="1" x14ac:dyDescent="0.35">
      <c r="A97" s="607" t="s">
        <v>412</v>
      </c>
      <c r="B97" s="585">
        <v>147.92377570491499</v>
      </c>
      <c r="C97" s="585">
        <v>147.69848999999999</v>
      </c>
      <c r="D97" s="586">
        <v>-0.225285704915</v>
      </c>
      <c r="E97" s="587">
        <v>0.99847701490899998</v>
      </c>
      <c r="F97" s="585">
        <v>148.32369392267</v>
      </c>
      <c r="G97" s="586">
        <v>37.080923480667003</v>
      </c>
      <c r="H97" s="588">
        <v>12.45036</v>
      </c>
      <c r="I97" s="585">
        <v>37.477060000000002</v>
      </c>
      <c r="J97" s="586">
        <v>0.396136519332</v>
      </c>
      <c r="K97" s="589">
        <v>0.25267075683399998</v>
      </c>
    </row>
    <row r="98" spans="1:11" ht="14.4" customHeight="1" thickBot="1" x14ac:dyDescent="0.35">
      <c r="A98" s="606" t="s">
        <v>413</v>
      </c>
      <c r="B98" s="590">
        <v>401.24936674954398</v>
      </c>
      <c r="C98" s="590">
        <v>597.58848</v>
      </c>
      <c r="D98" s="591">
        <v>196.33911325045599</v>
      </c>
      <c r="E98" s="597">
        <v>1.489319434547</v>
      </c>
      <c r="F98" s="590">
        <v>585.149796193508</v>
      </c>
      <c r="G98" s="591">
        <v>146.287449048377</v>
      </c>
      <c r="H98" s="593">
        <v>25.28923</v>
      </c>
      <c r="I98" s="590">
        <v>59.838729999999998</v>
      </c>
      <c r="J98" s="591">
        <v>-86.448719048376006</v>
      </c>
      <c r="K98" s="598">
        <v>0.102262241889</v>
      </c>
    </row>
    <row r="99" spans="1:11" ht="14.4" customHeight="1" thickBot="1" x14ac:dyDescent="0.35">
      <c r="A99" s="607" t="s">
        <v>414</v>
      </c>
      <c r="B99" s="585">
        <v>0</v>
      </c>
      <c r="C99" s="585">
        <v>36.777999999999999</v>
      </c>
      <c r="D99" s="586">
        <v>36.777999999999999</v>
      </c>
      <c r="E99" s="595" t="s">
        <v>322</v>
      </c>
      <c r="F99" s="585">
        <v>37.74586982452</v>
      </c>
      <c r="G99" s="586">
        <v>9.4364674561299999</v>
      </c>
      <c r="H99" s="588">
        <v>4.9406564584124654E-324</v>
      </c>
      <c r="I99" s="585">
        <v>1.4821969375237396E-323</v>
      </c>
      <c r="J99" s="586">
        <v>-9.4364674561299999</v>
      </c>
      <c r="K99" s="589">
        <v>0</v>
      </c>
    </row>
    <row r="100" spans="1:11" ht="14.4" customHeight="1" thickBot="1" x14ac:dyDescent="0.35">
      <c r="A100" s="607" t="s">
        <v>415</v>
      </c>
      <c r="B100" s="585">
        <v>375.59801862354601</v>
      </c>
      <c r="C100" s="585">
        <v>527.60963000000004</v>
      </c>
      <c r="D100" s="586">
        <v>152.011611376453</v>
      </c>
      <c r="E100" s="587">
        <v>1.4047188851879999</v>
      </c>
      <c r="F100" s="585">
        <v>521.62841297526904</v>
      </c>
      <c r="G100" s="586">
        <v>130.40710324381701</v>
      </c>
      <c r="H100" s="588">
        <v>25.28923</v>
      </c>
      <c r="I100" s="585">
        <v>55.943730000000002</v>
      </c>
      <c r="J100" s="586">
        <v>-74.463373243817003</v>
      </c>
      <c r="K100" s="589">
        <v>0.107248241484</v>
      </c>
    </row>
    <row r="101" spans="1:11" ht="14.4" customHeight="1" thickBot="1" x14ac:dyDescent="0.35">
      <c r="A101" s="607" t="s">
        <v>416</v>
      </c>
      <c r="B101" s="585">
        <v>11.993813483908999</v>
      </c>
      <c r="C101" s="585">
        <v>12.599</v>
      </c>
      <c r="D101" s="586">
        <v>0.60518651608999996</v>
      </c>
      <c r="E101" s="587">
        <v>1.050458223058</v>
      </c>
      <c r="F101" s="585">
        <v>4.0014576669619997</v>
      </c>
      <c r="G101" s="586">
        <v>1.0003644167400001</v>
      </c>
      <c r="H101" s="588">
        <v>4.9406564584124654E-324</v>
      </c>
      <c r="I101" s="585">
        <v>3.895</v>
      </c>
      <c r="J101" s="586">
        <v>2.8946355832589998</v>
      </c>
      <c r="K101" s="589">
        <v>0.97339527846499996</v>
      </c>
    </row>
    <row r="102" spans="1:11" ht="14.4" customHeight="1" thickBot="1" x14ac:dyDescent="0.35">
      <c r="A102" s="607" t="s">
        <v>417</v>
      </c>
      <c r="B102" s="585">
        <v>1.048310144247</v>
      </c>
      <c r="C102" s="585">
        <v>10.75971</v>
      </c>
      <c r="D102" s="586">
        <v>9.7113998557519992</v>
      </c>
      <c r="E102" s="587">
        <v>10.263861376371</v>
      </c>
      <c r="F102" s="585">
        <v>10.165459096617001</v>
      </c>
      <c r="G102" s="586">
        <v>2.5413647741540002</v>
      </c>
      <c r="H102" s="588">
        <v>4.9406564584124654E-324</v>
      </c>
      <c r="I102" s="585">
        <v>1.4821969375237396E-323</v>
      </c>
      <c r="J102" s="586">
        <v>-2.5413647741540002</v>
      </c>
      <c r="K102" s="589">
        <v>0</v>
      </c>
    </row>
    <row r="103" spans="1:11" ht="14.4" customHeight="1" thickBot="1" x14ac:dyDescent="0.35">
      <c r="A103" s="607" t="s">
        <v>418</v>
      </c>
      <c r="B103" s="585">
        <v>12.60922449784</v>
      </c>
      <c r="C103" s="585">
        <v>9.8421400000000006</v>
      </c>
      <c r="D103" s="586">
        <v>-2.76708449784</v>
      </c>
      <c r="E103" s="587">
        <v>0.78055077865199995</v>
      </c>
      <c r="F103" s="585">
        <v>11.608596630138001</v>
      </c>
      <c r="G103" s="586">
        <v>2.9021491575340002</v>
      </c>
      <c r="H103" s="588">
        <v>4.9406564584124654E-324</v>
      </c>
      <c r="I103" s="585">
        <v>1.4821969375237396E-323</v>
      </c>
      <c r="J103" s="586">
        <v>-2.9021491575340002</v>
      </c>
      <c r="K103" s="589">
        <v>0</v>
      </c>
    </row>
    <row r="104" spans="1:11" ht="14.4" customHeight="1" thickBot="1" x14ac:dyDescent="0.35">
      <c r="A104" s="606" t="s">
        <v>419</v>
      </c>
      <c r="B104" s="590">
        <v>0</v>
      </c>
      <c r="C104" s="590">
        <v>1.5740000000000001</v>
      </c>
      <c r="D104" s="591">
        <v>1.5740000000000001</v>
      </c>
      <c r="E104" s="592" t="s">
        <v>322</v>
      </c>
      <c r="F104" s="590">
        <v>0</v>
      </c>
      <c r="G104" s="591">
        <v>0</v>
      </c>
      <c r="H104" s="593">
        <v>1.004</v>
      </c>
      <c r="I104" s="590">
        <v>1.004</v>
      </c>
      <c r="J104" s="591">
        <v>1.004</v>
      </c>
      <c r="K104" s="594" t="s">
        <v>322</v>
      </c>
    </row>
    <row r="105" spans="1:11" ht="14.4" customHeight="1" thickBot="1" x14ac:dyDescent="0.35">
      <c r="A105" s="607" t="s">
        <v>420</v>
      </c>
      <c r="B105" s="585">
        <v>0</v>
      </c>
      <c r="C105" s="585">
        <v>1.5740000000000001</v>
      </c>
      <c r="D105" s="586">
        <v>1.5740000000000001</v>
      </c>
      <c r="E105" s="595" t="s">
        <v>322</v>
      </c>
      <c r="F105" s="585">
        <v>0</v>
      </c>
      <c r="G105" s="586">
        <v>0</v>
      </c>
      <c r="H105" s="588">
        <v>1.004</v>
      </c>
      <c r="I105" s="585">
        <v>1.004</v>
      </c>
      <c r="J105" s="586">
        <v>1.004</v>
      </c>
      <c r="K105" s="596" t="s">
        <v>322</v>
      </c>
    </row>
    <row r="106" spans="1:11" ht="14.4" customHeight="1" thickBot="1" x14ac:dyDescent="0.35">
      <c r="A106" s="604" t="s">
        <v>48</v>
      </c>
      <c r="B106" s="585">
        <v>34411.990716455701</v>
      </c>
      <c r="C106" s="585">
        <v>38966.411569999997</v>
      </c>
      <c r="D106" s="586">
        <v>4554.4208535442804</v>
      </c>
      <c r="E106" s="587">
        <v>1.132349822219</v>
      </c>
      <c r="F106" s="585">
        <v>39339.5</v>
      </c>
      <c r="G106" s="586">
        <v>9834.875</v>
      </c>
      <c r="H106" s="588">
        <v>3159.7413000000001</v>
      </c>
      <c r="I106" s="585">
        <v>9248.2740000000103</v>
      </c>
      <c r="J106" s="586">
        <v>-586.60099999998602</v>
      </c>
      <c r="K106" s="589">
        <v>0.23508875303400001</v>
      </c>
    </row>
    <row r="107" spans="1:11" ht="14.4" customHeight="1" thickBot="1" x14ac:dyDescent="0.35">
      <c r="A107" s="610" t="s">
        <v>421</v>
      </c>
      <c r="B107" s="590">
        <v>25507.999999998599</v>
      </c>
      <c r="C107" s="590">
        <v>29001.72</v>
      </c>
      <c r="D107" s="591">
        <v>3493.72000000142</v>
      </c>
      <c r="E107" s="597">
        <v>1.136965657832</v>
      </c>
      <c r="F107" s="590">
        <v>29191</v>
      </c>
      <c r="G107" s="591">
        <v>7297.75</v>
      </c>
      <c r="H107" s="593">
        <v>2341.761</v>
      </c>
      <c r="I107" s="590">
        <v>6854.6270000000104</v>
      </c>
      <c r="J107" s="591">
        <v>-443.122999999988</v>
      </c>
      <c r="K107" s="598">
        <v>0.234819875989</v>
      </c>
    </row>
    <row r="108" spans="1:11" ht="14.4" customHeight="1" thickBot="1" x14ac:dyDescent="0.35">
      <c r="A108" s="606" t="s">
        <v>422</v>
      </c>
      <c r="B108" s="590">
        <v>25434.999999998599</v>
      </c>
      <c r="C108" s="590">
        <v>28858.572</v>
      </c>
      <c r="D108" s="591">
        <v>3423.5720000014198</v>
      </c>
      <c r="E108" s="597">
        <v>1.1346008256340001</v>
      </c>
      <c r="F108" s="590">
        <v>28999</v>
      </c>
      <c r="G108" s="591">
        <v>7249.75</v>
      </c>
      <c r="H108" s="593">
        <v>2321.4229999999998</v>
      </c>
      <c r="I108" s="590">
        <v>6793.21000000001</v>
      </c>
      <c r="J108" s="591">
        <v>-456.53999999998899</v>
      </c>
      <c r="K108" s="598">
        <v>0.23425669850600001</v>
      </c>
    </row>
    <row r="109" spans="1:11" ht="14.4" customHeight="1" thickBot="1" x14ac:dyDescent="0.35">
      <c r="A109" s="607" t="s">
        <v>423</v>
      </c>
      <c r="B109" s="585">
        <v>25434.999999998599</v>
      </c>
      <c r="C109" s="585">
        <v>28858.572</v>
      </c>
      <c r="D109" s="586">
        <v>3423.5720000014198</v>
      </c>
      <c r="E109" s="587">
        <v>1.1346008256340001</v>
      </c>
      <c r="F109" s="585">
        <v>28999</v>
      </c>
      <c r="G109" s="586">
        <v>7249.75</v>
      </c>
      <c r="H109" s="588">
        <v>2321.4229999999998</v>
      </c>
      <c r="I109" s="585">
        <v>6793.21000000001</v>
      </c>
      <c r="J109" s="586">
        <v>-456.53999999998899</v>
      </c>
      <c r="K109" s="589">
        <v>0.23425669850600001</v>
      </c>
    </row>
    <row r="110" spans="1:11" ht="14.4" customHeight="1" thickBot="1" x14ac:dyDescent="0.35">
      <c r="A110" s="606" t="s">
        <v>424</v>
      </c>
      <c r="B110" s="590">
        <v>0</v>
      </c>
      <c r="C110" s="590">
        <v>0.27800000000000002</v>
      </c>
      <c r="D110" s="591">
        <v>0.27800000000000002</v>
      </c>
      <c r="E110" s="592" t="s">
        <v>322</v>
      </c>
      <c r="F110" s="590">
        <v>0</v>
      </c>
      <c r="G110" s="591">
        <v>0</v>
      </c>
      <c r="H110" s="593">
        <v>4.9406564584124654E-324</v>
      </c>
      <c r="I110" s="590">
        <v>0.27900000000000003</v>
      </c>
      <c r="J110" s="591">
        <v>0.27900000000000003</v>
      </c>
      <c r="K110" s="594" t="s">
        <v>322</v>
      </c>
    </row>
    <row r="111" spans="1:11" ht="14.4" customHeight="1" thickBot="1" x14ac:dyDescent="0.35">
      <c r="A111" s="607" t="s">
        <v>425</v>
      </c>
      <c r="B111" s="585">
        <v>0</v>
      </c>
      <c r="C111" s="585">
        <v>0.27800000000000002</v>
      </c>
      <c r="D111" s="586">
        <v>0.27800000000000002</v>
      </c>
      <c r="E111" s="595" t="s">
        <v>322</v>
      </c>
      <c r="F111" s="585">
        <v>0</v>
      </c>
      <c r="G111" s="586">
        <v>0</v>
      </c>
      <c r="H111" s="588">
        <v>4.9406564584124654E-324</v>
      </c>
      <c r="I111" s="585">
        <v>0.27900000000000003</v>
      </c>
      <c r="J111" s="586">
        <v>0.27900000000000003</v>
      </c>
      <c r="K111" s="596" t="s">
        <v>322</v>
      </c>
    </row>
    <row r="112" spans="1:11" ht="14.4" customHeight="1" thickBot="1" x14ac:dyDescent="0.35">
      <c r="A112" s="606" t="s">
        <v>426</v>
      </c>
      <c r="B112" s="590">
        <v>72.999999999996007</v>
      </c>
      <c r="C112" s="590">
        <v>64.400000000000006</v>
      </c>
      <c r="D112" s="591">
        <v>-8.5999999999959993</v>
      </c>
      <c r="E112" s="597">
        <v>0.88219178082100003</v>
      </c>
      <c r="F112" s="590">
        <v>100</v>
      </c>
      <c r="G112" s="591">
        <v>25</v>
      </c>
      <c r="H112" s="593">
        <v>16</v>
      </c>
      <c r="I112" s="590">
        <v>46.4</v>
      </c>
      <c r="J112" s="591">
        <v>21.4</v>
      </c>
      <c r="K112" s="598">
        <v>0.46400000000000002</v>
      </c>
    </row>
    <row r="113" spans="1:11" ht="14.4" customHeight="1" thickBot="1" x14ac:dyDescent="0.35">
      <c r="A113" s="607" t="s">
        <v>427</v>
      </c>
      <c r="B113" s="585">
        <v>72.999999999996007</v>
      </c>
      <c r="C113" s="585">
        <v>64.400000000000006</v>
      </c>
      <c r="D113" s="586">
        <v>-8.5999999999959993</v>
      </c>
      <c r="E113" s="587">
        <v>0.88219178082100003</v>
      </c>
      <c r="F113" s="585">
        <v>100</v>
      </c>
      <c r="G113" s="586">
        <v>25</v>
      </c>
      <c r="H113" s="588">
        <v>16</v>
      </c>
      <c r="I113" s="585">
        <v>46.4</v>
      </c>
      <c r="J113" s="586">
        <v>21.4</v>
      </c>
      <c r="K113" s="589">
        <v>0.46400000000000002</v>
      </c>
    </row>
    <row r="114" spans="1:11" ht="14.4" customHeight="1" thickBot="1" x14ac:dyDescent="0.35">
      <c r="A114" s="606" t="s">
        <v>428</v>
      </c>
      <c r="B114" s="590">
        <v>0</v>
      </c>
      <c r="C114" s="590">
        <v>78.47</v>
      </c>
      <c r="D114" s="591">
        <v>78.47</v>
      </c>
      <c r="E114" s="592" t="s">
        <v>322</v>
      </c>
      <c r="F114" s="590">
        <v>91.999999999997996</v>
      </c>
      <c r="G114" s="591">
        <v>22.999999999999002</v>
      </c>
      <c r="H114" s="593">
        <v>4.3380000000000001</v>
      </c>
      <c r="I114" s="590">
        <v>14.738</v>
      </c>
      <c r="J114" s="591">
        <v>-8.2619999999990004</v>
      </c>
      <c r="K114" s="598">
        <v>0.160195652173</v>
      </c>
    </row>
    <row r="115" spans="1:11" ht="14.4" customHeight="1" thickBot="1" x14ac:dyDescent="0.35">
      <c r="A115" s="607" t="s">
        <v>429</v>
      </c>
      <c r="B115" s="585">
        <v>0</v>
      </c>
      <c r="C115" s="585">
        <v>78.47</v>
      </c>
      <c r="D115" s="586">
        <v>78.47</v>
      </c>
      <c r="E115" s="595" t="s">
        <v>322</v>
      </c>
      <c r="F115" s="585">
        <v>91.999999999997996</v>
      </c>
      <c r="G115" s="586">
        <v>22.999999999999002</v>
      </c>
      <c r="H115" s="588">
        <v>4.3380000000000001</v>
      </c>
      <c r="I115" s="585">
        <v>14.738</v>
      </c>
      <c r="J115" s="586">
        <v>-8.2619999999990004</v>
      </c>
      <c r="K115" s="589">
        <v>0.160195652173</v>
      </c>
    </row>
    <row r="116" spans="1:11" ht="14.4" customHeight="1" thickBot="1" x14ac:dyDescent="0.35">
      <c r="A116" s="605" t="s">
        <v>430</v>
      </c>
      <c r="B116" s="585">
        <v>8649.9907164571505</v>
      </c>
      <c r="C116" s="585">
        <v>9675.3214000000007</v>
      </c>
      <c r="D116" s="586">
        <v>1025.33068354285</v>
      </c>
      <c r="E116" s="587">
        <v>1.118535466355</v>
      </c>
      <c r="F116" s="585">
        <v>9858.5</v>
      </c>
      <c r="G116" s="586">
        <v>2464.625</v>
      </c>
      <c r="H116" s="588">
        <v>794.72325000000001</v>
      </c>
      <c r="I116" s="585">
        <v>2325.5678699999999</v>
      </c>
      <c r="J116" s="586">
        <v>-139.05712999999699</v>
      </c>
      <c r="K116" s="589">
        <v>0.23589469696199999</v>
      </c>
    </row>
    <row r="117" spans="1:11" ht="14.4" customHeight="1" thickBot="1" x14ac:dyDescent="0.35">
      <c r="A117" s="606" t="s">
        <v>431</v>
      </c>
      <c r="B117" s="590">
        <v>2289.99998237406</v>
      </c>
      <c r="C117" s="590">
        <v>2603.0987100000002</v>
      </c>
      <c r="D117" s="591">
        <v>313.09872762594</v>
      </c>
      <c r="E117" s="597">
        <v>1.1367243362599999</v>
      </c>
      <c r="F117" s="590">
        <v>2609</v>
      </c>
      <c r="G117" s="591">
        <v>652.25</v>
      </c>
      <c r="H117" s="593">
        <v>210.36750000000001</v>
      </c>
      <c r="I117" s="590">
        <v>615.59562000000096</v>
      </c>
      <c r="J117" s="591">
        <v>-36.654379999998</v>
      </c>
      <c r="K117" s="598">
        <v>0.23595079340700001</v>
      </c>
    </row>
    <row r="118" spans="1:11" ht="14.4" customHeight="1" thickBot="1" x14ac:dyDescent="0.35">
      <c r="A118" s="607" t="s">
        <v>432</v>
      </c>
      <c r="B118" s="585">
        <v>2289.99998237406</v>
      </c>
      <c r="C118" s="585">
        <v>2603.0987100000002</v>
      </c>
      <c r="D118" s="586">
        <v>313.09872762594</v>
      </c>
      <c r="E118" s="587">
        <v>1.1367243362599999</v>
      </c>
      <c r="F118" s="585">
        <v>2609</v>
      </c>
      <c r="G118" s="586">
        <v>652.25</v>
      </c>
      <c r="H118" s="588">
        <v>210.36750000000001</v>
      </c>
      <c r="I118" s="585">
        <v>615.59562000000096</v>
      </c>
      <c r="J118" s="586">
        <v>-36.654379999998</v>
      </c>
      <c r="K118" s="589">
        <v>0.23595079340700001</v>
      </c>
    </row>
    <row r="119" spans="1:11" ht="14.4" customHeight="1" thickBot="1" x14ac:dyDescent="0.35">
      <c r="A119" s="606" t="s">
        <v>433</v>
      </c>
      <c r="B119" s="590">
        <v>6359.9907340830896</v>
      </c>
      <c r="C119" s="590">
        <v>7072.2226899999996</v>
      </c>
      <c r="D119" s="591">
        <v>712.23195591691501</v>
      </c>
      <c r="E119" s="597">
        <v>1.1119863197440001</v>
      </c>
      <c r="F119" s="590">
        <v>7249.5</v>
      </c>
      <c r="G119" s="591">
        <v>1812.375</v>
      </c>
      <c r="H119" s="593">
        <v>584.35574999999994</v>
      </c>
      <c r="I119" s="590">
        <v>1709.97225</v>
      </c>
      <c r="J119" s="591">
        <v>-102.40274999999799</v>
      </c>
      <c r="K119" s="598">
        <v>0.23587450858600001</v>
      </c>
    </row>
    <row r="120" spans="1:11" ht="14.4" customHeight="1" thickBot="1" x14ac:dyDescent="0.35">
      <c r="A120" s="607" t="s">
        <v>434</v>
      </c>
      <c r="B120" s="585">
        <v>6359.9907340830896</v>
      </c>
      <c r="C120" s="585">
        <v>7072.2226899999996</v>
      </c>
      <c r="D120" s="586">
        <v>712.23195591691501</v>
      </c>
      <c r="E120" s="587">
        <v>1.1119863197440001</v>
      </c>
      <c r="F120" s="585">
        <v>7249.5</v>
      </c>
      <c r="G120" s="586">
        <v>1812.375</v>
      </c>
      <c r="H120" s="588">
        <v>584.35574999999994</v>
      </c>
      <c r="I120" s="585">
        <v>1709.97225</v>
      </c>
      <c r="J120" s="586">
        <v>-102.40274999999799</v>
      </c>
      <c r="K120" s="589">
        <v>0.23587450858600001</v>
      </c>
    </row>
    <row r="121" spans="1:11" ht="14.4" customHeight="1" thickBot="1" x14ac:dyDescent="0.35">
      <c r="A121" s="605" t="s">
        <v>435</v>
      </c>
      <c r="B121" s="585">
        <v>253.99999999998599</v>
      </c>
      <c r="C121" s="585">
        <v>289.37016999999997</v>
      </c>
      <c r="D121" s="586">
        <v>35.370170000013999</v>
      </c>
      <c r="E121" s="587">
        <v>1.1392526377950001</v>
      </c>
      <c r="F121" s="585">
        <v>290</v>
      </c>
      <c r="G121" s="586">
        <v>72.5</v>
      </c>
      <c r="H121" s="588">
        <v>23.25705</v>
      </c>
      <c r="I121" s="585">
        <v>68.079130000000006</v>
      </c>
      <c r="J121" s="586">
        <v>-4.4208699999989998</v>
      </c>
      <c r="K121" s="589">
        <v>0.23475562068899999</v>
      </c>
    </row>
    <row r="122" spans="1:11" ht="14.4" customHeight="1" thickBot="1" x14ac:dyDescent="0.35">
      <c r="A122" s="606" t="s">
        <v>436</v>
      </c>
      <c r="B122" s="590">
        <v>253.99999999998599</v>
      </c>
      <c r="C122" s="590">
        <v>289.37016999999997</v>
      </c>
      <c r="D122" s="591">
        <v>35.370170000013999</v>
      </c>
      <c r="E122" s="597">
        <v>1.1392526377950001</v>
      </c>
      <c r="F122" s="590">
        <v>290</v>
      </c>
      <c r="G122" s="591">
        <v>72.5</v>
      </c>
      <c r="H122" s="593">
        <v>23.25705</v>
      </c>
      <c r="I122" s="590">
        <v>68.079130000000006</v>
      </c>
      <c r="J122" s="591">
        <v>-4.4208699999989998</v>
      </c>
      <c r="K122" s="598">
        <v>0.23475562068899999</v>
      </c>
    </row>
    <row r="123" spans="1:11" ht="14.4" customHeight="1" thickBot="1" x14ac:dyDescent="0.35">
      <c r="A123" s="607" t="s">
        <v>437</v>
      </c>
      <c r="B123" s="585">
        <v>253.99999999998599</v>
      </c>
      <c r="C123" s="585">
        <v>289.37016999999997</v>
      </c>
      <c r="D123" s="586">
        <v>35.370170000013999</v>
      </c>
      <c r="E123" s="587">
        <v>1.1392526377950001</v>
      </c>
      <c r="F123" s="585">
        <v>290</v>
      </c>
      <c r="G123" s="586">
        <v>72.5</v>
      </c>
      <c r="H123" s="588">
        <v>23.25705</v>
      </c>
      <c r="I123" s="585">
        <v>68.079130000000006</v>
      </c>
      <c r="J123" s="586">
        <v>-4.4208699999989998</v>
      </c>
      <c r="K123" s="589">
        <v>0.23475562068899999</v>
      </c>
    </row>
    <row r="124" spans="1:11" ht="14.4" customHeight="1" thickBot="1" x14ac:dyDescent="0.35">
      <c r="A124" s="604" t="s">
        <v>438</v>
      </c>
      <c r="B124" s="585">
        <v>0</v>
      </c>
      <c r="C124" s="585">
        <v>30.74765</v>
      </c>
      <c r="D124" s="586">
        <v>30.74765</v>
      </c>
      <c r="E124" s="595" t="s">
        <v>322</v>
      </c>
      <c r="F124" s="585">
        <v>0</v>
      </c>
      <c r="G124" s="586">
        <v>0</v>
      </c>
      <c r="H124" s="588">
        <v>3.7</v>
      </c>
      <c r="I124" s="585">
        <v>6.9649999999999999</v>
      </c>
      <c r="J124" s="586">
        <v>6.9649999999999999</v>
      </c>
      <c r="K124" s="596" t="s">
        <v>322</v>
      </c>
    </row>
    <row r="125" spans="1:11" ht="14.4" customHeight="1" thickBot="1" x14ac:dyDescent="0.35">
      <c r="A125" s="605" t="s">
        <v>439</v>
      </c>
      <c r="B125" s="585">
        <v>0</v>
      </c>
      <c r="C125" s="585">
        <v>30.74765</v>
      </c>
      <c r="D125" s="586">
        <v>30.74765</v>
      </c>
      <c r="E125" s="595" t="s">
        <v>322</v>
      </c>
      <c r="F125" s="585">
        <v>0</v>
      </c>
      <c r="G125" s="586">
        <v>0</v>
      </c>
      <c r="H125" s="588">
        <v>3.7</v>
      </c>
      <c r="I125" s="585">
        <v>6.9649999999999999</v>
      </c>
      <c r="J125" s="586">
        <v>6.9649999999999999</v>
      </c>
      <c r="K125" s="596" t="s">
        <v>322</v>
      </c>
    </row>
    <row r="126" spans="1:11" ht="14.4" customHeight="1" thickBot="1" x14ac:dyDescent="0.35">
      <c r="A126" s="606" t="s">
        <v>440</v>
      </c>
      <c r="B126" s="590">
        <v>0</v>
      </c>
      <c r="C126" s="590">
        <v>22.047650000000001</v>
      </c>
      <c r="D126" s="591">
        <v>22.047650000000001</v>
      </c>
      <c r="E126" s="592" t="s">
        <v>322</v>
      </c>
      <c r="F126" s="590">
        <v>0</v>
      </c>
      <c r="G126" s="591">
        <v>0</v>
      </c>
      <c r="H126" s="593">
        <v>3.7</v>
      </c>
      <c r="I126" s="590">
        <v>6.9649999999999999</v>
      </c>
      <c r="J126" s="591">
        <v>6.9649999999999999</v>
      </c>
      <c r="K126" s="594" t="s">
        <v>322</v>
      </c>
    </row>
    <row r="127" spans="1:11" ht="14.4" customHeight="1" thickBot="1" x14ac:dyDescent="0.35">
      <c r="A127" s="607" t="s">
        <v>441</v>
      </c>
      <c r="B127" s="585">
        <v>0</v>
      </c>
      <c r="C127" s="585">
        <v>0.29665000000000002</v>
      </c>
      <c r="D127" s="586">
        <v>0.29665000000000002</v>
      </c>
      <c r="E127" s="595" t="s">
        <v>322</v>
      </c>
      <c r="F127" s="585">
        <v>0</v>
      </c>
      <c r="G127" s="586">
        <v>0</v>
      </c>
      <c r="H127" s="588">
        <v>4.9406564584124654E-324</v>
      </c>
      <c r="I127" s="585">
        <v>0.76500000000000001</v>
      </c>
      <c r="J127" s="586">
        <v>0.76500000000000001</v>
      </c>
      <c r="K127" s="596" t="s">
        <v>322</v>
      </c>
    </row>
    <row r="128" spans="1:11" ht="14.4" customHeight="1" thickBot="1" x14ac:dyDescent="0.35">
      <c r="A128" s="607" t="s">
        <v>442</v>
      </c>
      <c r="B128" s="585">
        <v>0</v>
      </c>
      <c r="C128" s="585">
        <v>17.850999999999999</v>
      </c>
      <c r="D128" s="586">
        <v>17.850999999999999</v>
      </c>
      <c r="E128" s="595" t="s">
        <v>322</v>
      </c>
      <c r="F128" s="585">
        <v>0</v>
      </c>
      <c r="G128" s="586">
        <v>0</v>
      </c>
      <c r="H128" s="588">
        <v>4.9406564584124654E-324</v>
      </c>
      <c r="I128" s="585">
        <v>2.5</v>
      </c>
      <c r="J128" s="586">
        <v>2.5</v>
      </c>
      <c r="K128" s="596" t="s">
        <v>322</v>
      </c>
    </row>
    <row r="129" spans="1:11" ht="14.4" customHeight="1" thickBot="1" x14ac:dyDescent="0.35">
      <c r="A129" s="607" t="s">
        <v>443</v>
      </c>
      <c r="B129" s="585">
        <v>0</v>
      </c>
      <c r="C129" s="585">
        <v>3.4</v>
      </c>
      <c r="D129" s="586">
        <v>3.4</v>
      </c>
      <c r="E129" s="595" t="s">
        <v>322</v>
      </c>
      <c r="F129" s="585">
        <v>0</v>
      </c>
      <c r="G129" s="586">
        <v>0</v>
      </c>
      <c r="H129" s="588">
        <v>3.4</v>
      </c>
      <c r="I129" s="585">
        <v>3.4</v>
      </c>
      <c r="J129" s="586">
        <v>3.4</v>
      </c>
      <c r="K129" s="596" t="s">
        <v>322</v>
      </c>
    </row>
    <row r="130" spans="1:11" ht="14.4" customHeight="1" thickBot="1" x14ac:dyDescent="0.35">
      <c r="A130" s="607" t="s">
        <v>444</v>
      </c>
      <c r="B130" s="585">
        <v>4.9406564584124654E-324</v>
      </c>
      <c r="C130" s="585">
        <v>0.49999999999900002</v>
      </c>
      <c r="D130" s="586">
        <v>0.49999999999900002</v>
      </c>
      <c r="E130" s="595" t="s">
        <v>328</v>
      </c>
      <c r="F130" s="585">
        <v>0</v>
      </c>
      <c r="G130" s="586">
        <v>0</v>
      </c>
      <c r="H130" s="588">
        <v>0.3</v>
      </c>
      <c r="I130" s="585">
        <v>0.3</v>
      </c>
      <c r="J130" s="586">
        <v>0.3</v>
      </c>
      <c r="K130" s="596" t="s">
        <v>322</v>
      </c>
    </row>
    <row r="131" spans="1:11" ht="14.4" customHeight="1" thickBot="1" x14ac:dyDescent="0.35">
      <c r="A131" s="609" t="s">
        <v>445</v>
      </c>
      <c r="B131" s="585">
        <v>0</v>
      </c>
      <c r="C131" s="585">
        <v>8.6999999999999993</v>
      </c>
      <c r="D131" s="586">
        <v>8.6999999999999993</v>
      </c>
      <c r="E131" s="595" t="s">
        <v>322</v>
      </c>
      <c r="F131" s="585">
        <v>0</v>
      </c>
      <c r="G131" s="586">
        <v>0</v>
      </c>
      <c r="H131" s="588">
        <v>4.9406564584124654E-324</v>
      </c>
      <c r="I131" s="585">
        <v>1.4821969375237396E-323</v>
      </c>
      <c r="J131" s="586">
        <v>1.4821969375237396E-323</v>
      </c>
      <c r="K131" s="596" t="s">
        <v>322</v>
      </c>
    </row>
    <row r="132" spans="1:11" ht="14.4" customHeight="1" thickBot="1" x14ac:dyDescent="0.35">
      <c r="A132" s="607" t="s">
        <v>446</v>
      </c>
      <c r="B132" s="585">
        <v>0</v>
      </c>
      <c r="C132" s="585">
        <v>8.6999999999999993</v>
      </c>
      <c r="D132" s="586">
        <v>8.6999999999999993</v>
      </c>
      <c r="E132" s="595" t="s">
        <v>322</v>
      </c>
      <c r="F132" s="585">
        <v>0</v>
      </c>
      <c r="G132" s="586">
        <v>0</v>
      </c>
      <c r="H132" s="588">
        <v>4.9406564584124654E-324</v>
      </c>
      <c r="I132" s="585">
        <v>1.4821969375237396E-323</v>
      </c>
      <c r="J132" s="586">
        <v>1.4821969375237396E-323</v>
      </c>
      <c r="K132" s="596" t="s">
        <v>322</v>
      </c>
    </row>
    <row r="133" spans="1:11" ht="14.4" customHeight="1" thickBot="1" x14ac:dyDescent="0.35">
      <c r="A133" s="604" t="s">
        <v>447</v>
      </c>
      <c r="B133" s="585">
        <v>3526.9999999998099</v>
      </c>
      <c r="C133" s="585">
        <v>3478.9618399999999</v>
      </c>
      <c r="D133" s="586">
        <v>-48.038159999805004</v>
      </c>
      <c r="E133" s="587">
        <v>0.986379880918</v>
      </c>
      <c r="F133" s="585">
        <v>3615.9063741443802</v>
      </c>
      <c r="G133" s="586">
        <v>903.97659353609504</v>
      </c>
      <c r="H133" s="588">
        <v>307.60399999999998</v>
      </c>
      <c r="I133" s="585">
        <v>899.31800000000101</v>
      </c>
      <c r="J133" s="586">
        <v>-4.658593536093</v>
      </c>
      <c r="K133" s="589">
        <v>0.24871163878300001</v>
      </c>
    </row>
    <row r="134" spans="1:11" ht="14.4" customHeight="1" thickBot="1" x14ac:dyDescent="0.35">
      <c r="A134" s="605" t="s">
        <v>448</v>
      </c>
      <c r="B134" s="585">
        <v>3526.9999999998099</v>
      </c>
      <c r="C134" s="585">
        <v>3315.0569999999998</v>
      </c>
      <c r="D134" s="586">
        <v>-211.94299999980601</v>
      </c>
      <c r="E134" s="587">
        <v>0.93990842075400005</v>
      </c>
      <c r="F134" s="585">
        <v>3615.9063741443802</v>
      </c>
      <c r="G134" s="586">
        <v>903.97659353609504</v>
      </c>
      <c r="H134" s="588">
        <v>303.61099999999999</v>
      </c>
      <c r="I134" s="585">
        <v>895.32500000000095</v>
      </c>
      <c r="J134" s="586">
        <v>-8.6515935360929994</v>
      </c>
      <c r="K134" s="589">
        <v>0.24760735134100001</v>
      </c>
    </row>
    <row r="135" spans="1:11" ht="14.4" customHeight="1" thickBot="1" x14ac:dyDescent="0.35">
      <c r="A135" s="606" t="s">
        <v>449</v>
      </c>
      <c r="B135" s="590">
        <v>3526.9999999998099</v>
      </c>
      <c r="C135" s="590">
        <v>3313.5529999999999</v>
      </c>
      <c r="D135" s="591">
        <v>-213.446999999805</v>
      </c>
      <c r="E135" s="597">
        <v>0.93948199603000004</v>
      </c>
      <c r="F135" s="590">
        <v>3615.9063741443802</v>
      </c>
      <c r="G135" s="591">
        <v>903.97659353609504</v>
      </c>
      <c r="H135" s="593">
        <v>303.61099999999999</v>
      </c>
      <c r="I135" s="590">
        <v>895.32500000000095</v>
      </c>
      <c r="J135" s="591">
        <v>-8.6515935360929994</v>
      </c>
      <c r="K135" s="598">
        <v>0.24760735134100001</v>
      </c>
    </row>
    <row r="136" spans="1:11" ht="14.4" customHeight="1" thickBot="1" x14ac:dyDescent="0.35">
      <c r="A136" s="607" t="s">
        <v>450</v>
      </c>
      <c r="B136" s="585">
        <v>117.999999999994</v>
      </c>
      <c r="C136" s="585">
        <v>196.76400000000001</v>
      </c>
      <c r="D136" s="586">
        <v>78.764000000006007</v>
      </c>
      <c r="E136" s="587">
        <v>1.6674915254230001</v>
      </c>
      <c r="F136" s="585">
        <v>213.991497827416</v>
      </c>
      <c r="G136" s="586">
        <v>53.497874456853999</v>
      </c>
      <c r="H136" s="588">
        <v>17.856000000000002</v>
      </c>
      <c r="I136" s="585">
        <v>53.567999999999998</v>
      </c>
      <c r="J136" s="586">
        <v>7.0125543146000002E-2</v>
      </c>
      <c r="K136" s="589">
        <v>0.25032770247300001</v>
      </c>
    </row>
    <row r="137" spans="1:11" ht="14.4" customHeight="1" thickBot="1" x14ac:dyDescent="0.35">
      <c r="A137" s="607" t="s">
        <v>451</v>
      </c>
      <c r="B137" s="585">
        <v>790.99999999995703</v>
      </c>
      <c r="C137" s="585">
        <v>342.60599999999999</v>
      </c>
      <c r="D137" s="586">
        <v>-448.39399999995697</v>
      </c>
      <c r="E137" s="587">
        <v>0.43313021491699999</v>
      </c>
      <c r="F137" s="585">
        <v>593.99999999998897</v>
      </c>
      <c r="G137" s="586">
        <v>148.49999999999699</v>
      </c>
      <c r="H137" s="588">
        <v>50.822000000000003</v>
      </c>
      <c r="I137" s="585">
        <v>136.958</v>
      </c>
      <c r="J137" s="586">
        <v>-11.541999999997</v>
      </c>
      <c r="K137" s="589">
        <v>0.230569023569</v>
      </c>
    </row>
    <row r="138" spans="1:11" ht="14.4" customHeight="1" thickBot="1" x14ac:dyDescent="0.35">
      <c r="A138" s="607" t="s">
        <v>452</v>
      </c>
      <c r="B138" s="585">
        <v>0.99999999999900002</v>
      </c>
      <c r="C138" s="585">
        <v>7.7249999999999996</v>
      </c>
      <c r="D138" s="586">
        <v>6.7249999999999996</v>
      </c>
      <c r="E138" s="587">
        <v>7.7249999999999996</v>
      </c>
      <c r="F138" s="585">
        <v>15.929325154959001</v>
      </c>
      <c r="G138" s="586">
        <v>3.9823312887390001</v>
      </c>
      <c r="H138" s="588">
        <v>1.3129999999999999</v>
      </c>
      <c r="I138" s="585">
        <v>3.9390000000000001</v>
      </c>
      <c r="J138" s="586">
        <v>-4.3331288739000003E-2</v>
      </c>
      <c r="K138" s="589">
        <v>0.247279778752</v>
      </c>
    </row>
    <row r="139" spans="1:11" ht="14.4" customHeight="1" thickBot="1" x14ac:dyDescent="0.35">
      <c r="A139" s="607" t="s">
        <v>453</v>
      </c>
      <c r="B139" s="585">
        <v>985.999999999946</v>
      </c>
      <c r="C139" s="585">
        <v>1135.2929999999999</v>
      </c>
      <c r="D139" s="586">
        <v>149.29300000005401</v>
      </c>
      <c r="E139" s="587">
        <v>1.1514127789040001</v>
      </c>
      <c r="F139" s="585">
        <v>1172.9855511620401</v>
      </c>
      <c r="G139" s="586">
        <v>293.24638779051099</v>
      </c>
      <c r="H139" s="588">
        <v>97.718000000000004</v>
      </c>
      <c r="I139" s="585">
        <v>293.15400000000102</v>
      </c>
      <c r="J139" s="586">
        <v>-9.2387790509999998E-2</v>
      </c>
      <c r="K139" s="589">
        <v>0.24992123706</v>
      </c>
    </row>
    <row r="140" spans="1:11" ht="14.4" customHeight="1" thickBot="1" x14ac:dyDescent="0.35">
      <c r="A140" s="607" t="s">
        <v>454</v>
      </c>
      <c r="B140" s="585">
        <v>1570.99999999991</v>
      </c>
      <c r="C140" s="585">
        <v>1570.3019999999999</v>
      </c>
      <c r="D140" s="586">
        <v>-0.69799999991299999</v>
      </c>
      <c r="E140" s="587">
        <v>0.99955569700799995</v>
      </c>
      <c r="F140" s="585">
        <v>1554.99999999997</v>
      </c>
      <c r="G140" s="586">
        <v>388.74999999999301</v>
      </c>
      <c r="H140" s="588">
        <v>130.577</v>
      </c>
      <c r="I140" s="585">
        <v>391.73100000000102</v>
      </c>
      <c r="J140" s="586">
        <v>2.9810000000070001</v>
      </c>
      <c r="K140" s="589">
        <v>0.25191704180000002</v>
      </c>
    </row>
    <row r="141" spans="1:11" ht="14.4" customHeight="1" thickBot="1" x14ac:dyDescent="0.35">
      <c r="A141" s="607" t="s">
        <v>455</v>
      </c>
      <c r="B141" s="585">
        <v>59.999999999996</v>
      </c>
      <c r="C141" s="585">
        <v>60.863</v>
      </c>
      <c r="D141" s="586">
        <v>0.86300000000300003</v>
      </c>
      <c r="E141" s="587">
        <v>1.0143833333329999</v>
      </c>
      <c r="F141" s="585">
        <v>63.999999999998003</v>
      </c>
      <c r="G141" s="586">
        <v>15.999999999999</v>
      </c>
      <c r="H141" s="588">
        <v>5.3250000000000002</v>
      </c>
      <c r="I141" s="585">
        <v>15.975</v>
      </c>
      <c r="J141" s="586">
        <v>-2.4999999998999999E-2</v>
      </c>
      <c r="K141" s="589">
        <v>0.24960937499999999</v>
      </c>
    </row>
    <row r="142" spans="1:11" ht="14.4" customHeight="1" thickBot="1" x14ac:dyDescent="0.35">
      <c r="A142" s="606" t="s">
        <v>456</v>
      </c>
      <c r="B142" s="590">
        <v>0</v>
      </c>
      <c r="C142" s="590">
        <v>1.504</v>
      </c>
      <c r="D142" s="591">
        <v>1.504</v>
      </c>
      <c r="E142" s="592" t="s">
        <v>322</v>
      </c>
      <c r="F142" s="590">
        <v>0</v>
      </c>
      <c r="G142" s="591">
        <v>0</v>
      </c>
      <c r="H142" s="593">
        <v>4.9406564584124654E-324</v>
      </c>
      <c r="I142" s="590">
        <v>1.4821969375237396E-323</v>
      </c>
      <c r="J142" s="591">
        <v>1.4821969375237396E-323</v>
      </c>
      <c r="K142" s="594" t="s">
        <v>322</v>
      </c>
    </row>
    <row r="143" spans="1:11" ht="14.4" customHeight="1" thickBot="1" x14ac:dyDescent="0.35">
      <c r="A143" s="607" t="s">
        <v>457</v>
      </c>
      <c r="B143" s="585">
        <v>4.9406564584124654E-324</v>
      </c>
      <c r="C143" s="585">
        <v>1.504</v>
      </c>
      <c r="D143" s="586">
        <v>1.504</v>
      </c>
      <c r="E143" s="595" t="s">
        <v>328</v>
      </c>
      <c r="F143" s="585">
        <v>0</v>
      </c>
      <c r="G143" s="586">
        <v>0</v>
      </c>
      <c r="H143" s="588">
        <v>4.9406564584124654E-324</v>
      </c>
      <c r="I143" s="585">
        <v>1.4821969375237396E-323</v>
      </c>
      <c r="J143" s="586">
        <v>1.4821969375237396E-323</v>
      </c>
      <c r="K143" s="596" t="s">
        <v>322</v>
      </c>
    </row>
    <row r="144" spans="1:11" ht="14.4" customHeight="1" thickBot="1" x14ac:dyDescent="0.35">
      <c r="A144" s="605" t="s">
        <v>458</v>
      </c>
      <c r="B144" s="585">
        <v>0</v>
      </c>
      <c r="C144" s="585">
        <v>163.90484000000001</v>
      </c>
      <c r="D144" s="586">
        <v>163.90484000000001</v>
      </c>
      <c r="E144" s="595" t="s">
        <v>322</v>
      </c>
      <c r="F144" s="585">
        <v>0</v>
      </c>
      <c r="G144" s="586">
        <v>0</v>
      </c>
      <c r="H144" s="588">
        <v>3.9929999999999999</v>
      </c>
      <c r="I144" s="585">
        <v>3.9929999999999999</v>
      </c>
      <c r="J144" s="586">
        <v>3.9929999999999999</v>
      </c>
      <c r="K144" s="596" t="s">
        <v>322</v>
      </c>
    </row>
    <row r="145" spans="1:11" ht="14.4" customHeight="1" thickBot="1" x14ac:dyDescent="0.35">
      <c r="A145" s="606" t="s">
        <v>459</v>
      </c>
      <c r="B145" s="590">
        <v>0</v>
      </c>
      <c r="C145" s="590">
        <v>92.414069999999995</v>
      </c>
      <c r="D145" s="591">
        <v>92.414069999999995</v>
      </c>
      <c r="E145" s="592" t="s">
        <v>322</v>
      </c>
      <c r="F145" s="590">
        <v>0</v>
      </c>
      <c r="G145" s="591">
        <v>0</v>
      </c>
      <c r="H145" s="593">
        <v>4.9406564584124654E-324</v>
      </c>
      <c r="I145" s="590">
        <v>1.4821969375237396E-323</v>
      </c>
      <c r="J145" s="591">
        <v>1.4821969375237396E-323</v>
      </c>
      <c r="K145" s="594" t="s">
        <v>322</v>
      </c>
    </row>
    <row r="146" spans="1:11" ht="14.4" customHeight="1" thickBot="1" x14ac:dyDescent="0.35">
      <c r="A146" s="607" t="s">
        <v>460</v>
      </c>
      <c r="B146" s="585">
        <v>0</v>
      </c>
      <c r="C146" s="585">
        <v>30.25</v>
      </c>
      <c r="D146" s="586">
        <v>30.25</v>
      </c>
      <c r="E146" s="595" t="s">
        <v>322</v>
      </c>
      <c r="F146" s="585">
        <v>0</v>
      </c>
      <c r="G146" s="586">
        <v>0</v>
      </c>
      <c r="H146" s="588">
        <v>4.9406564584124654E-324</v>
      </c>
      <c r="I146" s="585">
        <v>1.4821969375237396E-323</v>
      </c>
      <c r="J146" s="586">
        <v>1.4821969375237396E-323</v>
      </c>
      <c r="K146" s="596" t="s">
        <v>322</v>
      </c>
    </row>
    <row r="147" spans="1:11" ht="14.4" customHeight="1" thickBot="1" x14ac:dyDescent="0.35">
      <c r="A147" s="607" t="s">
        <v>461</v>
      </c>
      <c r="B147" s="585">
        <v>0</v>
      </c>
      <c r="C147" s="585">
        <v>62.164070000000002</v>
      </c>
      <c r="D147" s="586">
        <v>62.164070000000002</v>
      </c>
      <c r="E147" s="595" t="s">
        <v>322</v>
      </c>
      <c r="F147" s="585">
        <v>0</v>
      </c>
      <c r="G147" s="586">
        <v>0</v>
      </c>
      <c r="H147" s="588">
        <v>4.9406564584124654E-324</v>
      </c>
      <c r="I147" s="585">
        <v>1.4821969375237396E-323</v>
      </c>
      <c r="J147" s="586">
        <v>1.4821969375237396E-323</v>
      </c>
      <c r="K147" s="596" t="s">
        <v>322</v>
      </c>
    </row>
    <row r="148" spans="1:11" ht="14.4" customHeight="1" thickBot="1" x14ac:dyDescent="0.35">
      <c r="A148" s="606" t="s">
        <v>462</v>
      </c>
      <c r="B148" s="590">
        <v>0</v>
      </c>
      <c r="C148" s="590">
        <v>7.8045</v>
      </c>
      <c r="D148" s="591">
        <v>7.8045</v>
      </c>
      <c r="E148" s="592" t="s">
        <v>322</v>
      </c>
      <c r="F148" s="590">
        <v>0</v>
      </c>
      <c r="G148" s="591">
        <v>0</v>
      </c>
      <c r="H148" s="593">
        <v>3.9929999999999999</v>
      </c>
      <c r="I148" s="590">
        <v>3.9929999999999999</v>
      </c>
      <c r="J148" s="591">
        <v>3.9929999999999999</v>
      </c>
      <c r="K148" s="594" t="s">
        <v>322</v>
      </c>
    </row>
    <row r="149" spans="1:11" ht="14.4" customHeight="1" thickBot="1" x14ac:dyDescent="0.35">
      <c r="A149" s="607" t="s">
        <v>463</v>
      </c>
      <c r="B149" s="585">
        <v>0</v>
      </c>
      <c r="C149" s="585">
        <v>7.8045</v>
      </c>
      <c r="D149" s="586">
        <v>7.8045</v>
      </c>
      <c r="E149" s="595" t="s">
        <v>322</v>
      </c>
      <c r="F149" s="585">
        <v>0</v>
      </c>
      <c r="G149" s="586">
        <v>0</v>
      </c>
      <c r="H149" s="588">
        <v>3.9929999999999999</v>
      </c>
      <c r="I149" s="585">
        <v>3.9929999999999999</v>
      </c>
      <c r="J149" s="586">
        <v>3.9929999999999999</v>
      </c>
      <c r="K149" s="596" t="s">
        <v>322</v>
      </c>
    </row>
    <row r="150" spans="1:11" ht="14.4" customHeight="1" thickBot="1" x14ac:dyDescent="0.35">
      <c r="A150" s="606" t="s">
        <v>464</v>
      </c>
      <c r="B150" s="590">
        <v>0</v>
      </c>
      <c r="C150" s="590">
        <v>49.777500000000003</v>
      </c>
      <c r="D150" s="591">
        <v>49.777500000000003</v>
      </c>
      <c r="E150" s="592" t="s">
        <v>322</v>
      </c>
      <c r="F150" s="590">
        <v>0</v>
      </c>
      <c r="G150" s="591">
        <v>0</v>
      </c>
      <c r="H150" s="593">
        <v>4.9406564584124654E-324</v>
      </c>
      <c r="I150" s="590">
        <v>1.4821969375237396E-323</v>
      </c>
      <c r="J150" s="591">
        <v>1.4821969375237396E-323</v>
      </c>
      <c r="K150" s="594" t="s">
        <v>322</v>
      </c>
    </row>
    <row r="151" spans="1:11" ht="14.4" customHeight="1" thickBot="1" x14ac:dyDescent="0.35">
      <c r="A151" s="607" t="s">
        <v>465</v>
      </c>
      <c r="B151" s="585">
        <v>0</v>
      </c>
      <c r="C151" s="585">
        <v>49.777500000000003</v>
      </c>
      <c r="D151" s="586">
        <v>49.777500000000003</v>
      </c>
      <c r="E151" s="595" t="s">
        <v>322</v>
      </c>
      <c r="F151" s="585">
        <v>0</v>
      </c>
      <c r="G151" s="586">
        <v>0</v>
      </c>
      <c r="H151" s="588">
        <v>4.9406564584124654E-324</v>
      </c>
      <c r="I151" s="585">
        <v>1.4821969375237396E-323</v>
      </c>
      <c r="J151" s="586">
        <v>1.4821969375237396E-323</v>
      </c>
      <c r="K151" s="596" t="s">
        <v>322</v>
      </c>
    </row>
    <row r="152" spans="1:11" ht="14.4" customHeight="1" thickBot="1" x14ac:dyDescent="0.35">
      <c r="A152" s="606" t="s">
        <v>466</v>
      </c>
      <c r="B152" s="590">
        <v>0</v>
      </c>
      <c r="C152" s="590">
        <v>13.908770000000001</v>
      </c>
      <c r="D152" s="591">
        <v>13.908770000000001</v>
      </c>
      <c r="E152" s="592" t="s">
        <v>322</v>
      </c>
      <c r="F152" s="590">
        <v>0</v>
      </c>
      <c r="G152" s="591">
        <v>0</v>
      </c>
      <c r="H152" s="593">
        <v>4.9406564584124654E-324</v>
      </c>
      <c r="I152" s="590">
        <v>1.4821969375237396E-323</v>
      </c>
      <c r="J152" s="591">
        <v>1.4821969375237396E-323</v>
      </c>
      <c r="K152" s="594" t="s">
        <v>322</v>
      </c>
    </row>
    <row r="153" spans="1:11" ht="14.4" customHeight="1" thickBot="1" x14ac:dyDescent="0.35">
      <c r="A153" s="607" t="s">
        <v>467</v>
      </c>
      <c r="B153" s="585">
        <v>0</v>
      </c>
      <c r="C153" s="585">
        <v>13.908770000000001</v>
      </c>
      <c r="D153" s="586">
        <v>13.908770000000001</v>
      </c>
      <c r="E153" s="595" t="s">
        <v>322</v>
      </c>
      <c r="F153" s="585">
        <v>0</v>
      </c>
      <c r="G153" s="586">
        <v>0</v>
      </c>
      <c r="H153" s="588">
        <v>4.9406564584124654E-324</v>
      </c>
      <c r="I153" s="585">
        <v>1.4821969375237396E-323</v>
      </c>
      <c r="J153" s="586">
        <v>1.4821969375237396E-323</v>
      </c>
      <c r="K153" s="596" t="s">
        <v>322</v>
      </c>
    </row>
    <row r="154" spans="1:11" ht="14.4" customHeight="1" thickBot="1" x14ac:dyDescent="0.35">
      <c r="A154" s="603" t="s">
        <v>468</v>
      </c>
      <c r="B154" s="585">
        <v>57778.420485151502</v>
      </c>
      <c r="C154" s="585">
        <v>45591.392290000003</v>
      </c>
      <c r="D154" s="586">
        <v>-12187.028195151501</v>
      </c>
      <c r="E154" s="587">
        <v>0.78907301215799996</v>
      </c>
      <c r="F154" s="585">
        <v>52893.424860888503</v>
      </c>
      <c r="G154" s="586">
        <v>13223.3562152221</v>
      </c>
      <c r="H154" s="588">
        <v>3477.6934900000001</v>
      </c>
      <c r="I154" s="585">
        <v>10469.981390000001</v>
      </c>
      <c r="J154" s="586">
        <v>-2753.3748252221299</v>
      </c>
      <c r="K154" s="589">
        <v>0.19794485642599999</v>
      </c>
    </row>
    <row r="155" spans="1:11" ht="14.4" customHeight="1" thickBot="1" x14ac:dyDescent="0.35">
      <c r="A155" s="604" t="s">
        <v>469</v>
      </c>
      <c r="B155" s="585">
        <v>56741.757819144397</v>
      </c>
      <c r="C155" s="585">
        <v>44893.988920000003</v>
      </c>
      <c r="D155" s="586">
        <v>-11847.768899144399</v>
      </c>
      <c r="E155" s="587">
        <v>0.791198416219</v>
      </c>
      <c r="F155" s="585">
        <v>52865.629658472302</v>
      </c>
      <c r="G155" s="586">
        <v>13216.407414618099</v>
      </c>
      <c r="H155" s="588">
        <v>3477.6934900000001</v>
      </c>
      <c r="I155" s="585">
        <v>10466.33869</v>
      </c>
      <c r="J155" s="586">
        <v>-2750.0687246180801</v>
      </c>
      <c r="K155" s="589">
        <v>0.197980025162</v>
      </c>
    </row>
    <row r="156" spans="1:11" ht="14.4" customHeight="1" thickBot="1" x14ac:dyDescent="0.35">
      <c r="A156" s="605" t="s">
        <v>470</v>
      </c>
      <c r="B156" s="585">
        <v>56741.757819144397</v>
      </c>
      <c r="C156" s="585">
        <v>44893.988920000003</v>
      </c>
      <c r="D156" s="586">
        <v>-11847.768899144399</v>
      </c>
      <c r="E156" s="587">
        <v>0.791198416219</v>
      </c>
      <c r="F156" s="585">
        <v>52865.629658472302</v>
      </c>
      <c r="G156" s="586">
        <v>13216.407414618099</v>
      </c>
      <c r="H156" s="588">
        <v>3477.6934900000001</v>
      </c>
      <c r="I156" s="585">
        <v>10466.33869</v>
      </c>
      <c r="J156" s="586">
        <v>-2750.0687246180801</v>
      </c>
      <c r="K156" s="589">
        <v>0.197980025162</v>
      </c>
    </row>
    <row r="157" spans="1:11" ht="14.4" customHeight="1" thickBot="1" x14ac:dyDescent="0.35">
      <c r="A157" s="606" t="s">
        <v>471</v>
      </c>
      <c r="B157" s="590">
        <v>347.75780482820198</v>
      </c>
      <c r="C157" s="590">
        <v>459.46314999999998</v>
      </c>
      <c r="D157" s="591">
        <v>111.705345171798</v>
      </c>
      <c r="E157" s="597">
        <v>1.3212159256260001</v>
      </c>
      <c r="F157" s="590">
        <v>489.630807162422</v>
      </c>
      <c r="G157" s="591">
        <v>122.407701790606</v>
      </c>
      <c r="H157" s="593">
        <v>14.60868</v>
      </c>
      <c r="I157" s="590">
        <v>78.614530000000002</v>
      </c>
      <c r="J157" s="591">
        <v>-43.793171790605001</v>
      </c>
      <c r="K157" s="598">
        <v>0.160558790112</v>
      </c>
    </row>
    <row r="158" spans="1:11" ht="14.4" customHeight="1" thickBot="1" x14ac:dyDescent="0.35">
      <c r="A158" s="607" t="s">
        <v>472</v>
      </c>
      <c r="B158" s="585">
        <v>1.2233723177389999</v>
      </c>
      <c r="C158" s="585">
        <v>0.2</v>
      </c>
      <c r="D158" s="586">
        <v>-1.0233723177389999</v>
      </c>
      <c r="E158" s="587">
        <v>0.163482528662</v>
      </c>
      <c r="F158" s="585">
        <v>0.22993918733599999</v>
      </c>
      <c r="G158" s="586">
        <v>5.7484796833999999E-2</v>
      </c>
      <c r="H158" s="588">
        <v>4.9406564584124654E-324</v>
      </c>
      <c r="I158" s="585">
        <v>1.4821969375237396E-323</v>
      </c>
      <c r="J158" s="586">
        <v>-5.7484796833999999E-2</v>
      </c>
      <c r="K158" s="589">
        <v>6.4228533959362051E-323</v>
      </c>
    </row>
    <row r="159" spans="1:11" ht="14.4" customHeight="1" thickBot="1" x14ac:dyDescent="0.35">
      <c r="A159" s="607" t="s">
        <v>473</v>
      </c>
      <c r="B159" s="585">
        <v>0.18438355769699999</v>
      </c>
      <c r="C159" s="585">
        <v>4.9406564584124654E-324</v>
      </c>
      <c r="D159" s="586">
        <v>-0.18438355769699999</v>
      </c>
      <c r="E159" s="587">
        <v>2.4703282292062327E-323</v>
      </c>
      <c r="F159" s="585">
        <v>4.9406564584124654E-324</v>
      </c>
      <c r="G159" s="586">
        <v>0</v>
      </c>
      <c r="H159" s="588">
        <v>4.9406564584124654E-324</v>
      </c>
      <c r="I159" s="585">
        <v>0.46800000000000003</v>
      </c>
      <c r="J159" s="586">
        <v>0.46800000000000003</v>
      </c>
      <c r="K159" s="596" t="s">
        <v>328</v>
      </c>
    </row>
    <row r="160" spans="1:11" ht="14.4" customHeight="1" thickBot="1" x14ac:dyDescent="0.35">
      <c r="A160" s="607" t="s">
        <v>474</v>
      </c>
      <c r="B160" s="585">
        <v>191.117214479555</v>
      </c>
      <c r="C160" s="585">
        <v>176.8698</v>
      </c>
      <c r="D160" s="586">
        <v>-14.247414479553999</v>
      </c>
      <c r="E160" s="587">
        <v>0.92545195618099996</v>
      </c>
      <c r="F160" s="585">
        <v>172.23707268720699</v>
      </c>
      <c r="G160" s="586">
        <v>43.059268171801001</v>
      </c>
      <c r="H160" s="588">
        <v>14.60868</v>
      </c>
      <c r="I160" s="585">
        <v>50.782879999999999</v>
      </c>
      <c r="J160" s="586">
        <v>7.723611828198</v>
      </c>
      <c r="K160" s="589">
        <v>0.294842911619</v>
      </c>
    </row>
    <row r="161" spans="1:11" ht="14.4" customHeight="1" thickBot="1" x14ac:dyDescent="0.35">
      <c r="A161" s="607" t="s">
        <v>475</v>
      </c>
      <c r="B161" s="585">
        <v>22.120758353928998</v>
      </c>
      <c r="C161" s="585">
        <v>154.44146000000001</v>
      </c>
      <c r="D161" s="586">
        <v>132.320701646071</v>
      </c>
      <c r="E161" s="587">
        <v>6.9817434614560003</v>
      </c>
      <c r="F161" s="585">
        <v>179.56788577091899</v>
      </c>
      <c r="G161" s="586">
        <v>44.891971442729002</v>
      </c>
      <c r="H161" s="588">
        <v>4.9406564584124654E-324</v>
      </c>
      <c r="I161" s="585">
        <v>1.4661500000000001</v>
      </c>
      <c r="J161" s="586">
        <v>-43.425821442729003</v>
      </c>
      <c r="K161" s="589">
        <v>8.1648786679999995E-3</v>
      </c>
    </row>
    <row r="162" spans="1:11" ht="14.4" customHeight="1" thickBot="1" x14ac:dyDescent="0.35">
      <c r="A162" s="607" t="s">
        <v>476</v>
      </c>
      <c r="B162" s="585">
        <v>132.831281910336</v>
      </c>
      <c r="C162" s="585">
        <v>127.95189000000001</v>
      </c>
      <c r="D162" s="586">
        <v>-4.8793919103350003</v>
      </c>
      <c r="E162" s="587">
        <v>0.96326624391299998</v>
      </c>
      <c r="F162" s="585">
        <v>137.59590951696001</v>
      </c>
      <c r="G162" s="586">
        <v>34.398977379240002</v>
      </c>
      <c r="H162" s="588">
        <v>4.9406564584124654E-324</v>
      </c>
      <c r="I162" s="585">
        <v>25.897500000000001</v>
      </c>
      <c r="J162" s="586">
        <v>-8.5014773792400007</v>
      </c>
      <c r="K162" s="589">
        <v>0.18821417068900001</v>
      </c>
    </row>
    <row r="163" spans="1:11" ht="14.4" customHeight="1" thickBot="1" x14ac:dyDescent="0.35">
      <c r="A163" s="606" t="s">
        <v>477</v>
      </c>
      <c r="B163" s="590">
        <v>7.0000833992200002</v>
      </c>
      <c r="C163" s="590">
        <v>55.93289</v>
      </c>
      <c r="D163" s="591">
        <v>48.932806600779998</v>
      </c>
      <c r="E163" s="597">
        <v>7.990317659105</v>
      </c>
      <c r="F163" s="590">
        <v>0</v>
      </c>
      <c r="G163" s="591">
        <v>0</v>
      </c>
      <c r="H163" s="593">
        <v>6.1199999999999997E-2</v>
      </c>
      <c r="I163" s="590">
        <v>0.99829999999999997</v>
      </c>
      <c r="J163" s="591">
        <v>0.99829999999999997</v>
      </c>
      <c r="K163" s="594" t="s">
        <v>322</v>
      </c>
    </row>
    <row r="164" spans="1:11" ht="14.4" customHeight="1" thickBot="1" x14ac:dyDescent="0.35">
      <c r="A164" s="607" t="s">
        <v>478</v>
      </c>
      <c r="B164" s="585">
        <v>6.0000836885210003</v>
      </c>
      <c r="C164" s="585">
        <v>55.93289</v>
      </c>
      <c r="D164" s="586">
        <v>49.932806311478998</v>
      </c>
      <c r="E164" s="587">
        <v>9.3220183090119999</v>
      </c>
      <c r="F164" s="585">
        <v>0</v>
      </c>
      <c r="G164" s="586">
        <v>0</v>
      </c>
      <c r="H164" s="588">
        <v>6.1199999999999997E-2</v>
      </c>
      <c r="I164" s="585">
        <v>0.99829999999999997</v>
      </c>
      <c r="J164" s="586">
        <v>0.99829999999999997</v>
      </c>
      <c r="K164" s="596" t="s">
        <v>322</v>
      </c>
    </row>
    <row r="165" spans="1:11" ht="14.4" customHeight="1" thickBot="1" x14ac:dyDescent="0.35">
      <c r="A165" s="606" t="s">
        <v>479</v>
      </c>
      <c r="B165" s="590">
        <v>6251.0000941318604</v>
      </c>
      <c r="C165" s="590">
        <v>3856.8377</v>
      </c>
      <c r="D165" s="591">
        <v>-2394.1623941318599</v>
      </c>
      <c r="E165" s="597">
        <v>0.61699530345800002</v>
      </c>
      <c r="F165" s="590">
        <v>4094.9988513099001</v>
      </c>
      <c r="G165" s="591">
        <v>1023.74971282748</v>
      </c>
      <c r="H165" s="593">
        <v>4.9406564584124654E-324</v>
      </c>
      <c r="I165" s="590">
        <v>-23.383199999999999</v>
      </c>
      <c r="J165" s="591">
        <v>-1047.1329128274799</v>
      </c>
      <c r="K165" s="598">
        <v>-5.7101847510000001E-3</v>
      </c>
    </row>
    <row r="166" spans="1:11" ht="14.4" customHeight="1" thickBot="1" x14ac:dyDescent="0.35">
      <c r="A166" s="607" t="s">
        <v>480</v>
      </c>
      <c r="B166" s="585">
        <v>6251.0000941318604</v>
      </c>
      <c r="C166" s="585">
        <v>3854.252</v>
      </c>
      <c r="D166" s="586">
        <v>-2396.7480941318599</v>
      </c>
      <c r="E166" s="587">
        <v>0.61658165764799999</v>
      </c>
      <c r="F166" s="585">
        <v>4094.9988513099001</v>
      </c>
      <c r="G166" s="586">
        <v>1023.74971282748</v>
      </c>
      <c r="H166" s="588">
        <v>4.9406564584124654E-324</v>
      </c>
      <c r="I166" s="585">
        <v>-23.475000000000001</v>
      </c>
      <c r="J166" s="586">
        <v>-1047.2247128274801</v>
      </c>
      <c r="K166" s="589">
        <v>-5.7326023400000002E-3</v>
      </c>
    </row>
    <row r="167" spans="1:11" ht="14.4" customHeight="1" thickBot="1" x14ac:dyDescent="0.35">
      <c r="A167" s="607" t="s">
        <v>481</v>
      </c>
      <c r="B167" s="585">
        <v>0</v>
      </c>
      <c r="C167" s="585">
        <v>2.5857000000000001</v>
      </c>
      <c r="D167" s="586">
        <v>2.5857000000000001</v>
      </c>
      <c r="E167" s="595" t="s">
        <v>322</v>
      </c>
      <c r="F167" s="585">
        <v>0</v>
      </c>
      <c r="G167" s="586">
        <v>0</v>
      </c>
      <c r="H167" s="588">
        <v>4.9406564584124654E-324</v>
      </c>
      <c r="I167" s="585">
        <v>9.1800000000000007E-2</v>
      </c>
      <c r="J167" s="586">
        <v>9.1800000000000007E-2</v>
      </c>
      <c r="K167" s="596" t="s">
        <v>322</v>
      </c>
    </row>
    <row r="168" spans="1:11" ht="14.4" customHeight="1" thickBot="1" x14ac:dyDescent="0.35">
      <c r="A168" s="606" t="s">
        <v>482</v>
      </c>
      <c r="B168" s="590">
        <v>4.9406564584124654E-324</v>
      </c>
      <c r="C168" s="590">
        <v>-0.62021999999999999</v>
      </c>
      <c r="D168" s="591">
        <v>-0.62021999999999999</v>
      </c>
      <c r="E168" s="592" t="s">
        <v>328</v>
      </c>
      <c r="F168" s="590">
        <v>0</v>
      </c>
      <c r="G168" s="591">
        <v>0</v>
      </c>
      <c r="H168" s="593">
        <v>4.9406564584124654E-324</v>
      </c>
      <c r="I168" s="590">
        <v>1.4821969375237396E-323</v>
      </c>
      <c r="J168" s="591">
        <v>1.4821969375237396E-323</v>
      </c>
      <c r="K168" s="594" t="s">
        <v>322</v>
      </c>
    </row>
    <row r="169" spans="1:11" ht="14.4" customHeight="1" thickBot="1" x14ac:dyDescent="0.35">
      <c r="A169" s="607" t="s">
        <v>483</v>
      </c>
      <c r="B169" s="585">
        <v>4.9406564584124654E-324</v>
      </c>
      <c r="C169" s="585">
        <v>-0.62021999999999999</v>
      </c>
      <c r="D169" s="586">
        <v>-0.62021999999999999</v>
      </c>
      <c r="E169" s="595" t="s">
        <v>328</v>
      </c>
      <c r="F169" s="585">
        <v>0</v>
      </c>
      <c r="G169" s="586">
        <v>0</v>
      </c>
      <c r="H169" s="588">
        <v>4.9406564584124654E-324</v>
      </c>
      <c r="I169" s="585">
        <v>1.4821969375237396E-323</v>
      </c>
      <c r="J169" s="586">
        <v>1.4821969375237396E-323</v>
      </c>
      <c r="K169" s="596" t="s">
        <v>322</v>
      </c>
    </row>
    <row r="170" spans="1:11" ht="14.4" customHeight="1" thickBot="1" x14ac:dyDescent="0.35">
      <c r="A170" s="606" t="s">
        <v>484</v>
      </c>
      <c r="B170" s="590">
        <v>50135.9998367851</v>
      </c>
      <c r="C170" s="590">
        <v>39100.542329999997</v>
      </c>
      <c r="D170" s="591">
        <v>-11035.4575067851</v>
      </c>
      <c r="E170" s="597">
        <v>0.77988954957000001</v>
      </c>
      <c r="F170" s="590">
        <v>48281</v>
      </c>
      <c r="G170" s="591">
        <v>12070.25</v>
      </c>
      <c r="H170" s="593">
        <v>3463.0236100000002</v>
      </c>
      <c r="I170" s="590">
        <v>10290.096589999999</v>
      </c>
      <c r="J170" s="591">
        <v>-1780.1534099999999</v>
      </c>
      <c r="K170" s="598">
        <v>0.21312931774400001</v>
      </c>
    </row>
    <row r="171" spans="1:11" ht="14.4" customHeight="1" thickBot="1" x14ac:dyDescent="0.35">
      <c r="A171" s="607" t="s">
        <v>485</v>
      </c>
      <c r="B171" s="585">
        <v>30291.999908677099</v>
      </c>
      <c r="C171" s="585">
        <v>21177.677439999999</v>
      </c>
      <c r="D171" s="586">
        <v>-9114.32246867711</v>
      </c>
      <c r="E171" s="587">
        <v>0.69911783651899995</v>
      </c>
      <c r="F171" s="585">
        <v>26916</v>
      </c>
      <c r="G171" s="586">
        <v>6729</v>
      </c>
      <c r="H171" s="588">
        <v>1985.65237</v>
      </c>
      <c r="I171" s="585">
        <v>5432.7402300000003</v>
      </c>
      <c r="J171" s="586">
        <v>-1296.2597699999999</v>
      </c>
      <c r="K171" s="589">
        <v>0.201840549487</v>
      </c>
    </row>
    <row r="172" spans="1:11" ht="14.4" customHeight="1" thickBot="1" x14ac:dyDescent="0.35">
      <c r="A172" s="607" t="s">
        <v>486</v>
      </c>
      <c r="B172" s="585">
        <v>19843.999928108002</v>
      </c>
      <c r="C172" s="585">
        <v>17922.864890000001</v>
      </c>
      <c r="D172" s="586">
        <v>-1921.1350381079901</v>
      </c>
      <c r="E172" s="587">
        <v>0.90318811504300001</v>
      </c>
      <c r="F172" s="585">
        <v>21365</v>
      </c>
      <c r="G172" s="586">
        <v>5341.25</v>
      </c>
      <c r="H172" s="588">
        <v>1477.3712399999999</v>
      </c>
      <c r="I172" s="585">
        <v>4857.3563599999998</v>
      </c>
      <c r="J172" s="586">
        <v>-483.89363999999898</v>
      </c>
      <c r="K172" s="589">
        <v>0.22735110507799999</v>
      </c>
    </row>
    <row r="173" spans="1:11" ht="14.4" customHeight="1" thickBot="1" x14ac:dyDescent="0.35">
      <c r="A173" s="606" t="s">
        <v>487</v>
      </c>
      <c r="B173" s="590">
        <v>0</v>
      </c>
      <c r="C173" s="590">
        <v>1421.8330699999999</v>
      </c>
      <c r="D173" s="591">
        <v>1421.8330699999999</v>
      </c>
      <c r="E173" s="592" t="s">
        <v>322</v>
      </c>
      <c r="F173" s="590">
        <v>0</v>
      </c>
      <c r="G173" s="591">
        <v>0</v>
      </c>
      <c r="H173" s="593">
        <v>4.9406564584124654E-324</v>
      </c>
      <c r="I173" s="590">
        <v>120.01246999999999</v>
      </c>
      <c r="J173" s="591">
        <v>120.01246999999999</v>
      </c>
      <c r="K173" s="594" t="s">
        <v>322</v>
      </c>
    </row>
    <row r="174" spans="1:11" ht="14.4" customHeight="1" thickBot="1" x14ac:dyDescent="0.35">
      <c r="A174" s="607" t="s">
        <v>488</v>
      </c>
      <c r="B174" s="585">
        <v>4.9406564584124654E-324</v>
      </c>
      <c r="C174" s="585">
        <v>877.04363000000001</v>
      </c>
      <c r="D174" s="586">
        <v>877.04363000000001</v>
      </c>
      <c r="E174" s="595" t="s">
        <v>328</v>
      </c>
      <c r="F174" s="585">
        <v>0</v>
      </c>
      <c r="G174" s="586">
        <v>0</v>
      </c>
      <c r="H174" s="588">
        <v>4.9406564584124654E-324</v>
      </c>
      <c r="I174" s="585">
        <v>66.53152</v>
      </c>
      <c r="J174" s="586">
        <v>66.53152</v>
      </c>
      <c r="K174" s="596" t="s">
        <v>322</v>
      </c>
    </row>
    <row r="175" spans="1:11" ht="14.4" customHeight="1" thickBot="1" x14ac:dyDescent="0.35">
      <c r="A175" s="607" t="s">
        <v>489</v>
      </c>
      <c r="B175" s="585">
        <v>0</v>
      </c>
      <c r="C175" s="585">
        <v>544.78944000000001</v>
      </c>
      <c r="D175" s="586">
        <v>544.78944000000001</v>
      </c>
      <c r="E175" s="595" t="s">
        <v>322</v>
      </c>
      <c r="F175" s="585">
        <v>0</v>
      </c>
      <c r="G175" s="586">
        <v>0</v>
      </c>
      <c r="H175" s="588">
        <v>4.9406564584124654E-324</v>
      </c>
      <c r="I175" s="585">
        <v>53.48095</v>
      </c>
      <c r="J175" s="586">
        <v>53.48095</v>
      </c>
      <c r="K175" s="596" t="s">
        <v>322</v>
      </c>
    </row>
    <row r="176" spans="1:11" ht="14.4" customHeight="1" thickBot="1" x14ac:dyDescent="0.35">
      <c r="A176" s="604" t="s">
        <v>490</v>
      </c>
      <c r="B176" s="585">
        <v>1036.6626660071499</v>
      </c>
      <c r="C176" s="585">
        <v>697.40337</v>
      </c>
      <c r="D176" s="586">
        <v>-339.259296007155</v>
      </c>
      <c r="E176" s="587">
        <v>0.67273896598000005</v>
      </c>
      <c r="F176" s="585">
        <v>27.795202416192001</v>
      </c>
      <c r="G176" s="586">
        <v>6.9488006040480004</v>
      </c>
      <c r="H176" s="588">
        <v>4.9406564584124654E-324</v>
      </c>
      <c r="I176" s="585">
        <v>3.6427</v>
      </c>
      <c r="J176" s="586">
        <v>-3.3061006040479999</v>
      </c>
      <c r="K176" s="589">
        <v>0.13105499091</v>
      </c>
    </row>
    <row r="177" spans="1:11" ht="14.4" customHeight="1" thickBot="1" x14ac:dyDescent="0.35">
      <c r="A177" s="605" t="s">
        <v>491</v>
      </c>
      <c r="B177" s="585">
        <v>1008.83930671855</v>
      </c>
      <c r="C177" s="585">
        <v>663.44804999999997</v>
      </c>
      <c r="D177" s="586">
        <v>-345.39125671855402</v>
      </c>
      <c r="E177" s="587">
        <v>0.65763501241599998</v>
      </c>
      <c r="F177" s="585">
        <v>0</v>
      </c>
      <c r="G177" s="586">
        <v>0</v>
      </c>
      <c r="H177" s="588">
        <v>4.9406564584124654E-324</v>
      </c>
      <c r="I177" s="585">
        <v>1.4821969375237396E-323</v>
      </c>
      <c r="J177" s="586">
        <v>1.4821969375237396E-323</v>
      </c>
      <c r="K177" s="596" t="s">
        <v>322</v>
      </c>
    </row>
    <row r="178" spans="1:11" ht="14.4" customHeight="1" thickBot="1" x14ac:dyDescent="0.35">
      <c r="A178" s="606" t="s">
        <v>492</v>
      </c>
      <c r="B178" s="590">
        <v>1008.83930671855</v>
      </c>
      <c r="C178" s="590">
        <v>663.44804999999997</v>
      </c>
      <c r="D178" s="591">
        <v>-345.39125671855402</v>
      </c>
      <c r="E178" s="597">
        <v>0.65763501241599998</v>
      </c>
      <c r="F178" s="590">
        <v>0</v>
      </c>
      <c r="G178" s="591">
        <v>0</v>
      </c>
      <c r="H178" s="593">
        <v>4.9406564584124654E-324</v>
      </c>
      <c r="I178" s="590">
        <v>1.4821969375237396E-323</v>
      </c>
      <c r="J178" s="591">
        <v>1.4821969375237396E-323</v>
      </c>
      <c r="K178" s="594" t="s">
        <v>322</v>
      </c>
    </row>
    <row r="179" spans="1:11" ht="14.4" customHeight="1" thickBot="1" x14ac:dyDescent="0.35">
      <c r="A179" s="607" t="s">
        <v>493</v>
      </c>
      <c r="B179" s="585">
        <v>0</v>
      </c>
      <c r="C179" s="585">
        <v>572.52993000000004</v>
      </c>
      <c r="D179" s="586">
        <v>572.52993000000004</v>
      </c>
      <c r="E179" s="595" t="s">
        <v>322</v>
      </c>
      <c r="F179" s="585">
        <v>0</v>
      </c>
      <c r="G179" s="586">
        <v>0</v>
      </c>
      <c r="H179" s="588">
        <v>4.9406564584124654E-324</v>
      </c>
      <c r="I179" s="585">
        <v>1.4821969375237396E-323</v>
      </c>
      <c r="J179" s="586">
        <v>1.4821969375237396E-323</v>
      </c>
      <c r="K179" s="596" t="s">
        <v>322</v>
      </c>
    </row>
    <row r="180" spans="1:11" ht="14.4" customHeight="1" thickBot="1" x14ac:dyDescent="0.35">
      <c r="A180" s="607" t="s">
        <v>494</v>
      </c>
      <c r="B180" s="585">
        <v>0</v>
      </c>
      <c r="C180" s="585">
        <v>4.2055999999999996</v>
      </c>
      <c r="D180" s="586">
        <v>4.2055999999999996</v>
      </c>
      <c r="E180" s="595" t="s">
        <v>322</v>
      </c>
      <c r="F180" s="585">
        <v>0</v>
      </c>
      <c r="G180" s="586">
        <v>0</v>
      </c>
      <c r="H180" s="588">
        <v>4.9406564584124654E-324</v>
      </c>
      <c r="I180" s="585">
        <v>1.4821969375237396E-323</v>
      </c>
      <c r="J180" s="586">
        <v>1.4821969375237396E-323</v>
      </c>
      <c r="K180" s="596" t="s">
        <v>322</v>
      </c>
    </row>
    <row r="181" spans="1:11" ht="14.4" customHeight="1" thickBot="1" x14ac:dyDescent="0.35">
      <c r="A181" s="607" t="s">
        <v>495</v>
      </c>
      <c r="B181" s="585">
        <v>0</v>
      </c>
      <c r="C181" s="585">
        <v>42.00996</v>
      </c>
      <c r="D181" s="586">
        <v>42.00996</v>
      </c>
      <c r="E181" s="595" t="s">
        <v>322</v>
      </c>
      <c r="F181" s="585">
        <v>0</v>
      </c>
      <c r="G181" s="586">
        <v>0</v>
      </c>
      <c r="H181" s="588">
        <v>4.9406564584124654E-324</v>
      </c>
      <c r="I181" s="585">
        <v>1.4821969375237396E-323</v>
      </c>
      <c r="J181" s="586">
        <v>1.4821969375237396E-323</v>
      </c>
      <c r="K181" s="596" t="s">
        <v>322</v>
      </c>
    </row>
    <row r="182" spans="1:11" ht="14.4" customHeight="1" thickBot="1" x14ac:dyDescent="0.35">
      <c r="A182" s="607" t="s">
        <v>496</v>
      </c>
      <c r="B182" s="585">
        <v>0</v>
      </c>
      <c r="C182" s="585">
        <v>44.702559999999998</v>
      </c>
      <c r="D182" s="586">
        <v>44.702559999999998</v>
      </c>
      <c r="E182" s="595" t="s">
        <v>322</v>
      </c>
      <c r="F182" s="585">
        <v>0</v>
      </c>
      <c r="G182" s="586">
        <v>0</v>
      </c>
      <c r="H182" s="588">
        <v>4.9406564584124654E-324</v>
      </c>
      <c r="I182" s="585">
        <v>1.4821969375237396E-323</v>
      </c>
      <c r="J182" s="586">
        <v>1.4821969375237396E-323</v>
      </c>
      <c r="K182" s="596" t="s">
        <v>322</v>
      </c>
    </row>
    <row r="183" spans="1:11" ht="14.4" customHeight="1" thickBot="1" x14ac:dyDescent="0.35">
      <c r="A183" s="610" t="s">
        <v>497</v>
      </c>
      <c r="B183" s="590">
        <v>27.823359288599999</v>
      </c>
      <c r="C183" s="590">
        <v>33.95532</v>
      </c>
      <c r="D183" s="591">
        <v>6.1319607113989996</v>
      </c>
      <c r="E183" s="597">
        <v>1.2203889418160001</v>
      </c>
      <c r="F183" s="590">
        <v>27.795202416192001</v>
      </c>
      <c r="G183" s="591">
        <v>6.9488006040480004</v>
      </c>
      <c r="H183" s="593">
        <v>4.9406564584124654E-324</v>
      </c>
      <c r="I183" s="590">
        <v>3.6427</v>
      </c>
      <c r="J183" s="591">
        <v>-3.3061006040479999</v>
      </c>
      <c r="K183" s="598">
        <v>0.13105499091</v>
      </c>
    </row>
    <row r="184" spans="1:11" ht="14.4" customHeight="1" thickBot="1" x14ac:dyDescent="0.35">
      <c r="A184" s="606" t="s">
        <v>498</v>
      </c>
      <c r="B184" s="590">
        <v>0</v>
      </c>
      <c r="C184" s="590">
        <v>4.9406564584124654E-324</v>
      </c>
      <c r="D184" s="591">
        <v>4.9406564584124654E-324</v>
      </c>
      <c r="E184" s="592" t="s">
        <v>322</v>
      </c>
      <c r="F184" s="590">
        <v>4.9406564584124654E-324</v>
      </c>
      <c r="G184" s="591">
        <v>0</v>
      </c>
      <c r="H184" s="593">
        <v>4.9406564584124654E-324</v>
      </c>
      <c r="I184" s="590">
        <v>0.75</v>
      </c>
      <c r="J184" s="591">
        <v>0.75</v>
      </c>
      <c r="K184" s="594" t="s">
        <v>328</v>
      </c>
    </row>
    <row r="185" spans="1:11" ht="14.4" customHeight="1" thickBot="1" x14ac:dyDescent="0.35">
      <c r="A185" s="607" t="s">
        <v>499</v>
      </c>
      <c r="B185" s="585">
        <v>0</v>
      </c>
      <c r="C185" s="585">
        <v>4.9406564584124654E-324</v>
      </c>
      <c r="D185" s="586">
        <v>4.9406564584124654E-324</v>
      </c>
      <c r="E185" s="595" t="s">
        <v>322</v>
      </c>
      <c r="F185" s="585">
        <v>4.9406564584124654E-324</v>
      </c>
      <c r="G185" s="586">
        <v>0</v>
      </c>
      <c r="H185" s="588">
        <v>4.9406564584124654E-324</v>
      </c>
      <c r="I185" s="585">
        <v>0.75</v>
      </c>
      <c r="J185" s="586">
        <v>0.75</v>
      </c>
      <c r="K185" s="596" t="s">
        <v>328</v>
      </c>
    </row>
    <row r="186" spans="1:11" ht="14.4" customHeight="1" thickBot="1" x14ac:dyDescent="0.35">
      <c r="A186" s="606" t="s">
        <v>500</v>
      </c>
      <c r="B186" s="590">
        <v>0</v>
      </c>
      <c r="C186" s="590">
        <v>19.14733</v>
      </c>
      <c r="D186" s="591">
        <v>19.14733</v>
      </c>
      <c r="E186" s="592" t="s">
        <v>322</v>
      </c>
      <c r="F186" s="590">
        <v>0</v>
      </c>
      <c r="G186" s="591">
        <v>0</v>
      </c>
      <c r="H186" s="593">
        <v>4.9406564584124654E-324</v>
      </c>
      <c r="I186" s="590">
        <v>1E-4</v>
      </c>
      <c r="J186" s="591">
        <v>1E-4</v>
      </c>
      <c r="K186" s="594" t="s">
        <v>322</v>
      </c>
    </row>
    <row r="187" spans="1:11" ht="14.4" customHeight="1" thickBot="1" x14ac:dyDescent="0.35">
      <c r="A187" s="607" t="s">
        <v>501</v>
      </c>
      <c r="B187" s="585">
        <v>0</v>
      </c>
      <c r="C187" s="585">
        <v>3.3300000000000001E-3</v>
      </c>
      <c r="D187" s="586">
        <v>3.3300000000000001E-3</v>
      </c>
      <c r="E187" s="595" t="s">
        <v>322</v>
      </c>
      <c r="F187" s="585">
        <v>0</v>
      </c>
      <c r="G187" s="586">
        <v>0</v>
      </c>
      <c r="H187" s="588">
        <v>4.9406564584124654E-324</v>
      </c>
      <c r="I187" s="585">
        <v>1E-4</v>
      </c>
      <c r="J187" s="586">
        <v>1E-4</v>
      </c>
      <c r="K187" s="596" t="s">
        <v>322</v>
      </c>
    </row>
    <row r="188" spans="1:11" ht="14.4" customHeight="1" thickBot="1" x14ac:dyDescent="0.35">
      <c r="A188" s="607" t="s">
        <v>502</v>
      </c>
      <c r="B188" s="585">
        <v>4.9406564584124654E-324</v>
      </c>
      <c r="C188" s="585">
        <v>19.143999999999998</v>
      </c>
      <c r="D188" s="586">
        <v>19.143999999999998</v>
      </c>
      <c r="E188" s="595" t="s">
        <v>328</v>
      </c>
      <c r="F188" s="585">
        <v>0</v>
      </c>
      <c r="G188" s="586">
        <v>0</v>
      </c>
      <c r="H188" s="588">
        <v>4.9406564584124654E-324</v>
      </c>
      <c r="I188" s="585">
        <v>1.4821969375237396E-323</v>
      </c>
      <c r="J188" s="586">
        <v>1.4821969375237396E-323</v>
      </c>
      <c r="K188" s="596" t="s">
        <v>322</v>
      </c>
    </row>
    <row r="189" spans="1:11" ht="14.4" customHeight="1" thickBot="1" x14ac:dyDescent="0.35">
      <c r="A189" s="606" t="s">
        <v>503</v>
      </c>
      <c r="B189" s="590">
        <v>27.823359288599999</v>
      </c>
      <c r="C189" s="590">
        <v>14.80799</v>
      </c>
      <c r="D189" s="591">
        <v>-13.015369288600001</v>
      </c>
      <c r="E189" s="597">
        <v>0.53221431123399998</v>
      </c>
      <c r="F189" s="590">
        <v>27.795202416192001</v>
      </c>
      <c r="G189" s="591">
        <v>6.9488006040480004</v>
      </c>
      <c r="H189" s="593">
        <v>4.9406564584124654E-324</v>
      </c>
      <c r="I189" s="590">
        <v>2.8925999999999998</v>
      </c>
      <c r="J189" s="591">
        <v>-4.0562006040479996</v>
      </c>
      <c r="K189" s="598">
        <v>0.104068319297</v>
      </c>
    </row>
    <row r="190" spans="1:11" ht="14.4" customHeight="1" thickBot="1" x14ac:dyDescent="0.35">
      <c r="A190" s="607" t="s">
        <v>504</v>
      </c>
      <c r="B190" s="585">
        <v>0</v>
      </c>
      <c r="C190" s="585">
        <v>0.96499999999999997</v>
      </c>
      <c r="D190" s="586">
        <v>0.96499999999999997</v>
      </c>
      <c r="E190" s="595" t="s">
        <v>322</v>
      </c>
      <c r="F190" s="585">
        <v>0</v>
      </c>
      <c r="G190" s="586">
        <v>0</v>
      </c>
      <c r="H190" s="588">
        <v>4.9406564584124654E-324</v>
      </c>
      <c r="I190" s="585">
        <v>1.4821969375237396E-323</v>
      </c>
      <c r="J190" s="586">
        <v>1.4821969375237396E-323</v>
      </c>
      <c r="K190" s="596" t="s">
        <v>322</v>
      </c>
    </row>
    <row r="191" spans="1:11" ht="14.4" customHeight="1" thickBot="1" x14ac:dyDescent="0.35">
      <c r="A191" s="607" t="s">
        <v>505</v>
      </c>
      <c r="B191" s="585">
        <v>27.795202416192001</v>
      </c>
      <c r="C191" s="585">
        <v>13.84299</v>
      </c>
      <c r="D191" s="586">
        <v>-13.952212416191999</v>
      </c>
      <c r="E191" s="587">
        <v>0.49803522898300001</v>
      </c>
      <c r="F191" s="585">
        <v>27.795202416192001</v>
      </c>
      <c r="G191" s="586">
        <v>6.9488006040480004</v>
      </c>
      <c r="H191" s="588">
        <v>4.9406564584124654E-324</v>
      </c>
      <c r="I191" s="585">
        <v>2.8925999999999998</v>
      </c>
      <c r="J191" s="586">
        <v>-4.0562006040479996</v>
      </c>
      <c r="K191" s="589">
        <v>0.104068319297</v>
      </c>
    </row>
    <row r="192" spans="1:11" ht="14.4" customHeight="1" thickBot="1" x14ac:dyDescent="0.35">
      <c r="A192" s="603" t="s">
        <v>506</v>
      </c>
      <c r="B192" s="585">
        <v>7125.66342932514</v>
      </c>
      <c r="C192" s="585">
        <v>6773.4563099999996</v>
      </c>
      <c r="D192" s="586">
        <v>-352.20711932514001</v>
      </c>
      <c r="E192" s="587">
        <v>0.95057202422999998</v>
      </c>
      <c r="F192" s="585">
        <v>7317.00907286646</v>
      </c>
      <c r="G192" s="586">
        <v>1829.25226821662</v>
      </c>
      <c r="H192" s="588">
        <v>595.59412999999995</v>
      </c>
      <c r="I192" s="585">
        <v>1746.1773800000001</v>
      </c>
      <c r="J192" s="586">
        <v>-83.074888216613999</v>
      </c>
      <c r="K192" s="589">
        <v>0.238646332485</v>
      </c>
    </row>
    <row r="193" spans="1:11" ht="14.4" customHeight="1" thickBot="1" x14ac:dyDescent="0.35">
      <c r="A193" s="608" t="s">
        <v>507</v>
      </c>
      <c r="B193" s="590">
        <v>7125.66342932514</v>
      </c>
      <c r="C193" s="590">
        <v>6773.4563099999996</v>
      </c>
      <c r="D193" s="591">
        <v>-352.20711932514001</v>
      </c>
      <c r="E193" s="597">
        <v>0.95057202422999998</v>
      </c>
      <c r="F193" s="590">
        <v>7317.00907286646</v>
      </c>
      <c r="G193" s="591">
        <v>1829.25226821662</v>
      </c>
      <c r="H193" s="593">
        <v>595.59412999999995</v>
      </c>
      <c r="I193" s="590">
        <v>1746.1773800000001</v>
      </c>
      <c r="J193" s="591">
        <v>-83.074888216613999</v>
      </c>
      <c r="K193" s="598">
        <v>0.238646332485</v>
      </c>
    </row>
    <row r="194" spans="1:11" ht="14.4" customHeight="1" thickBot="1" x14ac:dyDescent="0.35">
      <c r="A194" s="610" t="s">
        <v>54</v>
      </c>
      <c r="B194" s="590">
        <v>7125.66342932514</v>
      </c>
      <c r="C194" s="590">
        <v>6773.4563099999996</v>
      </c>
      <c r="D194" s="591">
        <v>-352.20711932514001</v>
      </c>
      <c r="E194" s="597">
        <v>0.95057202422999998</v>
      </c>
      <c r="F194" s="590">
        <v>7317.00907286646</v>
      </c>
      <c r="G194" s="591">
        <v>1829.25226821662</v>
      </c>
      <c r="H194" s="593">
        <v>595.59412999999995</v>
      </c>
      <c r="I194" s="590">
        <v>1746.1773800000001</v>
      </c>
      <c r="J194" s="591">
        <v>-83.074888216613999</v>
      </c>
      <c r="K194" s="598">
        <v>0.238646332485</v>
      </c>
    </row>
    <row r="195" spans="1:11" ht="14.4" customHeight="1" thickBot="1" x14ac:dyDescent="0.35">
      <c r="A195" s="606" t="s">
        <v>508</v>
      </c>
      <c r="B195" s="590">
        <v>17.999999999999002</v>
      </c>
      <c r="C195" s="590">
        <v>69.399000000000001</v>
      </c>
      <c r="D195" s="591">
        <v>51.399000000000001</v>
      </c>
      <c r="E195" s="597">
        <v>3.8555000000000001</v>
      </c>
      <c r="F195" s="590">
        <v>45</v>
      </c>
      <c r="G195" s="591">
        <v>11.25</v>
      </c>
      <c r="H195" s="593">
        <v>6.1132499999999999</v>
      </c>
      <c r="I195" s="590">
        <v>18.339749999999999</v>
      </c>
      <c r="J195" s="591">
        <v>7.0897500000000004</v>
      </c>
      <c r="K195" s="598">
        <v>0.40755000000000002</v>
      </c>
    </row>
    <row r="196" spans="1:11" ht="14.4" customHeight="1" thickBot="1" x14ac:dyDescent="0.35">
      <c r="A196" s="607" t="s">
        <v>509</v>
      </c>
      <c r="B196" s="585">
        <v>17.999999999999002</v>
      </c>
      <c r="C196" s="585">
        <v>69.399000000000001</v>
      </c>
      <c r="D196" s="586">
        <v>51.399000000000001</v>
      </c>
      <c r="E196" s="587">
        <v>3.8555000000000001</v>
      </c>
      <c r="F196" s="585">
        <v>45</v>
      </c>
      <c r="G196" s="586">
        <v>11.25</v>
      </c>
      <c r="H196" s="588">
        <v>6.1132499999999999</v>
      </c>
      <c r="I196" s="585">
        <v>18.339749999999999</v>
      </c>
      <c r="J196" s="586">
        <v>7.0897500000000004</v>
      </c>
      <c r="K196" s="589">
        <v>0.40755000000000002</v>
      </c>
    </row>
    <row r="197" spans="1:11" ht="14.4" customHeight="1" thickBot="1" x14ac:dyDescent="0.35">
      <c r="A197" s="606" t="s">
        <v>510</v>
      </c>
      <c r="B197" s="590">
        <v>91.285539019574998</v>
      </c>
      <c r="C197" s="590">
        <v>59.244999999999997</v>
      </c>
      <c r="D197" s="591">
        <v>-32.040539019575</v>
      </c>
      <c r="E197" s="597">
        <v>0.64900750585800004</v>
      </c>
      <c r="F197" s="590">
        <v>64.009072866457998</v>
      </c>
      <c r="G197" s="591">
        <v>16.002268216613999</v>
      </c>
      <c r="H197" s="593">
        <v>3.3050000000000002</v>
      </c>
      <c r="I197" s="590">
        <v>9.2479999999999993</v>
      </c>
      <c r="J197" s="591">
        <v>-6.7542682166140002</v>
      </c>
      <c r="K197" s="598">
        <v>0.14447951807199999</v>
      </c>
    </row>
    <row r="198" spans="1:11" ht="14.4" customHeight="1" thickBot="1" x14ac:dyDescent="0.35">
      <c r="A198" s="607" t="s">
        <v>511</v>
      </c>
      <c r="B198" s="585">
        <v>91.285539019574998</v>
      </c>
      <c r="C198" s="585">
        <v>59.244999999999997</v>
      </c>
      <c r="D198" s="586">
        <v>-32.040539019575</v>
      </c>
      <c r="E198" s="587">
        <v>0.64900750585800004</v>
      </c>
      <c r="F198" s="585">
        <v>64.009072866457998</v>
      </c>
      <c r="G198" s="586">
        <v>16.002268216613999</v>
      </c>
      <c r="H198" s="588">
        <v>3.3050000000000002</v>
      </c>
      <c r="I198" s="585">
        <v>9.2479999999999993</v>
      </c>
      <c r="J198" s="586">
        <v>-6.7542682166140002</v>
      </c>
      <c r="K198" s="589">
        <v>0.14447951807199999</v>
      </c>
    </row>
    <row r="199" spans="1:11" ht="14.4" customHeight="1" thickBot="1" x14ac:dyDescent="0.35">
      <c r="A199" s="606" t="s">
        <v>512</v>
      </c>
      <c r="B199" s="590">
        <v>1031.37789030564</v>
      </c>
      <c r="C199" s="590">
        <v>1025.6262999999999</v>
      </c>
      <c r="D199" s="591">
        <v>-5.7515903056409998</v>
      </c>
      <c r="E199" s="597">
        <v>0.99442339189100004</v>
      </c>
      <c r="F199" s="590">
        <v>1125</v>
      </c>
      <c r="G199" s="591">
        <v>281.25</v>
      </c>
      <c r="H199" s="593">
        <v>82.806899999999999</v>
      </c>
      <c r="I199" s="590">
        <v>258.8535</v>
      </c>
      <c r="J199" s="591">
        <v>-22.396499999999001</v>
      </c>
      <c r="K199" s="598">
        <v>0.23009199999999999</v>
      </c>
    </row>
    <row r="200" spans="1:11" ht="14.4" customHeight="1" thickBot="1" x14ac:dyDescent="0.35">
      <c r="A200" s="607" t="s">
        <v>513</v>
      </c>
      <c r="B200" s="585">
        <v>1031.37789030564</v>
      </c>
      <c r="C200" s="585">
        <v>1025.6262999999999</v>
      </c>
      <c r="D200" s="586">
        <v>-5.7515903056409998</v>
      </c>
      <c r="E200" s="587">
        <v>0.99442339189100004</v>
      </c>
      <c r="F200" s="585">
        <v>1125</v>
      </c>
      <c r="G200" s="586">
        <v>281.25</v>
      </c>
      <c r="H200" s="588">
        <v>82.806899999999999</v>
      </c>
      <c r="I200" s="585">
        <v>258.8535</v>
      </c>
      <c r="J200" s="586">
        <v>-22.396499999999001</v>
      </c>
      <c r="K200" s="589">
        <v>0.23009199999999999</v>
      </c>
    </row>
    <row r="201" spans="1:11" ht="14.4" customHeight="1" thickBot="1" x14ac:dyDescent="0.35">
      <c r="A201" s="606" t="s">
        <v>514</v>
      </c>
      <c r="B201" s="590">
        <v>0</v>
      </c>
      <c r="C201" s="590">
        <v>10.914</v>
      </c>
      <c r="D201" s="591">
        <v>10.914</v>
      </c>
      <c r="E201" s="592" t="s">
        <v>322</v>
      </c>
      <c r="F201" s="590">
        <v>4.9406564584124654E-324</v>
      </c>
      <c r="G201" s="591">
        <v>0</v>
      </c>
      <c r="H201" s="593">
        <v>0.19600000000000001</v>
      </c>
      <c r="I201" s="590">
        <v>2.0139999999999998</v>
      </c>
      <c r="J201" s="591">
        <v>2.0139999999999998</v>
      </c>
      <c r="K201" s="594" t="s">
        <v>328</v>
      </c>
    </row>
    <row r="202" spans="1:11" ht="14.4" customHeight="1" thickBot="1" x14ac:dyDescent="0.35">
      <c r="A202" s="607" t="s">
        <v>515</v>
      </c>
      <c r="B202" s="585">
        <v>0</v>
      </c>
      <c r="C202" s="585">
        <v>10.914</v>
      </c>
      <c r="D202" s="586">
        <v>10.914</v>
      </c>
      <c r="E202" s="595" t="s">
        <v>322</v>
      </c>
      <c r="F202" s="585">
        <v>4.9406564584124654E-324</v>
      </c>
      <c r="G202" s="586">
        <v>0</v>
      </c>
      <c r="H202" s="588">
        <v>0.19600000000000001</v>
      </c>
      <c r="I202" s="585">
        <v>2.0139999999999998</v>
      </c>
      <c r="J202" s="586">
        <v>2.0139999999999998</v>
      </c>
      <c r="K202" s="596" t="s">
        <v>328</v>
      </c>
    </row>
    <row r="203" spans="1:11" ht="14.4" customHeight="1" thickBot="1" x14ac:dyDescent="0.35">
      <c r="A203" s="606" t="s">
        <v>516</v>
      </c>
      <c r="B203" s="590">
        <v>1314.99999999998</v>
      </c>
      <c r="C203" s="590">
        <v>1167.89383</v>
      </c>
      <c r="D203" s="591">
        <v>-147.106169999983</v>
      </c>
      <c r="E203" s="597">
        <v>0.88813219011400002</v>
      </c>
      <c r="F203" s="590">
        <v>1645</v>
      </c>
      <c r="G203" s="591">
        <v>411.25</v>
      </c>
      <c r="H203" s="593">
        <v>93.853279999999998</v>
      </c>
      <c r="I203" s="590">
        <v>262.5729</v>
      </c>
      <c r="J203" s="591">
        <v>-148.6771</v>
      </c>
      <c r="K203" s="598">
        <v>0.159618784194</v>
      </c>
    </row>
    <row r="204" spans="1:11" ht="14.4" customHeight="1" thickBot="1" x14ac:dyDescent="0.35">
      <c r="A204" s="607" t="s">
        <v>517</v>
      </c>
      <c r="B204" s="585">
        <v>1314.99999999998</v>
      </c>
      <c r="C204" s="585">
        <v>1167.4677099999999</v>
      </c>
      <c r="D204" s="586">
        <v>-147.53228999998299</v>
      </c>
      <c r="E204" s="587">
        <v>0.88780814448599998</v>
      </c>
      <c r="F204" s="585">
        <v>1622</v>
      </c>
      <c r="G204" s="586">
        <v>405.5</v>
      </c>
      <c r="H204" s="588">
        <v>91.909369999999996</v>
      </c>
      <c r="I204" s="585">
        <v>256.74117000000001</v>
      </c>
      <c r="J204" s="586">
        <v>-148.75882999999999</v>
      </c>
      <c r="K204" s="589">
        <v>0.15828678791600001</v>
      </c>
    </row>
    <row r="205" spans="1:11" ht="14.4" customHeight="1" thickBot="1" x14ac:dyDescent="0.35">
      <c r="A205" s="607" t="s">
        <v>518</v>
      </c>
      <c r="B205" s="585">
        <v>0</v>
      </c>
      <c r="C205" s="585">
        <v>0.42612</v>
      </c>
      <c r="D205" s="586">
        <v>0.42612</v>
      </c>
      <c r="E205" s="595" t="s">
        <v>322</v>
      </c>
      <c r="F205" s="585">
        <v>23</v>
      </c>
      <c r="G205" s="586">
        <v>5.75</v>
      </c>
      <c r="H205" s="588">
        <v>1.94391</v>
      </c>
      <c r="I205" s="585">
        <v>5.8317300000000003</v>
      </c>
      <c r="J205" s="586">
        <v>8.1729999999999997E-2</v>
      </c>
      <c r="K205" s="589">
        <v>0.25355347826000002</v>
      </c>
    </row>
    <row r="206" spans="1:11" ht="14.4" customHeight="1" thickBot="1" x14ac:dyDescent="0.35">
      <c r="A206" s="606" t="s">
        <v>519</v>
      </c>
      <c r="B206" s="590">
        <v>0</v>
      </c>
      <c r="C206" s="590">
        <v>356.98561999999998</v>
      </c>
      <c r="D206" s="591">
        <v>356.98561999999998</v>
      </c>
      <c r="E206" s="592" t="s">
        <v>322</v>
      </c>
      <c r="F206" s="590">
        <v>4.9406564584124654E-324</v>
      </c>
      <c r="G206" s="591">
        <v>0</v>
      </c>
      <c r="H206" s="593">
        <v>30.213609999999999</v>
      </c>
      <c r="I206" s="590">
        <v>93.336029999999994</v>
      </c>
      <c r="J206" s="591">
        <v>93.336029999999994</v>
      </c>
      <c r="K206" s="594" t="s">
        <v>328</v>
      </c>
    </row>
    <row r="207" spans="1:11" ht="14.4" customHeight="1" thickBot="1" x14ac:dyDescent="0.35">
      <c r="A207" s="607" t="s">
        <v>520</v>
      </c>
      <c r="B207" s="585">
        <v>0</v>
      </c>
      <c r="C207" s="585">
        <v>356.98561999999998</v>
      </c>
      <c r="D207" s="586">
        <v>356.98561999999998</v>
      </c>
      <c r="E207" s="595" t="s">
        <v>322</v>
      </c>
      <c r="F207" s="585">
        <v>4.9406564584124654E-324</v>
      </c>
      <c r="G207" s="586">
        <v>0</v>
      </c>
      <c r="H207" s="588">
        <v>30.213609999999999</v>
      </c>
      <c r="I207" s="585">
        <v>93.336029999999994</v>
      </c>
      <c r="J207" s="586">
        <v>93.336029999999994</v>
      </c>
      <c r="K207" s="596" t="s">
        <v>328</v>
      </c>
    </row>
    <row r="208" spans="1:11" ht="14.4" customHeight="1" thickBot="1" x14ac:dyDescent="0.35">
      <c r="A208" s="606" t="s">
        <v>521</v>
      </c>
      <c r="B208" s="590">
        <v>4669.99999999994</v>
      </c>
      <c r="C208" s="590">
        <v>4083.3925599999998</v>
      </c>
      <c r="D208" s="591">
        <v>-586.60743999993997</v>
      </c>
      <c r="E208" s="597">
        <v>0.87438812847900005</v>
      </c>
      <c r="F208" s="590">
        <v>4438</v>
      </c>
      <c r="G208" s="591">
        <v>1109.5</v>
      </c>
      <c r="H208" s="593">
        <v>379.10608999999999</v>
      </c>
      <c r="I208" s="590">
        <v>1101.8132000000001</v>
      </c>
      <c r="J208" s="591">
        <v>-7.6867999999989998</v>
      </c>
      <c r="K208" s="598">
        <v>0.24826795853899999</v>
      </c>
    </row>
    <row r="209" spans="1:11" ht="14.4" customHeight="1" thickBot="1" x14ac:dyDescent="0.35">
      <c r="A209" s="607" t="s">
        <v>522</v>
      </c>
      <c r="B209" s="585">
        <v>4669.99999999994</v>
      </c>
      <c r="C209" s="585">
        <v>4083.3925599999998</v>
      </c>
      <c r="D209" s="586">
        <v>-586.60743999993997</v>
      </c>
      <c r="E209" s="587">
        <v>0.87438812847900005</v>
      </c>
      <c r="F209" s="585">
        <v>4438</v>
      </c>
      <c r="G209" s="586">
        <v>1109.5</v>
      </c>
      <c r="H209" s="588">
        <v>379.10608999999999</v>
      </c>
      <c r="I209" s="585">
        <v>1101.8132000000001</v>
      </c>
      <c r="J209" s="586">
        <v>-7.6867999999989998</v>
      </c>
      <c r="K209" s="589">
        <v>0.24826795853899999</v>
      </c>
    </row>
    <row r="210" spans="1:11" ht="14.4" customHeight="1" thickBot="1" x14ac:dyDescent="0.35">
      <c r="A210" s="611" t="s">
        <v>523</v>
      </c>
      <c r="B210" s="590">
        <v>0</v>
      </c>
      <c r="C210" s="590">
        <v>149.58726999999999</v>
      </c>
      <c r="D210" s="591">
        <v>149.58726999999999</v>
      </c>
      <c r="E210" s="592" t="s">
        <v>322</v>
      </c>
      <c r="F210" s="590">
        <v>4.9406564584124654E-324</v>
      </c>
      <c r="G210" s="591">
        <v>0</v>
      </c>
      <c r="H210" s="593">
        <v>3.0785900000000002</v>
      </c>
      <c r="I210" s="590">
        <v>6.8960900000000001</v>
      </c>
      <c r="J210" s="591">
        <v>6.8960900000000001</v>
      </c>
      <c r="K210" s="594" t="s">
        <v>328</v>
      </c>
    </row>
    <row r="211" spans="1:11" ht="14.4" customHeight="1" thickBot="1" x14ac:dyDescent="0.35">
      <c r="A211" s="608" t="s">
        <v>524</v>
      </c>
      <c r="B211" s="590">
        <v>0</v>
      </c>
      <c r="C211" s="590">
        <v>149.58726999999999</v>
      </c>
      <c r="D211" s="591">
        <v>149.58726999999999</v>
      </c>
      <c r="E211" s="592" t="s">
        <v>322</v>
      </c>
      <c r="F211" s="590">
        <v>4.9406564584124654E-324</v>
      </c>
      <c r="G211" s="591">
        <v>0</v>
      </c>
      <c r="H211" s="593">
        <v>3.0785900000000002</v>
      </c>
      <c r="I211" s="590">
        <v>6.8960900000000001</v>
      </c>
      <c r="J211" s="591">
        <v>6.8960900000000001</v>
      </c>
      <c r="K211" s="594" t="s">
        <v>328</v>
      </c>
    </row>
    <row r="212" spans="1:11" ht="14.4" customHeight="1" thickBot="1" x14ac:dyDescent="0.35">
      <c r="A212" s="610" t="s">
        <v>525</v>
      </c>
      <c r="B212" s="590">
        <v>0</v>
      </c>
      <c r="C212" s="590">
        <v>149.58726999999999</v>
      </c>
      <c r="D212" s="591">
        <v>149.58726999999999</v>
      </c>
      <c r="E212" s="592" t="s">
        <v>322</v>
      </c>
      <c r="F212" s="590">
        <v>4.9406564584124654E-324</v>
      </c>
      <c r="G212" s="591">
        <v>0</v>
      </c>
      <c r="H212" s="593">
        <v>3.0785900000000002</v>
      </c>
      <c r="I212" s="590">
        <v>6.8960900000000001</v>
      </c>
      <c r="J212" s="591">
        <v>6.8960900000000001</v>
      </c>
      <c r="K212" s="594" t="s">
        <v>328</v>
      </c>
    </row>
    <row r="213" spans="1:11" ht="14.4" customHeight="1" thickBot="1" x14ac:dyDescent="0.35">
      <c r="A213" s="606" t="s">
        <v>526</v>
      </c>
      <c r="B213" s="590">
        <v>0</v>
      </c>
      <c r="C213" s="590">
        <v>149.58726999999999</v>
      </c>
      <c r="D213" s="591">
        <v>149.58726999999999</v>
      </c>
      <c r="E213" s="592" t="s">
        <v>322</v>
      </c>
      <c r="F213" s="590">
        <v>4.9406564584124654E-324</v>
      </c>
      <c r="G213" s="591">
        <v>0</v>
      </c>
      <c r="H213" s="593">
        <v>3.0785900000000002</v>
      </c>
      <c r="I213" s="590">
        <v>6.8960900000000001</v>
      </c>
      <c r="J213" s="591">
        <v>6.8960900000000001</v>
      </c>
      <c r="K213" s="594" t="s">
        <v>328</v>
      </c>
    </row>
    <row r="214" spans="1:11" ht="14.4" customHeight="1" thickBot="1" x14ac:dyDescent="0.35">
      <c r="A214" s="607" t="s">
        <v>527</v>
      </c>
      <c r="B214" s="585">
        <v>0</v>
      </c>
      <c r="C214" s="585">
        <v>12.96927</v>
      </c>
      <c r="D214" s="586">
        <v>12.96927</v>
      </c>
      <c r="E214" s="595" t="s">
        <v>322</v>
      </c>
      <c r="F214" s="585">
        <v>4.9406564584124654E-324</v>
      </c>
      <c r="G214" s="586">
        <v>0</v>
      </c>
      <c r="H214" s="588">
        <v>1.2285900000000001</v>
      </c>
      <c r="I214" s="585">
        <v>5.0460900000000004</v>
      </c>
      <c r="J214" s="586">
        <v>5.0460900000000004</v>
      </c>
      <c r="K214" s="596" t="s">
        <v>328</v>
      </c>
    </row>
    <row r="215" spans="1:11" ht="14.4" customHeight="1" thickBot="1" x14ac:dyDescent="0.35">
      <c r="A215" s="607" t="s">
        <v>528</v>
      </c>
      <c r="B215" s="585">
        <v>0</v>
      </c>
      <c r="C215" s="585">
        <v>136.61799999999999</v>
      </c>
      <c r="D215" s="586">
        <v>136.61799999999999</v>
      </c>
      <c r="E215" s="595" t="s">
        <v>322</v>
      </c>
      <c r="F215" s="585">
        <v>4.9406564584124654E-324</v>
      </c>
      <c r="G215" s="586">
        <v>0</v>
      </c>
      <c r="H215" s="588">
        <v>1.85</v>
      </c>
      <c r="I215" s="585">
        <v>1.85</v>
      </c>
      <c r="J215" s="586">
        <v>1.85</v>
      </c>
      <c r="K215" s="596" t="s">
        <v>328</v>
      </c>
    </row>
    <row r="216" spans="1:11" ht="14.4" customHeight="1" thickBot="1" x14ac:dyDescent="0.35">
      <c r="A216" s="612"/>
      <c r="B216" s="585">
        <v>-8189.4108315395697</v>
      </c>
      <c r="C216" s="585">
        <v>-23022.184740000001</v>
      </c>
      <c r="D216" s="586">
        <v>-14832.7739084604</v>
      </c>
      <c r="E216" s="587">
        <v>2.8112137995730002</v>
      </c>
      <c r="F216" s="585">
        <v>-20169.576385908898</v>
      </c>
      <c r="G216" s="586">
        <v>-5042.39409647722</v>
      </c>
      <c r="H216" s="588">
        <v>-2454.7792800000002</v>
      </c>
      <c r="I216" s="585">
        <v>-6486.6731500000196</v>
      </c>
      <c r="J216" s="586">
        <v>-1444.2790535228</v>
      </c>
      <c r="K216" s="589">
        <v>0.32160681146100001</v>
      </c>
    </row>
    <row r="217" spans="1:11" ht="14.4" customHeight="1" thickBot="1" x14ac:dyDescent="0.35">
      <c r="A217" s="613" t="s">
        <v>66</v>
      </c>
      <c r="B217" s="599">
        <v>-8189.4108315396397</v>
      </c>
      <c r="C217" s="599">
        <v>-23022.184740000001</v>
      </c>
      <c r="D217" s="600">
        <v>-14832.7739084604</v>
      </c>
      <c r="E217" s="601" t="s">
        <v>322</v>
      </c>
      <c r="F217" s="599">
        <v>-20169.576385908898</v>
      </c>
      <c r="G217" s="600">
        <v>-5042.39409647722</v>
      </c>
      <c r="H217" s="599">
        <v>-2454.7792800000002</v>
      </c>
      <c r="I217" s="599">
        <v>-6486.6731500000196</v>
      </c>
      <c r="J217" s="600">
        <v>-1444.27905352281</v>
      </c>
      <c r="K217" s="602">
        <v>0.32160681146100001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3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41" customWidth="1"/>
    <col min="2" max="2" width="61.109375" style="341" customWidth="1"/>
    <col min="3" max="3" width="9.5546875" style="257" customWidth="1"/>
    <col min="4" max="4" width="9.5546875" style="342" customWidth="1"/>
    <col min="5" max="5" width="2.21875" style="342" customWidth="1"/>
    <col min="6" max="6" width="9.5546875" style="343" customWidth="1"/>
    <col min="7" max="7" width="9.5546875" style="340" customWidth="1"/>
    <col min="8" max="9" width="9.5546875" style="257" customWidth="1"/>
    <col min="10" max="10" width="0" style="257" hidden="1" customWidth="1"/>
    <col min="11" max="16384" width="8.88671875" style="257"/>
  </cols>
  <sheetData>
    <row r="1" spans="1:10" ht="18.600000000000001" customHeight="1" thickBot="1" x14ac:dyDescent="0.4">
      <c r="A1" s="487" t="s">
        <v>177</v>
      </c>
      <c r="B1" s="488"/>
      <c r="C1" s="488"/>
      <c r="D1" s="488"/>
      <c r="E1" s="488"/>
      <c r="F1" s="488"/>
      <c r="G1" s="459"/>
      <c r="H1" s="489"/>
      <c r="I1" s="489"/>
    </row>
    <row r="2" spans="1:10" ht="14.4" customHeight="1" thickBot="1" x14ac:dyDescent="0.35">
      <c r="A2" s="386" t="s">
        <v>321</v>
      </c>
      <c r="B2" s="339"/>
      <c r="C2" s="339"/>
      <c r="D2" s="339"/>
      <c r="E2" s="339"/>
      <c r="F2" s="339"/>
    </row>
    <row r="3" spans="1:10" ht="14.4" customHeight="1" thickBot="1" x14ac:dyDescent="0.35">
      <c r="A3" s="386"/>
      <c r="B3" s="339"/>
      <c r="C3" s="444">
        <v>2012</v>
      </c>
      <c r="D3" s="445">
        <v>2013</v>
      </c>
      <c r="E3" s="11"/>
      <c r="F3" s="482">
        <v>2014</v>
      </c>
      <c r="G3" s="483"/>
      <c r="H3" s="483"/>
      <c r="I3" s="484"/>
    </row>
    <row r="4" spans="1:10" ht="14.4" customHeight="1" thickBot="1" x14ac:dyDescent="0.35">
      <c r="A4" s="449" t="s">
        <v>0</v>
      </c>
      <c r="B4" s="450" t="s">
        <v>313</v>
      </c>
      <c r="C4" s="485" t="s">
        <v>94</v>
      </c>
      <c r="D4" s="486"/>
      <c r="E4" s="451"/>
      <c r="F4" s="446" t="s">
        <v>94</v>
      </c>
      <c r="G4" s="447" t="s">
        <v>95</v>
      </c>
      <c r="H4" s="447" t="s">
        <v>69</v>
      </c>
      <c r="I4" s="448" t="s">
        <v>96</v>
      </c>
    </row>
    <row r="5" spans="1:10" ht="14.4" customHeight="1" x14ac:dyDescent="0.3">
      <c r="A5" s="614" t="s">
        <v>529</v>
      </c>
      <c r="B5" s="615" t="s">
        <v>530</v>
      </c>
      <c r="C5" s="616" t="s">
        <v>531</v>
      </c>
      <c r="D5" s="616" t="s">
        <v>531</v>
      </c>
      <c r="E5" s="616"/>
      <c r="F5" s="616" t="s">
        <v>531</v>
      </c>
      <c r="G5" s="616" t="s">
        <v>531</v>
      </c>
      <c r="H5" s="616" t="s">
        <v>531</v>
      </c>
      <c r="I5" s="617" t="s">
        <v>531</v>
      </c>
      <c r="J5" s="618" t="s">
        <v>74</v>
      </c>
    </row>
    <row r="6" spans="1:10" ht="14.4" customHeight="1" x14ac:dyDescent="0.3">
      <c r="A6" s="614" t="s">
        <v>529</v>
      </c>
      <c r="B6" s="615" t="s">
        <v>331</v>
      </c>
      <c r="C6" s="616">
        <v>369.95080999999999</v>
      </c>
      <c r="D6" s="616">
        <v>386.19506000000001</v>
      </c>
      <c r="E6" s="616"/>
      <c r="F6" s="616">
        <v>557.59144000000094</v>
      </c>
      <c r="G6" s="616">
        <v>815.5</v>
      </c>
      <c r="H6" s="616">
        <v>-257.90855999999906</v>
      </c>
      <c r="I6" s="617">
        <v>0.68374180257510841</v>
      </c>
      <c r="J6" s="618" t="s">
        <v>1</v>
      </c>
    </row>
    <row r="7" spans="1:10" ht="14.4" customHeight="1" x14ac:dyDescent="0.3">
      <c r="A7" s="614" t="s">
        <v>529</v>
      </c>
      <c r="B7" s="615" t="s">
        <v>332</v>
      </c>
      <c r="C7" s="616">
        <v>9.4931999999999999</v>
      </c>
      <c r="D7" s="616">
        <v>2.6482199999999998</v>
      </c>
      <c r="E7" s="616"/>
      <c r="F7" s="616">
        <v>27.164320000000004</v>
      </c>
      <c r="G7" s="616">
        <v>21.25</v>
      </c>
      <c r="H7" s="616">
        <v>5.9143200000000036</v>
      </c>
      <c r="I7" s="617">
        <v>1.2783209411764707</v>
      </c>
      <c r="J7" s="618" t="s">
        <v>1</v>
      </c>
    </row>
    <row r="8" spans="1:10" ht="14.4" customHeight="1" x14ac:dyDescent="0.3">
      <c r="A8" s="614" t="s">
        <v>529</v>
      </c>
      <c r="B8" s="615" t="s">
        <v>333</v>
      </c>
      <c r="C8" s="616" t="s">
        <v>531</v>
      </c>
      <c r="D8" s="616">
        <v>0</v>
      </c>
      <c r="E8" s="616"/>
      <c r="F8" s="616">
        <v>27.268799999999999</v>
      </c>
      <c r="G8" s="616">
        <v>5</v>
      </c>
      <c r="H8" s="616">
        <v>22.268799999999999</v>
      </c>
      <c r="I8" s="617">
        <v>5.4537599999999999</v>
      </c>
      <c r="J8" s="618" t="s">
        <v>1</v>
      </c>
    </row>
    <row r="9" spans="1:10" ht="14.4" customHeight="1" x14ac:dyDescent="0.3">
      <c r="A9" s="614" t="s">
        <v>529</v>
      </c>
      <c r="B9" s="615" t="s">
        <v>334</v>
      </c>
      <c r="C9" s="616">
        <v>81.018109999999993</v>
      </c>
      <c r="D9" s="616">
        <v>59.792349999999999</v>
      </c>
      <c r="E9" s="616"/>
      <c r="F9" s="616">
        <v>32.764800000000001</v>
      </c>
      <c r="G9" s="616">
        <v>34.5</v>
      </c>
      <c r="H9" s="616">
        <v>-1.735199999999999</v>
      </c>
      <c r="I9" s="617">
        <v>0.94970434782608704</v>
      </c>
      <c r="J9" s="618" t="s">
        <v>1</v>
      </c>
    </row>
    <row r="10" spans="1:10" ht="14.4" customHeight="1" x14ac:dyDescent="0.3">
      <c r="A10" s="614" t="s">
        <v>529</v>
      </c>
      <c r="B10" s="615" t="s">
        <v>335</v>
      </c>
      <c r="C10" s="616" t="s">
        <v>531</v>
      </c>
      <c r="D10" s="616" t="s">
        <v>531</v>
      </c>
      <c r="E10" s="616"/>
      <c r="F10" s="616">
        <v>4.4459900000000001</v>
      </c>
      <c r="G10" s="616">
        <v>0</v>
      </c>
      <c r="H10" s="616">
        <v>4.4459900000000001</v>
      </c>
      <c r="I10" s="617" t="s">
        <v>531</v>
      </c>
      <c r="J10" s="618" t="s">
        <v>1</v>
      </c>
    </row>
    <row r="11" spans="1:10" ht="14.4" customHeight="1" x14ac:dyDescent="0.3">
      <c r="A11" s="614" t="s">
        <v>529</v>
      </c>
      <c r="B11" s="615" t="s">
        <v>336</v>
      </c>
      <c r="C11" s="616">
        <v>171.20617000000001</v>
      </c>
      <c r="D11" s="616">
        <v>47.161470000000001</v>
      </c>
      <c r="E11" s="616"/>
      <c r="F11" s="616">
        <v>36.994419999999998</v>
      </c>
      <c r="G11" s="616">
        <v>51.5</v>
      </c>
      <c r="H11" s="616">
        <v>-14.505580000000002</v>
      </c>
      <c r="I11" s="617">
        <v>0.71833825242718441</v>
      </c>
      <c r="J11" s="618" t="s">
        <v>1</v>
      </c>
    </row>
    <row r="12" spans="1:10" ht="14.4" customHeight="1" x14ac:dyDescent="0.3">
      <c r="A12" s="614" t="s">
        <v>529</v>
      </c>
      <c r="B12" s="615" t="s">
        <v>337</v>
      </c>
      <c r="C12" s="616">
        <v>2.4087399999999999</v>
      </c>
      <c r="D12" s="616">
        <v>0.13893</v>
      </c>
      <c r="E12" s="616"/>
      <c r="F12" s="616">
        <v>0</v>
      </c>
      <c r="G12" s="616">
        <v>1.25</v>
      </c>
      <c r="H12" s="616">
        <v>-1.25</v>
      </c>
      <c r="I12" s="617">
        <v>0</v>
      </c>
      <c r="J12" s="618" t="s">
        <v>1</v>
      </c>
    </row>
    <row r="13" spans="1:10" ht="14.4" customHeight="1" x14ac:dyDescent="0.3">
      <c r="A13" s="614" t="s">
        <v>529</v>
      </c>
      <c r="B13" s="615" t="s">
        <v>338</v>
      </c>
      <c r="C13" s="616">
        <v>23.08126</v>
      </c>
      <c r="D13" s="616">
        <v>30.526790000000002</v>
      </c>
      <c r="E13" s="616"/>
      <c r="F13" s="616">
        <v>20.32817</v>
      </c>
      <c r="G13" s="616">
        <v>24.25</v>
      </c>
      <c r="H13" s="616">
        <v>-3.9218299999999999</v>
      </c>
      <c r="I13" s="617">
        <v>0.8382750515463917</v>
      </c>
      <c r="J13" s="618" t="s">
        <v>1</v>
      </c>
    </row>
    <row r="14" spans="1:10" ht="14.4" customHeight="1" x14ac:dyDescent="0.3">
      <c r="A14" s="614" t="s">
        <v>529</v>
      </c>
      <c r="B14" s="615" t="s">
        <v>532</v>
      </c>
      <c r="C14" s="616">
        <v>657.15828999999997</v>
      </c>
      <c r="D14" s="616">
        <v>526.46281999999997</v>
      </c>
      <c r="E14" s="616"/>
      <c r="F14" s="616">
        <v>706.55794000000105</v>
      </c>
      <c r="G14" s="616">
        <v>953.25</v>
      </c>
      <c r="H14" s="616">
        <v>-246.69205999999895</v>
      </c>
      <c r="I14" s="617">
        <v>0.74120948334644743</v>
      </c>
      <c r="J14" s="618" t="s">
        <v>533</v>
      </c>
    </row>
    <row r="16" spans="1:10" ht="14.4" customHeight="1" x14ac:dyDescent="0.3">
      <c r="A16" s="614" t="s">
        <v>529</v>
      </c>
      <c r="B16" s="615" t="s">
        <v>530</v>
      </c>
      <c r="C16" s="616" t="s">
        <v>531</v>
      </c>
      <c r="D16" s="616" t="s">
        <v>531</v>
      </c>
      <c r="E16" s="616"/>
      <c r="F16" s="616" t="s">
        <v>531</v>
      </c>
      <c r="G16" s="616" t="s">
        <v>531</v>
      </c>
      <c r="H16" s="616" t="s">
        <v>531</v>
      </c>
      <c r="I16" s="617" t="s">
        <v>531</v>
      </c>
      <c r="J16" s="618" t="s">
        <v>74</v>
      </c>
    </row>
    <row r="17" spans="1:10" ht="14.4" customHeight="1" x14ac:dyDescent="0.3">
      <c r="A17" s="614" t="s">
        <v>534</v>
      </c>
      <c r="B17" s="615" t="s">
        <v>535</v>
      </c>
      <c r="C17" s="616" t="s">
        <v>531</v>
      </c>
      <c r="D17" s="616" t="s">
        <v>531</v>
      </c>
      <c r="E17" s="616"/>
      <c r="F17" s="616" t="s">
        <v>531</v>
      </c>
      <c r="G17" s="616" t="s">
        <v>531</v>
      </c>
      <c r="H17" s="616" t="s">
        <v>531</v>
      </c>
      <c r="I17" s="617" t="s">
        <v>531</v>
      </c>
      <c r="J17" s="618" t="s">
        <v>0</v>
      </c>
    </row>
    <row r="18" spans="1:10" ht="14.4" customHeight="1" x14ac:dyDescent="0.3">
      <c r="A18" s="614" t="s">
        <v>534</v>
      </c>
      <c r="B18" s="615" t="s">
        <v>331</v>
      </c>
      <c r="C18" s="616">
        <v>215.49106999999998</v>
      </c>
      <c r="D18" s="616">
        <v>174.92031</v>
      </c>
      <c r="E18" s="616"/>
      <c r="F18" s="616">
        <v>183.20135999999999</v>
      </c>
      <c r="G18" s="616">
        <v>189.25</v>
      </c>
      <c r="H18" s="616">
        <v>-6.048640000000006</v>
      </c>
      <c r="I18" s="617">
        <v>0.96803889035667101</v>
      </c>
      <c r="J18" s="618" t="s">
        <v>1</v>
      </c>
    </row>
    <row r="19" spans="1:10" ht="14.4" customHeight="1" x14ac:dyDescent="0.3">
      <c r="A19" s="614" t="s">
        <v>534</v>
      </c>
      <c r="B19" s="615" t="s">
        <v>332</v>
      </c>
      <c r="C19" s="616">
        <v>9.4931999999999999</v>
      </c>
      <c r="D19" s="616">
        <v>2.6482199999999998</v>
      </c>
      <c r="E19" s="616"/>
      <c r="F19" s="616">
        <v>27.164320000000004</v>
      </c>
      <c r="G19" s="616">
        <v>21.25</v>
      </c>
      <c r="H19" s="616">
        <v>5.9143200000000036</v>
      </c>
      <c r="I19" s="617">
        <v>1.2783209411764707</v>
      </c>
      <c r="J19" s="618" t="s">
        <v>1</v>
      </c>
    </row>
    <row r="20" spans="1:10" ht="14.4" customHeight="1" x14ac:dyDescent="0.3">
      <c r="A20" s="614" t="s">
        <v>534</v>
      </c>
      <c r="B20" s="615" t="s">
        <v>333</v>
      </c>
      <c r="C20" s="616" t="s">
        <v>531</v>
      </c>
      <c r="D20" s="616">
        <v>0</v>
      </c>
      <c r="E20" s="616"/>
      <c r="F20" s="616">
        <v>27.268799999999999</v>
      </c>
      <c r="G20" s="616">
        <v>5</v>
      </c>
      <c r="H20" s="616">
        <v>22.268799999999999</v>
      </c>
      <c r="I20" s="617">
        <v>5.4537599999999999</v>
      </c>
      <c r="J20" s="618" t="s">
        <v>1</v>
      </c>
    </row>
    <row r="21" spans="1:10" ht="14.4" customHeight="1" x14ac:dyDescent="0.3">
      <c r="A21" s="614" t="s">
        <v>534</v>
      </c>
      <c r="B21" s="615" t="s">
        <v>335</v>
      </c>
      <c r="C21" s="616" t="s">
        <v>531</v>
      </c>
      <c r="D21" s="616" t="s">
        <v>531</v>
      </c>
      <c r="E21" s="616"/>
      <c r="F21" s="616">
        <v>4.4459900000000001</v>
      </c>
      <c r="G21" s="616">
        <v>0</v>
      </c>
      <c r="H21" s="616">
        <v>4.4459900000000001</v>
      </c>
      <c r="I21" s="617" t="s">
        <v>531</v>
      </c>
      <c r="J21" s="618" t="s">
        <v>1</v>
      </c>
    </row>
    <row r="22" spans="1:10" ht="14.4" customHeight="1" x14ac:dyDescent="0.3">
      <c r="A22" s="614" t="s">
        <v>534</v>
      </c>
      <c r="B22" s="615" t="s">
        <v>336</v>
      </c>
      <c r="C22" s="616">
        <v>170.53320000000002</v>
      </c>
      <c r="D22" s="616">
        <v>47.095230000000001</v>
      </c>
      <c r="E22" s="616"/>
      <c r="F22" s="616">
        <v>36.562039999999996</v>
      </c>
      <c r="G22" s="616">
        <v>51</v>
      </c>
      <c r="H22" s="616">
        <v>-14.437960000000004</v>
      </c>
      <c r="I22" s="617">
        <v>0.71690274509803908</v>
      </c>
      <c r="J22" s="618" t="s">
        <v>1</v>
      </c>
    </row>
    <row r="23" spans="1:10" ht="14.4" customHeight="1" x14ac:dyDescent="0.3">
      <c r="A23" s="614" t="s">
        <v>534</v>
      </c>
      <c r="B23" s="615" t="s">
        <v>337</v>
      </c>
      <c r="C23" s="616">
        <v>2.4087399999999999</v>
      </c>
      <c r="D23" s="616">
        <v>0.13893</v>
      </c>
      <c r="E23" s="616"/>
      <c r="F23" s="616">
        <v>0</v>
      </c>
      <c r="G23" s="616">
        <v>1.25</v>
      </c>
      <c r="H23" s="616">
        <v>-1.25</v>
      </c>
      <c r="I23" s="617">
        <v>0</v>
      </c>
      <c r="J23" s="618" t="s">
        <v>1</v>
      </c>
    </row>
    <row r="24" spans="1:10" ht="14.4" customHeight="1" x14ac:dyDescent="0.3">
      <c r="A24" s="614" t="s">
        <v>534</v>
      </c>
      <c r="B24" s="615" t="s">
        <v>338</v>
      </c>
      <c r="C24" s="616">
        <v>23.08126</v>
      </c>
      <c r="D24" s="616">
        <v>30.526790000000002</v>
      </c>
      <c r="E24" s="616"/>
      <c r="F24" s="616">
        <v>20.32817</v>
      </c>
      <c r="G24" s="616">
        <v>24</v>
      </c>
      <c r="H24" s="616">
        <v>-3.6718299999999999</v>
      </c>
      <c r="I24" s="617">
        <v>0.8470070833333333</v>
      </c>
      <c r="J24" s="618" t="s">
        <v>1</v>
      </c>
    </row>
    <row r="25" spans="1:10" ht="14.4" customHeight="1" x14ac:dyDescent="0.3">
      <c r="A25" s="614" t="s">
        <v>534</v>
      </c>
      <c r="B25" s="615" t="s">
        <v>536</v>
      </c>
      <c r="C25" s="616">
        <v>421.00747000000001</v>
      </c>
      <c r="D25" s="616">
        <v>255.32948000000002</v>
      </c>
      <c r="E25" s="616"/>
      <c r="F25" s="616">
        <v>298.97068000000002</v>
      </c>
      <c r="G25" s="616">
        <v>291.75</v>
      </c>
      <c r="H25" s="616">
        <v>7.2206800000000158</v>
      </c>
      <c r="I25" s="617">
        <v>1.0247495458440445</v>
      </c>
      <c r="J25" s="618" t="s">
        <v>537</v>
      </c>
    </row>
    <row r="26" spans="1:10" ht="14.4" customHeight="1" x14ac:dyDescent="0.3">
      <c r="A26" s="614" t="s">
        <v>531</v>
      </c>
      <c r="B26" s="615" t="s">
        <v>531</v>
      </c>
      <c r="C26" s="616" t="s">
        <v>531</v>
      </c>
      <c r="D26" s="616" t="s">
        <v>531</v>
      </c>
      <c r="E26" s="616"/>
      <c r="F26" s="616" t="s">
        <v>531</v>
      </c>
      <c r="G26" s="616" t="s">
        <v>531</v>
      </c>
      <c r="H26" s="616" t="s">
        <v>531</v>
      </c>
      <c r="I26" s="617" t="s">
        <v>531</v>
      </c>
      <c r="J26" s="618" t="s">
        <v>538</v>
      </c>
    </row>
    <row r="27" spans="1:10" ht="14.4" customHeight="1" x14ac:dyDescent="0.3">
      <c r="A27" s="614" t="s">
        <v>539</v>
      </c>
      <c r="B27" s="615" t="s">
        <v>540</v>
      </c>
      <c r="C27" s="616" t="s">
        <v>531</v>
      </c>
      <c r="D27" s="616" t="s">
        <v>531</v>
      </c>
      <c r="E27" s="616"/>
      <c r="F27" s="616" t="s">
        <v>531</v>
      </c>
      <c r="G27" s="616" t="s">
        <v>531</v>
      </c>
      <c r="H27" s="616" t="s">
        <v>531</v>
      </c>
      <c r="I27" s="617" t="s">
        <v>531</v>
      </c>
      <c r="J27" s="618" t="s">
        <v>0</v>
      </c>
    </row>
    <row r="28" spans="1:10" ht="14.4" customHeight="1" x14ac:dyDescent="0.3">
      <c r="A28" s="614" t="s">
        <v>539</v>
      </c>
      <c r="B28" s="615" t="s">
        <v>331</v>
      </c>
      <c r="C28" s="616">
        <v>154.45974000000001</v>
      </c>
      <c r="D28" s="616">
        <v>211.27474999999998</v>
      </c>
      <c r="E28" s="616"/>
      <c r="F28" s="616">
        <v>374.39008000000098</v>
      </c>
      <c r="G28" s="616">
        <v>618</v>
      </c>
      <c r="H28" s="616">
        <v>-243.60991999999902</v>
      </c>
      <c r="I28" s="617">
        <v>0.60580919093851293</v>
      </c>
      <c r="J28" s="618" t="s">
        <v>1</v>
      </c>
    </row>
    <row r="29" spans="1:10" ht="14.4" customHeight="1" x14ac:dyDescent="0.3">
      <c r="A29" s="614" t="s">
        <v>539</v>
      </c>
      <c r="B29" s="615" t="s">
        <v>334</v>
      </c>
      <c r="C29" s="616">
        <v>81.018109999999993</v>
      </c>
      <c r="D29" s="616">
        <v>59.792349999999999</v>
      </c>
      <c r="E29" s="616"/>
      <c r="F29" s="616">
        <v>32.764800000000001</v>
      </c>
      <c r="G29" s="616">
        <v>34.5</v>
      </c>
      <c r="H29" s="616">
        <v>-1.735199999999999</v>
      </c>
      <c r="I29" s="617">
        <v>0.94970434782608704</v>
      </c>
      <c r="J29" s="618" t="s">
        <v>1</v>
      </c>
    </row>
    <row r="30" spans="1:10" ht="14.4" customHeight="1" x14ac:dyDescent="0.3">
      <c r="A30" s="614" t="s">
        <v>539</v>
      </c>
      <c r="B30" s="615" t="s">
        <v>336</v>
      </c>
      <c r="C30" s="616">
        <v>0.67296999999999996</v>
      </c>
      <c r="D30" s="616">
        <v>6.6239999999999993E-2</v>
      </c>
      <c r="E30" s="616"/>
      <c r="F30" s="616">
        <v>0.43237999999999999</v>
      </c>
      <c r="G30" s="616">
        <v>0.5</v>
      </c>
      <c r="H30" s="616">
        <v>-6.7620000000000013E-2</v>
      </c>
      <c r="I30" s="617">
        <v>0.86475999999999997</v>
      </c>
      <c r="J30" s="618" t="s">
        <v>1</v>
      </c>
    </row>
    <row r="31" spans="1:10" ht="14.4" customHeight="1" x14ac:dyDescent="0.3">
      <c r="A31" s="614" t="s">
        <v>539</v>
      </c>
      <c r="B31" s="615" t="s">
        <v>338</v>
      </c>
      <c r="C31" s="616">
        <v>0</v>
      </c>
      <c r="D31" s="616">
        <v>0</v>
      </c>
      <c r="E31" s="616"/>
      <c r="F31" s="616">
        <v>0</v>
      </c>
      <c r="G31" s="616">
        <v>0.25</v>
      </c>
      <c r="H31" s="616">
        <v>-0.25</v>
      </c>
      <c r="I31" s="617">
        <v>0</v>
      </c>
      <c r="J31" s="618" t="s">
        <v>1</v>
      </c>
    </row>
    <row r="32" spans="1:10" ht="14.4" customHeight="1" x14ac:dyDescent="0.3">
      <c r="A32" s="614" t="s">
        <v>539</v>
      </c>
      <c r="B32" s="615" t="s">
        <v>541</v>
      </c>
      <c r="C32" s="616">
        <v>236.15081999999998</v>
      </c>
      <c r="D32" s="616">
        <v>271.13333999999998</v>
      </c>
      <c r="E32" s="616"/>
      <c r="F32" s="616">
        <v>407.58726000000098</v>
      </c>
      <c r="G32" s="616">
        <v>653.25</v>
      </c>
      <c r="H32" s="616">
        <v>-245.66273999999902</v>
      </c>
      <c r="I32" s="617">
        <v>0.6239376349024125</v>
      </c>
      <c r="J32" s="618" t="s">
        <v>537</v>
      </c>
    </row>
    <row r="33" spans="1:10" ht="14.4" customHeight="1" x14ac:dyDescent="0.3">
      <c r="A33" s="614" t="s">
        <v>531</v>
      </c>
      <c r="B33" s="615" t="s">
        <v>531</v>
      </c>
      <c r="C33" s="616" t="s">
        <v>531</v>
      </c>
      <c r="D33" s="616" t="s">
        <v>531</v>
      </c>
      <c r="E33" s="616"/>
      <c r="F33" s="616" t="s">
        <v>531</v>
      </c>
      <c r="G33" s="616" t="s">
        <v>531</v>
      </c>
      <c r="H33" s="616" t="s">
        <v>531</v>
      </c>
      <c r="I33" s="617" t="s">
        <v>531</v>
      </c>
      <c r="J33" s="618" t="s">
        <v>538</v>
      </c>
    </row>
    <row r="34" spans="1:10" ht="14.4" customHeight="1" x14ac:dyDescent="0.3">
      <c r="A34" s="614" t="s">
        <v>542</v>
      </c>
      <c r="B34" s="615" t="s">
        <v>543</v>
      </c>
      <c r="C34" s="616" t="s">
        <v>531</v>
      </c>
      <c r="D34" s="616" t="s">
        <v>531</v>
      </c>
      <c r="E34" s="616"/>
      <c r="F34" s="616" t="s">
        <v>531</v>
      </c>
      <c r="G34" s="616" t="s">
        <v>531</v>
      </c>
      <c r="H34" s="616" t="s">
        <v>531</v>
      </c>
      <c r="I34" s="617" t="s">
        <v>531</v>
      </c>
      <c r="J34" s="618" t="s">
        <v>0</v>
      </c>
    </row>
    <row r="35" spans="1:10" ht="14.4" customHeight="1" x14ac:dyDescent="0.3">
      <c r="A35" s="614" t="s">
        <v>542</v>
      </c>
      <c r="B35" s="615" t="s">
        <v>331</v>
      </c>
      <c r="C35" s="616">
        <v>0</v>
      </c>
      <c r="D35" s="616">
        <v>0</v>
      </c>
      <c r="E35" s="616"/>
      <c r="F35" s="616">
        <v>0</v>
      </c>
      <c r="G35" s="616">
        <v>8.25</v>
      </c>
      <c r="H35" s="616">
        <v>-8.25</v>
      </c>
      <c r="I35" s="617">
        <v>0</v>
      </c>
      <c r="J35" s="618" t="s">
        <v>1</v>
      </c>
    </row>
    <row r="36" spans="1:10" ht="14.4" customHeight="1" x14ac:dyDescent="0.3">
      <c r="A36" s="614" t="s">
        <v>542</v>
      </c>
      <c r="B36" s="615" t="s">
        <v>544</v>
      </c>
      <c r="C36" s="616">
        <v>0</v>
      </c>
      <c r="D36" s="616">
        <v>0</v>
      </c>
      <c r="E36" s="616"/>
      <c r="F36" s="616">
        <v>0</v>
      </c>
      <c r="G36" s="616">
        <v>8.25</v>
      </c>
      <c r="H36" s="616">
        <v>-8.25</v>
      </c>
      <c r="I36" s="617">
        <v>0</v>
      </c>
      <c r="J36" s="618" t="s">
        <v>537</v>
      </c>
    </row>
    <row r="37" spans="1:10" ht="14.4" customHeight="1" x14ac:dyDescent="0.3">
      <c r="A37" s="614" t="s">
        <v>531</v>
      </c>
      <c r="B37" s="615" t="s">
        <v>531</v>
      </c>
      <c r="C37" s="616" t="s">
        <v>531</v>
      </c>
      <c r="D37" s="616" t="s">
        <v>531</v>
      </c>
      <c r="E37" s="616"/>
      <c r="F37" s="616" t="s">
        <v>531</v>
      </c>
      <c r="G37" s="616" t="s">
        <v>531</v>
      </c>
      <c r="H37" s="616" t="s">
        <v>531</v>
      </c>
      <c r="I37" s="617" t="s">
        <v>531</v>
      </c>
      <c r="J37" s="618" t="s">
        <v>538</v>
      </c>
    </row>
    <row r="38" spans="1:10" ht="14.4" customHeight="1" x14ac:dyDescent="0.3">
      <c r="A38" s="614" t="s">
        <v>529</v>
      </c>
      <c r="B38" s="615" t="s">
        <v>532</v>
      </c>
      <c r="C38" s="616">
        <v>657.15828999999997</v>
      </c>
      <c r="D38" s="616">
        <v>526.46282000000008</v>
      </c>
      <c r="E38" s="616"/>
      <c r="F38" s="616">
        <v>706.55794000000094</v>
      </c>
      <c r="G38" s="616">
        <v>953.25</v>
      </c>
      <c r="H38" s="616">
        <v>-246.69205999999906</v>
      </c>
      <c r="I38" s="617">
        <v>0.74120948334644732</v>
      </c>
      <c r="J38" s="618" t="s">
        <v>533</v>
      </c>
    </row>
  </sheetData>
  <mergeCells count="3">
    <mergeCell ref="F3:I3"/>
    <mergeCell ref="C4:D4"/>
    <mergeCell ref="A1:I1"/>
  </mergeCells>
  <conditionalFormatting sqref="F15 F39:F65537">
    <cfRule type="cellIs" dxfId="69" priority="18" stopIfTrue="1" operator="greaterThan">
      <formula>1</formula>
    </cfRule>
  </conditionalFormatting>
  <conditionalFormatting sqref="H5:H14">
    <cfRule type="expression" dxfId="68" priority="14">
      <formula>$H5&gt;0</formula>
    </cfRule>
  </conditionalFormatting>
  <conditionalFormatting sqref="I5:I14">
    <cfRule type="expression" dxfId="67" priority="15">
      <formula>$I5&gt;1</formula>
    </cfRule>
  </conditionalFormatting>
  <conditionalFormatting sqref="B5:B14">
    <cfRule type="expression" dxfId="66" priority="11">
      <formula>OR($J5="NS",$J5="SumaNS",$J5="Účet")</formula>
    </cfRule>
  </conditionalFormatting>
  <conditionalFormatting sqref="B5:D14 F5:I14">
    <cfRule type="expression" dxfId="65" priority="17">
      <formula>AND($J5&lt;&gt;"",$J5&lt;&gt;"mezeraKL")</formula>
    </cfRule>
  </conditionalFormatting>
  <conditionalFormatting sqref="B5:D14 F5:I14">
    <cfRule type="expression" dxfId="6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3" priority="13">
      <formula>OR($J5="SumaNS",$J5="NS")</formula>
    </cfRule>
  </conditionalFormatting>
  <conditionalFormatting sqref="A5:A14">
    <cfRule type="expression" dxfId="62" priority="9">
      <formula>AND($J5&lt;&gt;"mezeraKL",$J5&lt;&gt;"")</formula>
    </cfRule>
  </conditionalFormatting>
  <conditionalFormatting sqref="A5:A14">
    <cfRule type="expression" dxfId="61" priority="10">
      <formula>AND($J5&lt;&gt;"",$J5&lt;&gt;"mezeraKL")</formula>
    </cfRule>
  </conditionalFormatting>
  <conditionalFormatting sqref="H16:H38">
    <cfRule type="expression" dxfId="60" priority="5">
      <formula>$H16&gt;0</formula>
    </cfRule>
  </conditionalFormatting>
  <conditionalFormatting sqref="A16:A38">
    <cfRule type="expression" dxfId="59" priority="2">
      <formula>AND($J16&lt;&gt;"mezeraKL",$J16&lt;&gt;"")</formula>
    </cfRule>
  </conditionalFormatting>
  <conditionalFormatting sqref="I16:I38">
    <cfRule type="expression" dxfId="58" priority="6">
      <formula>$I16&gt;1</formula>
    </cfRule>
  </conditionalFormatting>
  <conditionalFormatting sqref="B16:B38">
    <cfRule type="expression" dxfId="57" priority="1">
      <formula>OR($J16="NS",$J16="SumaNS",$J16="Účet")</formula>
    </cfRule>
  </conditionalFormatting>
  <conditionalFormatting sqref="A16:D38 F16:I38">
    <cfRule type="expression" dxfId="56" priority="8">
      <formula>AND($J16&lt;&gt;"",$J16&lt;&gt;"mezeraKL")</formula>
    </cfRule>
  </conditionalFormatting>
  <conditionalFormatting sqref="B16:D38 F16:I38">
    <cfRule type="expression" dxfId="55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38 F16:I38">
    <cfRule type="expression" dxfId="54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5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7" hidden="1" customWidth="1" outlineLevel="1"/>
    <col min="2" max="2" width="28.33203125" style="257" hidden="1" customWidth="1" outlineLevel="1"/>
    <col min="3" max="3" width="5.33203125" style="342" bestFit="1" customWidth="1" collapsed="1"/>
    <col min="4" max="4" width="18.77734375" style="346" customWidth="1"/>
    <col min="5" max="5" width="9" style="342" bestFit="1" customWidth="1"/>
    <col min="6" max="6" width="18.77734375" style="346" customWidth="1"/>
    <col min="7" max="7" width="5" style="342" customWidth="1"/>
    <col min="8" max="8" width="12.44140625" style="342" hidden="1" customWidth="1" outlineLevel="1"/>
    <col min="9" max="9" width="8.5546875" style="342" hidden="1" customWidth="1" outlineLevel="1"/>
    <col min="10" max="10" width="25.77734375" style="342" customWidth="1" collapsed="1"/>
    <col min="11" max="11" width="8.77734375" style="342" customWidth="1"/>
    <col min="12" max="13" width="7.77734375" style="340" customWidth="1"/>
    <col min="14" max="14" width="11.109375" style="340" customWidth="1"/>
    <col min="15" max="16384" width="8.88671875" style="257"/>
  </cols>
  <sheetData>
    <row r="1" spans="1:14" ht="18.600000000000001" customHeight="1" thickBot="1" x14ac:dyDescent="0.4">
      <c r="A1" s="494" t="s">
        <v>208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  <c r="N1" s="459"/>
    </row>
    <row r="2" spans="1:14" ht="14.4" customHeight="1" thickBot="1" x14ac:dyDescent="0.35">
      <c r="A2" s="386" t="s">
        <v>321</v>
      </c>
      <c r="B2" s="66"/>
      <c r="C2" s="344"/>
      <c r="D2" s="344"/>
      <c r="E2" s="344"/>
      <c r="F2" s="344"/>
      <c r="G2" s="344"/>
      <c r="H2" s="344"/>
      <c r="I2" s="344"/>
      <c r="J2" s="344"/>
      <c r="K2" s="344"/>
      <c r="L2" s="345"/>
      <c r="M2" s="345"/>
      <c r="N2" s="345"/>
    </row>
    <row r="3" spans="1:14" ht="14.4" customHeight="1" thickBot="1" x14ac:dyDescent="0.35">
      <c r="A3" s="66"/>
      <c r="B3" s="66"/>
      <c r="C3" s="490"/>
      <c r="D3" s="491"/>
      <c r="E3" s="491"/>
      <c r="F3" s="491"/>
      <c r="G3" s="491"/>
      <c r="H3" s="491"/>
      <c r="I3" s="491"/>
      <c r="J3" s="492" t="s">
        <v>160</v>
      </c>
      <c r="K3" s="493"/>
      <c r="L3" s="210">
        <f>IF(M3&lt;&gt;0,N3/M3,0)</f>
        <v>289.61854749434087</v>
      </c>
      <c r="M3" s="210">
        <f>SUBTOTAL(9,M5:M1048576)</f>
        <v>2370.5333333333333</v>
      </c>
      <c r="N3" s="211">
        <f>SUBTOTAL(9,N5:N1048576)</f>
        <v>686550.42078691814</v>
      </c>
    </row>
    <row r="4" spans="1:14" s="341" customFormat="1" ht="14.4" customHeight="1" thickBot="1" x14ac:dyDescent="0.35">
      <c r="A4" s="619" t="s">
        <v>4</v>
      </c>
      <c r="B4" s="620" t="s">
        <v>5</v>
      </c>
      <c r="C4" s="620" t="s">
        <v>0</v>
      </c>
      <c r="D4" s="620" t="s">
        <v>6</v>
      </c>
      <c r="E4" s="620" t="s">
        <v>7</v>
      </c>
      <c r="F4" s="620" t="s">
        <v>1</v>
      </c>
      <c r="G4" s="620" t="s">
        <v>8</v>
      </c>
      <c r="H4" s="620" t="s">
        <v>9</v>
      </c>
      <c r="I4" s="620" t="s">
        <v>10</v>
      </c>
      <c r="J4" s="621" t="s">
        <v>11</v>
      </c>
      <c r="K4" s="621" t="s">
        <v>12</v>
      </c>
      <c r="L4" s="622" t="s">
        <v>185</v>
      </c>
      <c r="M4" s="622" t="s">
        <v>13</v>
      </c>
      <c r="N4" s="623" t="s">
        <v>202</v>
      </c>
    </row>
    <row r="5" spans="1:14" ht="14.4" customHeight="1" x14ac:dyDescent="0.3">
      <c r="A5" s="624" t="s">
        <v>529</v>
      </c>
      <c r="B5" s="625" t="s">
        <v>530</v>
      </c>
      <c r="C5" s="626" t="s">
        <v>534</v>
      </c>
      <c r="D5" s="627" t="s">
        <v>1321</v>
      </c>
      <c r="E5" s="626" t="s">
        <v>545</v>
      </c>
      <c r="F5" s="627" t="s">
        <v>1323</v>
      </c>
      <c r="G5" s="626"/>
      <c r="H5" s="626" t="s">
        <v>546</v>
      </c>
      <c r="I5" s="626" t="s">
        <v>546</v>
      </c>
      <c r="J5" s="626" t="s">
        <v>547</v>
      </c>
      <c r="K5" s="626" t="s">
        <v>548</v>
      </c>
      <c r="L5" s="628">
        <v>49.890000000000022</v>
      </c>
      <c r="M5" s="628">
        <v>1</v>
      </c>
      <c r="N5" s="629">
        <v>49.890000000000022</v>
      </c>
    </row>
    <row r="6" spans="1:14" ht="14.4" customHeight="1" x14ac:dyDescent="0.3">
      <c r="A6" s="630" t="s">
        <v>529</v>
      </c>
      <c r="B6" s="631" t="s">
        <v>530</v>
      </c>
      <c r="C6" s="632" t="s">
        <v>534</v>
      </c>
      <c r="D6" s="633" t="s">
        <v>1321</v>
      </c>
      <c r="E6" s="632" t="s">
        <v>545</v>
      </c>
      <c r="F6" s="633" t="s">
        <v>1323</v>
      </c>
      <c r="G6" s="632" t="s">
        <v>549</v>
      </c>
      <c r="H6" s="632" t="s">
        <v>550</v>
      </c>
      <c r="I6" s="632" t="s">
        <v>550</v>
      </c>
      <c r="J6" s="632" t="s">
        <v>551</v>
      </c>
      <c r="K6" s="632" t="s">
        <v>552</v>
      </c>
      <c r="L6" s="634">
        <v>179.4</v>
      </c>
      <c r="M6" s="634">
        <v>19</v>
      </c>
      <c r="N6" s="635">
        <v>3408.6000000000004</v>
      </c>
    </row>
    <row r="7" spans="1:14" ht="14.4" customHeight="1" x14ac:dyDescent="0.3">
      <c r="A7" s="630" t="s">
        <v>529</v>
      </c>
      <c r="B7" s="631" t="s">
        <v>530</v>
      </c>
      <c r="C7" s="632" t="s">
        <v>534</v>
      </c>
      <c r="D7" s="633" t="s">
        <v>1321</v>
      </c>
      <c r="E7" s="632" t="s">
        <v>545</v>
      </c>
      <c r="F7" s="633" t="s">
        <v>1323</v>
      </c>
      <c r="G7" s="632" t="s">
        <v>549</v>
      </c>
      <c r="H7" s="632" t="s">
        <v>553</v>
      </c>
      <c r="I7" s="632" t="s">
        <v>553</v>
      </c>
      <c r="J7" s="632" t="s">
        <v>554</v>
      </c>
      <c r="K7" s="632" t="s">
        <v>555</v>
      </c>
      <c r="L7" s="634">
        <v>181.59</v>
      </c>
      <c r="M7" s="634">
        <v>14</v>
      </c>
      <c r="N7" s="635">
        <v>2542.2600000000002</v>
      </c>
    </row>
    <row r="8" spans="1:14" ht="14.4" customHeight="1" x14ac:dyDescent="0.3">
      <c r="A8" s="630" t="s">
        <v>529</v>
      </c>
      <c r="B8" s="631" t="s">
        <v>530</v>
      </c>
      <c r="C8" s="632" t="s">
        <v>534</v>
      </c>
      <c r="D8" s="633" t="s">
        <v>1321</v>
      </c>
      <c r="E8" s="632" t="s">
        <v>545</v>
      </c>
      <c r="F8" s="633" t="s">
        <v>1323</v>
      </c>
      <c r="G8" s="632" t="s">
        <v>549</v>
      </c>
      <c r="H8" s="632" t="s">
        <v>556</v>
      </c>
      <c r="I8" s="632" t="s">
        <v>556</v>
      </c>
      <c r="J8" s="632" t="s">
        <v>551</v>
      </c>
      <c r="K8" s="632" t="s">
        <v>557</v>
      </c>
      <c r="L8" s="634">
        <v>97.180000000000021</v>
      </c>
      <c r="M8" s="634">
        <v>23</v>
      </c>
      <c r="N8" s="635">
        <v>2235.1400000000003</v>
      </c>
    </row>
    <row r="9" spans="1:14" ht="14.4" customHeight="1" x14ac:dyDescent="0.3">
      <c r="A9" s="630" t="s">
        <v>529</v>
      </c>
      <c r="B9" s="631" t="s">
        <v>530</v>
      </c>
      <c r="C9" s="632" t="s">
        <v>534</v>
      </c>
      <c r="D9" s="633" t="s">
        <v>1321</v>
      </c>
      <c r="E9" s="632" t="s">
        <v>545</v>
      </c>
      <c r="F9" s="633" t="s">
        <v>1323</v>
      </c>
      <c r="G9" s="632" t="s">
        <v>549</v>
      </c>
      <c r="H9" s="632" t="s">
        <v>558</v>
      </c>
      <c r="I9" s="632" t="s">
        <v>558</v>
      </c>
      <c r="J9" s="632" t="s">
        <v>551</v>
      </c>
      <c r="K9" s="632" t="s">
        <v>559</v>
      </c>
      <c r="L9" s="634">
        <v>97.75</v>
      </c>
      <c r="M9" s="634">
        <v>8</v>
      </c>
      <c r="N9" s="635">
        <v>782</v>
      </c>
    </row>
    <row r="10" spans="1:14" ht="14.4" customHeight="1" x14ac:dyDescent="0.3">
      <c r="A10" s="630" t="s">
        <v>529</v>
      </c>
      <c r="B10" s="631" t="s">
        <v>530</v>
      </c>
      <c r="C10" s="632" t="s">
        <v>534</v>
      </c>
      <c r="D10" s="633" t="s">
        <v>1321</v>
      </c>
      <c r="E10" s="632" t="s">
        <v>545</v>
      </c>
      <c r="F10" s="633" t="s">
        <v>1323</v>
      </c>
      <c r="G10" s="632" t="s">
        <v>549</v>
      </c>
      <c r="H10" s="632" t="s">
        <v>560</v>
      </c>
      <c r="I10" s="632" t="s">
        <v>561</v>
      </c>
      <c r="J10" s="632" t="s">
        <v>562</v>
      </c>
      <c r="K10" s="632" t="s">
        <v>563</v>
      </c>
      <c r="L10" s="634">
        <v>53.75</v>
      </c>
      <c r="M10" s="634">
        <v>2</v>
      </c>
      <c r="N10" s="635">
        <v>107.5</v>
      </c>
    </row>
    <row r="11" spans="1:14" ht="14.4" customHeight="1" x14ac:dyDescent="0.3">
      <c r="A11" s="630" t="s">
        <v>529</v>
      </c>
      <c r="B11" s="631" t="s">
        <v>530</v>
      </c>
      <c r="C11" s="632" t="s">
        <v>534</v>
      </c>
      <c r="D11" s="633" t="s">
        <v>1321</v>
      </c>
      <c r="E11" s="632" t="s">
        <v>545</v>
      </c>
      <c r="F11" s="633" t="s">
        <v>1323</v>
      </c>
      <c r="G11" s="632" t="s">
        <v>549</v>
      </c>
      <c r="H11" s="632" t="s">
        <v>564</v>
      </c>
      <c r="I11" s="632" t="s">
        <v>565</v>
      </c>
      <c r="J11" s="632" t="s">
        <v>566</v>
      </c>
      <c r="K11" s="632" t="s">
        <v>567</v>
      </c>
      <c r="L11" s="634">
        <v>97.093283628886027</v>
      </c>
      <c r="M11" s="634">
        <v>12</v>
      </c>
      <c r="N11" s="635">
        <v>1165.1194035466324</v>
      </c>
    </row>
    <row r="12" spans="1:14" ht="14.4" customHeight="1" x14ac:dyDescent="0.3">
      <c r="A12" s="630" t="s">
        <v>529</v>
      </c>
      <c r="B12" s="631" t="s">
        <v>530</v>
      </c>
      <c r="C12" s="632" t="s">
        <v>534</v>
      </c>
      <c r="D12" s="633" t="s">
        <v>1321</v>
      </c>
      <c r="E12" s="632" t="s">
        <v>545</v>
      </c>
      <c r="F12" s="633" t="s">
        <v>1323</v>
      </c>
      <c r="G12" s="632" t="s">
        <v>549</v>
      </c>
      <c r="H12" s="632" t="s">
        <v>568</v>
      </c>
      <c r="I12" s="632" t="s">
        <v>569</v>
      </c>
      <c r="J12" s="632" t="s">
        <v>570</v>
      </c>
      <c r="K12" s="632" t="s">
        <v>571</v>
      </c>
      <c r="L12" s="634">
        <v>66.792298517211464</v>
      </c>
      <c r="M12" s="634">
        <v>4</v>
      </c>
      <c r="N12" s="635">
        <v>267.16919406884585</v>
      </c>
    </row>
    <row r="13" spans="1:14" ht="14.4" customHeight="1" x14ac:dyDescent="0.3">
      <c r="A13" s="630" t="s">
        <v>529</v>
      </c>
      <c r="B13" s="631" t="s">
        <v>530</v>
      </c>
      <c r="C13" s="632" t="s">
        <v>534</v>
      </c>
      <c r="D13" s="633" t="s">
        <v>1321</v>
      </c>
      <c r="E13" s="632" t="s">
        <v>545</v>
      </c>
      <c r="F13" s="633" t="s">
        <v>1323</v>
      </c>
      <c r="G13" s="632" t="s">
        <v>549</v>
      </c>
      <c r="H13" s="632" t="s">
        <v>572</v>
      </c>
      <c r="I13" s="632" t="s">
        <v>573</v>
      </c>
      <c r="J13" s="632" t="s">
        <v>574</v>
      </c>
      <c r="K13" s="632" t="s">
        <v>575</v>
      </c>
      <c r="L13" s="634">
        <v>28.583571428571425</v>
      </c>
      <c r="M13" s="634">
        <v>14</v>
      </c>
      <c r="N13" s="635">
        <v>400.16999999999996</v>
      </c>
    </row>
    <row r="14" spans="1:14" ht="14.4" customHeight="1" x14ac:dyDescent="0.3">
      <c r="A14" s="630" t="s">
        <v>529</v>
      </c>
      <c r="B14" s="631" t="s">
        <v>530</v>
      </c>
      <c r="C14" s="632" t="s">
        <v>534</v>
      </c>
      <c r="D14" s="633" t="s">
        <v>1321</v>
      </c>
      <c r="E14" s="632" t="s">
        <v>545</v>
      </c>
      <c r="F14" s="633" t="s">
        <v>1323</v>
      </c>
      <c r="G14" s="632" t="s">
        <v>549</v>
      </c>
      <c r="H14" s="632" t="s">
        <v>576</v>
      </c>
      <c r="I14" s="632" t="s">
        <v>577</v>
      </c>
      <c r="J14" s="632" t="s">
        <v>578</v>
      </c>
      <c r="K14" s="632" t="s">
        <v>563</v>
      </c>
      <c r="L14" s="634">
        <v>42.040271238343401</v>
      </c>
      <c r="M14" s="634">
        <v>2</v>
      </c>
      <c r="N14" s="635">
        <v>84.080542476686801</v>
      </c>
    </row>
    <row r="15" spans="1:14" ht="14.4" customHeight="1" x14ac:dyDescent="0.3">
      <c r="A15" s="630" t="s">
        <v>529</v>
      </c>
      <c r="B15" s="631" t="s">
        <v>530</v>
      </c>
      <c r="C15" s="632" t="s">
        <v>534</v>
      </c>
      <c r="D15" s="633" t="s">
        <v>1321</v>
      </c>
      <c r="E15" s="632" t="s">
        <v>545</v>
      </c>
      <c r="F15" s="633" t="s">
        <v>1323</v>
      </c>
      <c r="G15" s="632" t="s">
        <v>549</v>
      </c>
      <c r="H15" s="632" t="s">
        <v>579</v>
      </c>
      <c r="I15" s="632" t="s">
        <v>580</v>
      </c>
      <c r="J15" s="632" t="s">
        <v>578</v>
      </c>
      <c r="K15" s="632" t="s">
        <v>581</v>
      </c>
      <c r="L15" s="634">
        <v>81.175667692315358</v>
      </c>
      <c r="M15" s="634">
        <v>49</v>
      </c>
      <c r="N15" s="635">
        <v>3977.6077169234522</v>
      </c>
    </row>
    <row r="16" spans="1:14" ht="14.4" customHeight="1" x14ac:dyDescent="0.3">
      <c r="A16" s="630" t="s">
        <v>529</v>
      </c>
      <c r="B16" s="631" t="s">
        <v>530</v>
      </c>
      <c r="C16" s="632" t="s">
        <v>534</v>
      </c>
      <c r="D16" s="633" t="s">
        <v>1321</v>
      </c>
      <c r="E16" s="632" t="s">
        <v>545</v>
      </c>
      <c r="F16" s="633" t="s">
        <v>1323</v>
      </c>
      <c r="G16" s="632" t="s">
        <v>549</v>
      </c>
      <c r="H16" s="632" t="s">
        <v>582</v>
      </c>
      <c r="I16" s="632" t="s">
        <v>583</v>
      </c>
      <c r="J16" s="632" t="s">
        <v>584</v>
      </c>
      <c r="K16" s="632" t="s">
        <v>585</v>
      </c>
      <c r="L16" s="634">
        <v>61.9</v>
      </c>
      <c r="M16" s="634">
        <v>1</v>
      </c>
      <c r="N16" s="635">
        <v>61.9</v>
      </c>
    </row>
    <row r="17" spans="1:14" ht="14.4" customHeight="1" x14ac:dyDescent="0.3">
      <c r="A17" s="630" t="s">
        <v>529</v>
      </c>
      <c r="B17" s="631" t="s">
        <v>530</v>
      </c>
      <c r="C17" s="632" t="s">
        <v>534</v>
      </c>
      <c r="D17" s="633" t="s">
        <v>1321</v>
      </c>
      <c r="E17" s="632" t="s">
        <v>545</v>
      </c>
      <c r="F17" s="633" t="s">
        <v>1323</v>
      </c>
      <c r="G17" s="632" t="s">
        <v>549</v>
      </c>
      <c r="H17" s="632" t="s">
        <v>586</v>
      </c>
      <c r="I17" s="632" t="s">
        <v>587</v>
      </c>
      <c r="J17" s="632" t="s">
        <v>588</v>
      </c>
      <c r="K17" s="632" t="s">
        <v>589</v>
      </c>
      <c r="L17" s="634">
        <v>67.41576002931788</v>
      </c>
      <c r="M17" s="634">
        <v>7</v>
      </c>
      <c r="N17" s="635">
        <v>471.91032020522516</v>
      </c>
    </row>
    <row r="18" spans="1:14" ht="14.4" customHeight="1" x14ac:dyDescent="0.3">
      <c r="A18" s="630" t="s">
        <v>529</v>
      </c>
      <c r="B18" s="631" t="s">
        <v>530</v>
      </c>
      <c r="C18" s="632" t="s">
        <v>534</v>
      </c>
      <c r="D18" s="633" t="s">
        <v>1321</v>
      </c>
      <c r="E18" s="632" t="s">
        <v>545</v>
      </c>
      <c r="F18" s="633" t="s">
        <v>1323</v>
      </c>
      <c r="G18" s="632" t="s">
        <v>549</v>
      </c>
      <c r="H18" s="632" t="s">
        <v>590</v>
      </c>
      <c r="I18" s="632" t="s">
        <v>591</v>
      </c>
      <c r="J18" s="632" t="s">
        <v>592</v>
      </c>
      <c r="K18" s="632" t="s">
        <v>593</v>
      </c>
      <c r="L18" s="634">
        <v>59.229929667810204</v>
      </c>
      <c r="M18" s="634">
        <v>28</v>
      </c>
      <c r="N18" s="635">
        <v>1658.4380306986857</v>
      </c>
    </row>
    <row r="19" spans="1:14" ht="14.4" customHeight="1" x14ac:dyDescent="0.3">
      <c r="A19" s="630" t="s">
        <v>529</v>
      </c>
      <c r="B19" s="631" t="s">
        <v>530</v>
      </c>
      <c r="C19" s="632" t="s">
        <v>534</v>
      </c>
      <c r="D19" s="633" t="s">
        <v>1321</v>
      </c>
      <c r="E19" s="632" t="s">
        <v>545</v>
      </c>
      <c r="F19" s="633" t="s">
        <v>1323</v>
      </c>
      <c r="G19" s="632" t="s">
        <v>549</v>
      </c>
      <c r="H19" s="632" t="s">
        <v>594</v>
      </c>
      <c r="I19" s="632" t="s">
        <v>595</v>
      </c>
      <c r="J19" s="632" t="s">
        <v>596</v>
      </c>
      <c r="K19" s="632" t="s">
        <v>597</v>
      </c>
      <c r="L19" s="634">
        <v>60.350051400525118</v>
      </c>
      <c r="M19" s="634">
        <v>23</v>
      </c>
      <c r="N19" s="635">
        <v>1388.0511822120777</v>
      </c>
    </row>
    <row r="20" spans="1:14" ht="14.4" customHeight="1" x14ac:dyDescent="0.3">
      <c r="A20" s="630" t="s">
        <v>529</v>
      </c>
      <c r="B20" s="631" t="s">
        <v>530</v>
      </c>
      <c r="C20" s="632" t="s">
        <v>534</v>
      </c>
      <c r="D20" s="633" t="s">
        <v>1321</v>
      </c>
      <c r="E20" s="632" t="s">
        <v>545</v>
      </c>
      <c r="F20" s="633" t="s">
        <v>1323</v>
      </c>
      <c r="G20" s="632" t="s">
        <v>549</v>
      </c>
      <c r="H20" s="632" t="s">
        <v>598</v>
      </c>
      <c r="I20" s="632" t="s">
        <v>599</v>
      </c>
      <c r="J20" s="632" t="s">
        <v>600</v>
      </c>
      <c r="K20" s="632" t="s">
        <v>601</v>
      </c>
      <c r="L20" s="634">
        <v>42.089999999999989</v>
      </c>
      <c r="M20" s="634">
        <v>1</v>
      </c>
      <c r="N20" s="635">
        <v>42.089999999999989</v>
      </c>
    </row>
    <row r="21" spans="1:14" ht="14.4" customHeight="1" x14ac:dyDescent="0.3">
      <c r="A21" s="630" t="s">
        <v>529</v>
      </c>
      <c r="B21" s="631" t="s">
        <v>530</v>
      </c>
      <c r="C21" s="632" t="s">
        <v>534</v>
      </c>
      <c r="D21" s="633" t="s">
        <v>1321</v>
      </c>
      <c r="E21" s="632" t="s">
        <v>545</v>
      </c>
      <c r="F21" s="633" t="s">
        <v>1323</v>
      </c>
      <c r="G21" s="632" t="s">
        <v>549</v>
      </c>
      <c r="H21" s="632" t="s">
        <v>602</v>
      </c>
      <c r="I21" s="632" t="s">
        <v>603</v>
      </c>
      <c r="J21" s="632" t="s">
        <v>604</v>
      </c>
      <c r="K21" s="632" t="s">
        <v>605</v>
      </c>
      <c r="L21" s="634">
        <v>101.31999999999998</v>
      </c>
      <c r="M21" s="634">
        <v>1</v>
      </c>
      <c r="N21" s="635">
        <v>101.31999999999998</v>
      </c>
    </row>
    <row r="22" spans="1:14" ht="14.4" customHeight="1" x14ac:dyDescent="0.3">
      <c r="A22" s="630" t="s">
        <v>529</v>
      </c>
      <c r="B22" s="631" t="s">
        <v>530</v>
      </c>
      <c r="C22" s="632" t="s">
        <v>534</v>
      </c>
      <c r="D22" s="633" t="s">
        <v>1321</v>
      </c>
      <c r="E22" s="632" t="s">
        <v>545</v>
      </c>
      <c r="F22" s="633" t="s">
        <v>1323</v>
      </c>
      <c r="G22" s="632" t="s">
        <v>549</v>
      </c>
      <c r="H22" s="632" t="s">
        <v>606</v>
      </c>
      <c r="I22" s="632" t="s">
        <v>607</v>
      </c>
      <c r="J22" s="632" t="s">
        <v>608</v>
      </c>
      <c r="K22" s="632" t="s">
        <v>609</v>
      </c>
      <c r="L22" s="634">
        <v>260.00019480308185</v>
      </c>
      <c r="M22" s="634">
        <v>36</v>
      </c>
      <c r="N22" s="635">
        <v>9360.0070129109463</v>
      </c>
    </row>
    <row r="23" spans="1:14" ht="14.4" customHeight="1" x14ac:dyDescent="0.3">
      <c r="A23" s="630" t="s">
        <v>529</v>
      </c>
      <c r="B23" s="631" t="s">
        <v>530</v>
      </c>
      <c r="C23" s="632" t="s">
        <v>534</v>
      </c>
      <c r="D23" s="633" t="s">
        <v>1321</v>
      </c>
      <c r="E23" s="632" t="s">
        <v>545</v>
      </c>
      <c r="F23" s="633" t="s">
        <v>1323</v>
      </c>
      <c r="G23" s="632" t="s">
        <v>549</v>
      </c>
      <c r="H23" s="632" t="s">
        <v>610</v>
      </c>
      <c r="I23" s="632" t="s">
        <v>611</v>
      </c>
      <c r="J23" s="632" t="s">
        <v>612</v>
      </c>
      <c r="K23" s="632" t="s">
        <v>613</v>
      </c>
      <c r="L23" s="634">
        <v>151.13999999999996</v>
      </c>
      <c r="M23" s="634">
        <v>3</v>
      </c>
      <c r="N23" s="635">
        <v>453.4199999999999</v>
      </c>
    </row>
    <row r="24" spans="1:14" ht="14.4" customHeight="1" x14ac:dyDescent="0.3">
      <c r="A24" s="630" t="s">
        <v>529</v>
      </c>
      <c r="B24" s="631" t="s">
        <v>530</v>
      </c>
      <c r="C24" s="632" t="s">
        <v>534</v>
      </c>
      <c r="D24" s="633" t="s">
        <v>1321</v>
      </c>
      <c r="E24" s="632" t="s">
        <v>545</v>
      </c>
      <c r="F24" s="633" t="s">
        <v>1323</v>
      </c>
      <c r="G24" s="632" t="s">
        <v>549</v>
      </c>
      <c r="H24" s="632" t="s">
        <v>614</v>
      </c>
      <c r="I24" s="632" t="s">
        <v>615</v>
      </c>
      <c r="J24" s="632" t="s">
        <v>616</v>
      </c>
      <c r="K24" s="632" t="s">
        <v>617</v>
      </c>
      <c r="L24" s="634">
        <v>40.69</v>
      </c>
      <c r="M24" s="634">
        <v>1</v>
      </c>
      <c r="N24" s="635">
        <v>40.69</v>
      </c>
    </row>
    <row r="25" spans="1:14" ht="14.4" customHeight="1" x14ac:dyDescent="0.3">
      <c r="A25" s="630" t="s">
        <v>529</v>
      </c>
      <c r="B25" s="631" t="s">
        <v>530</v>
      </c>
      <c r="C25" s="632" t="s">
        <v>534</v>
      </c>
      <c r="D25" s="633" t="s">
        <v>1321</v>
      </c>
      <c r="E25" s="632" t="s">
        <v>545</v>
      </c>
      <c r="F25" s="633" t="s">
        <v>1323</v>
      </c>
      <c r="G25" s="632" t="s">
        <v>549</v>
      </c>
      <c r="H25" s="632" t="s">
        <v>618</v>
      </c>
      <c r="I25" s="632" t="s">
        <v>619</v>
      </c>
      <c r="J25" s="632" t="s">
        <v>620</v>
      </c>
      <c r="K25" s="632" t="s">
        <v>621</v>
      </c>
      <c r="L25" s="634">
        <v>95.864000000000104</v>
      </c>
      <c r="M25" s="634">
        <v>1</v>
      </c>
      <c r="N25" s="635">
        <v>95.864000000000104</v>
      </c>
    </row>
    <row r="26" spans="1:14" ht="14.4" customHeight="1" x14ac:dyDescent="0.3">
      <c r="A26" s="630" t="s">
        <v>529</v>
      </c>
      <c r="B26" s="631" t="s">
        <v>530</v>
      </c>
      <c r="C26" s="632" t="s">
        <v>534</v>
      </c>
      <c r="D26" s="633" t="s">
        <v>1321</v>
      </c>
      <c r="E26" s="632" t="s">
        <v>545</v>
      </c>
      <c r="F26" s="633" t="s">
        <v>1323</v>
      </c>
      <c r="G26" s="632" t="s">
        <v>549</v>
      </c>
      <c r="H26" s="632" t="s">
        <v>622</v>
      </c>
      <c r="I26" s="632" t="s">
        <v>622</v>
      </c>
      <c r="J26" s="632" t="s">
        <v>623</v>
      </c>
      <c r="K26" s="632" t="s">
        <v>624</v>
      </c>
      <c r="L26" s="634">
        <v>38.211892805467087</v>
      </c>
      <c r="M26" s="634">
        <v>56</v>
      </c>
      <c r="N26" s="635">
        <v>2139.865997106157</v>
      </c>
    </row>
    <row r="27" spans="1:14" ht="14.4" customHeight="1" x14ac:dyDescent="0.3">
      <c r="A27" s="630" t="s">
        <v>529</v>
      </c>
      <c r="B27" s="631" t="s">
        <v>530</v>
      </c>
      <c r="C27" s="632" t="s">
        <v>534</v>
      </c>
      <c r="D27" s="633" t="s">
        <v>1321</v>
      </c>
      <c r="E27" s="632" t="s">
        <v>545</v>
      </c>
      <c r="F27" s="633" t="s">
        <v>1323</v>
      </c>
      <c r="G27" s="632" t="s">
        <v>549</v>
      </c>
      <c r="H27" s="632" t="s">
        <v>625</v>
      </c>
      <c r="I27" s="632" t="s">
        <v>626</v>
      </c>
      <c r="J27" s="632" t="s">
        <v>627</v>
      </c>
      <c r="K27" s="632" t="s">
        <v>628</v>
      </c>
      <c r="L27" s="634">
        <v>235.74435730964569</v>
      </c>
      <c r="M27" s="634">
        <v>3</v>
      </c>
      <c r="N27" s="635">
        <v>707.23307192893708</v>
      </c>
    </row>
    <row r="28" spans="1:14" ht="14.4" customHeight="1" x14ac:dyDescent="0.3">
      <c r="A28" s="630" t="s">
        <v>529</v>
      </c>
      <c r="B28" s="631" t="s">
        <v>530</v>
      </c>
      <c r="C28" s="632" t="s">
        <v>534</v>
      </c>
      <c r="D28" s="633" t="s">
        <v>1321</v>
      </c>
      <c r="E28" s="632" t="s">
        <v>545</v>
      </c>
      <c r="F28" s="633" t="s">
        <v>1323</v>
      </c>
      <c r="G28" s="632" t="s">
        <v>549</v>
      </c>
      <c r="H28" s="632" t="s">
        <v>629</v>
      </c>
      <c r="I28" s="632" t="s">
        <v>630</v>
      </c>
      <c r="J28" s="632" t="s">
        <v>631</v>
      </c>
      <c r="K28" s="632" t="s">
        <v>632</v>
      </c>
      <c r="L28" s="634">
        <v>184.74</v>
      </c>
      <c r="M28" s="634">
        <v>1</v>
      </c>
      <c r="N28" s="635">
        <v>184.74</v>
      </c>
    </row>
    <row r="29" spans="1:14" ht="14.4" customHeight="1" x14ac:dyDescent="0.3">
      <c r="A29" s="630" t="s">
        <v>529</v>
      </c>
      <c r="B29" s="631" t="s">
        <v>530</v>
      </c>
      <c r="C29" s="632" t="s">
        <v>534</v>
      </c>
      <c r="D29" s="633" t="s">
        <v>1321</v>
      </c>
      <c r="E29" s="632" t="s">
        <v>545</v>
      </c>
      <c r="F29" s="633" t="s">
        <v>1323</v>
      </c>
      <c r="G29" s="632" t="s">
        <v>549</v>
      </c>
      <c r="H29" s="632" t="s">
        <v>633</v>
      </c>
      <c r="I29" s="632" t="s">
        <v>634</v>
      </c>
      <c r="J29" s="632" t="s">
        <v>635</v>
      </c>
      <c r="K29" s="632" t="s">
        <v>636</v>
      </c>
      <c r="L29" s="634">
        <v>339.84333333333331</v>
      </c>
      <c r="M29" s="634">
        <v>3</v>
      </c>
      <c r="N29" s="635">
        <v>1019.53</v>
      </c>
    </row>
    <row r="30" spans="1:14" ht="14.4" customHeight="1" x14ac:dyDescent="0.3">
      <c r="A30" s="630" t="s">
        <v>529</v>
      </c>
      <c r="B30" s="631" t="s">
        <v>530</v>
      </c>
      <c r="C30" s="632" t="s">
        <v>534</v>
      </c>
      <c r="D30" s="633" t="s">
        <v>1321</v>
      </c>
      <c r="E30" s="632" t="s">
        <v>545</v>
      </c>
      <c r="F30" s="633" t="s">
        <v>1323</v>
      </c>
      <c r="G30" s="632" t="s">
        <v>549</v>
      </c>
      <c r="H30" s="632" t="s">
        <v>637</v>
      </c>
      <c r="I30" s="632" t="s">
        <v>638</v>
      </c>
      <c r="J30" s="632" t="s">
        <v>639</v>
      </c>
      <c r="K30" s="632" t="s">
        <v>640</v>
      </c>
      <c r="L30" s="634">
        <v>70.93011048530316</v>
      </c>
      <c r="M30" s="634">
        <v>2</v>
      </c>
      <c r="N30" s="635">
        <v>141.86022097060632</v>
      </c>
    </row>
    <row r="31" spans="1:14" ht="14.4" customHeight="1" x14ac:dyDescent="0.3">
      <c r="A31" s="630" t="s">
        <v>529</v>
      </c>
      <c r="B31" s="631" t="s">
        <v>530</v>
      </c>
      <c r="C31" s="632" t="s">
        <v>534</v>
      </c>
      <c r="D31" s="633" t="s">
        <v>1321</v>
      </c>
      <c r="E31" s="632" t="s">
        <v>545</v>
      </c>
      <c r="F31" s="633" t="s">
        <v>1323</v>
      </c>
      <c r="G31" s="632" t="s">
        <v>549</v>
      </c>
      <c r="H31" s="632" t="s">
        <v>641</v>
      </c>
      <c r="I31" s="632" t="s">
        <v>642</v>
      </c>
      <c r="J31" s="632" t="s">
        <v>643</v>
      </c>
      <c r="K31" s="632" t="s">
        <v>644</v>
      </c>
      <c r="L31" s="634">
        <v>46</v>
      </c>
      <c r="M31" s="634">
        <v>4</v>
      </c>
      <c r="N31" s="635">
        <v>184</v>
      </c>
    </row>
    <row r="32" spans="1:14" ht="14.4" customHeight="1" x14ac:dyDescent="0.3">
      <c r="A32" s="630" t="s">
        <v>529</v>
      </c>
      <c r="B32" s="631" t="s">
        <v>530</v>
      </c>
      <c r="C32" s="632" t="s">
        <v>534</v>
      </c>
      <c r="D32" s="633" t="s">
        <v>1321</v>
      </c>
      <c r="E32" s="632" t="s">
        <v>545</v>
      </c>
      <c r="F32" s="633" t="s">
        <v>1323</v>
      </c>
      <c r="G32" s="632" t="s">
        <v>549</v>
      </c>
      <c r="H32" s="632" t="s">
        <v>645</v>
      </c>
      <c r="I32" s="632" t="s">
        <v>646</v>
      </c>
      <c r="J32" s="632" t="s">
        <v>596</v>
      </c>
      <c r="K32" s="632" t="s">
        <v>647</v>
      </c>
      <c r="L32" s="634">
        <v>22.569265306427944</v>
      </c>
      <c r="M32" s="634">
        <v>26</v>
      </c>
      <c r="N32" s="635">
        <v>586.8008979671265</v>
      </c>
    </row>
    <row r="33" spans="1:14" ht="14.4" customHeight="1" x14ac:dyDescent="0.3">
      <c r="A33" s="630" t="s">
        <v>529</v>
      </c>
      <c r="B33" s="631" t="s">
        <v>530</v>
      </c>
      <c r="C33" s="632" t="s">
        <v>534</v>
      </c>
      <c r="D33" s="633" t="s">
        <v>1321</v>
      </c>
      <c r="E33" s="632" t="s">
        <v>545</v>
      </c>
      <c r="F33" s="633" t="s">
        <v>1323</v>
      </c>
      <c r="G33" s="632" t="s">
        <v>549</v>
      </c>
      <c r="H33" s="632" t="s">
        <v>648</v>
      </c>
      <c r="I33" s="632" t="s">
        <v>649</v>
      </c>
      <c r="J33" s="632" t="s">
        <v>650</v>
      </c>
      <c r="K33" s="632" t="s">
        <v>651</v>
      </c>
      <c r="L33" s="634">
        <v>60.51</v>
      </c>
      <c r="M33" s="634">
        <v>1</v>
      </c>
      <c r="N33" s="635">
        <v>60.51</v>
      </c>
    </row>
    <row r="34" spans="1:14" ht="14.4" customHeight="1" x14ac:dyDescent="0.3">
      <c r="A34" s="630" t="s">
        <v>529</v>
      </c>
      <c r="B34" s="631" t="s">
        <v>530</v>
      </c>
      <c r="C34" s="632" t="s">
        <v>534</v>
      </c>
      <c r="D34" s="633" t="s">
        <v>1321</v>
      </c>
      <c r="E34" s="632" t="s">
        <v>545</v>
      </c>
      <c r="F34" s="633" t="s">
        <v>1323</v>
      </c>
      <c r="G34" s="632" t="s">
        <v>549</v>
      </c>
      <c r="H34" s="632" t="s">
        <v>652</v>
      </c>
      <c r="I34" s="632" t="s">
        <v>653</v>
      </c>
      <c r="J34" s="632" t="s">
        <v>654</v>
      </c>
      <c r="K34" s="632" t="s">
        <v>655</v>
      </c>
      <c r="L34" s="634">
        <v>76.999914572739925</v>
      </c>
      <c r="M34" s="634">
        <v>2</v>
      </c>
      <c r="N34" s="635">
        <v>153.99982914547985</v>
      </c>
    </row>
    <row r="35" spans="1:14" ht="14.4" customHeight="1" x14ac:dyDescent="0.3">
      <c r="A35" s="630" t="s">
        <v>529</v>
      </c>
      <c r="B35" s="631" t="s">
        <v>530</v>
      </c>
      <c r="C35" s="632" t="s">
        <v>534</v>
      </c>
      <c r="D35" s="633" t="s">
        <v>1321</v>
      </c>
      <c r="E35" s="632" t="s">
        <v>545</v>
      </c>
      <c r="F35" s="633" t="s">
        <v>1323</v>
      </c>
      <c r="G35" s="632" t="s">
        <v>549</v>
      </c>
      <c r="H35" s="632" t="s">
        <v>656</v>
      </c>
      <c r="I35" s="632" t="s">
        <v>657</v>
      </c>
      <c r="J35" s="632" t="s">
        <v>658</v>
      </c>
      <c r="K35" s="632" t="s">
        <v>659</v>
      </c>
      <c r="L35" s="634">
        <v>68.089898135323708</v>
      </c>
      <c r="M35" s="634">
        <v>3</v>
      </c>
      <c r="N35" s="635">
        <v>204.26969440597111</v>
      </c>
    </row>
    <row r="36" spans="1:14" ht="14.4" customHeight="1" x14ac:dyDescent="0.3">
      <c r="A36" s="630" t="s">
        <v>529</v>
      </c>
      <c r="B36" s="631" t="s">
        <v>530</v>
      </c>
      <c r="C36" s="632" t="s">
        <v>534</v>
      </c>
      <c r="D36" s="633" t="s">
        <v>1321</v>
      </c>
      <c r="E36" s="632" t="s">
        <v>545</v>
      </c>
      <c r="F36" s="633" t="s">
        <v>1323</v>
      </c>
      <c r="G36" s="632" t="s">
        <v>549</v>
      </c>
      <c r="H36" s="632" t="s">
        <v>660</v>
      </c>
      <c r="I36" s="632" t="s">
        <v>661</v>
      </c>
      <c r="J36" s="632" t="s">
        <v>662</v>
      </c>
      <c r="K36" s="632" t="s">
        <v>663</v>
      </c>
      <c r="L36" s="634">
        <v>100.30993561049195</v>
      </c>
      <c r="M36" s="634">
        <v>1</v>
      </c>
      <c r="N36" s="635">
        <v>100.30993561049195</v>
      </c>
    </row>
    <row r="37" spans="1:14" ht="14.4" customHeight="1" x14ac:dyDescent="0.3">
      <c r="A37" s="630" t="s">
        <v>529</v>
      </c>
      <c r="B37" s="631" t="s">
        <v>530</v>
      </c>
      <c r="C37" s="632" t="s">
        <v>534</v>
      </c>
      <c r="D37" s="633" t="s">
        <v>1321</v>
      </c>
      <c r="E37" s="632" t="s">
        <v>545</v>
      </c>
      <c r="F37" s="633" t="s">
        <v>1323</v>
      </c>
      <c r="G37" s="632" t="s">
        <v>549</v>
      </c>
      <c r="H37" s="632" t="s">
        <v>664</v>
      </c>
      <c r="I37" s="632" t="s">
        <v>665</v>
      </c>
      <c r="J37" s="632" t="s">
        <v>666</v>
      </c>
      <c r="K37" s="632" t="s">
        <v>667</v>
      </c>
      <c r="L37" s="634">
        <v>83.970000000000013</v>
      </c>
      <c r="M37" s="634">
        <v>1</v>
      </c>
      <c r="N37" s="635">
        <v>83.970000000000013</v>
      </c>
    </row>
    <row r="38" spans="1:14" ht="14.4" customHeight="1" x14ac:dyDescent="0.3">
      <c r="A38" s="630" t="s">
        <v>529</v>
      </c>
      <c r="B38" s="631" t="s">
        <v>530</v>
      </c>
      <c r="C38" s="632" t="s">
        <v>534</v>
      </c>
      <c r="D38" s="633" t="s">
        <v>1321</v>
      </c>
      <c r="E38" s="632" t="s">
        <v>545</v>
      </c>
      <c r="F38" s="633" t="s">
        <v>1323</v>
      </c>
      <c r="G38" s="632" t="s">
        <v>549</v>
      </c>
      <c r="H38" s="632" t="s">
        <v>668</v>
      </c>
      <c r="I38" s="632" t="s">
        <v>669</v>
      </c>
      <c r="J38" s="632" t="s">
        <v>670</v>
      </c>
      <c r="K38" s="632" t="s">
        <v>671</v>
      </c>
      <c r="L38" s="634">
        <v>75.239913099519796</v>
      </c>
      <c r="M38" s="634">
        <v>3</v>
      </c>
      <c r="N38" s="635">
        <v>225.71973929855938</v>
      </c>
    </row>
    <row r="39" spans="1:14" ht="14.4" customHeight="1" x14ac:dyDescent="0.3">
      <c r="A39" s="630" t="s">
        <v>529</v>
      </c>
      <c r="B39" s="631" t="s">
        <v>530</v>
      </c>
      <c r="C39" s="632" t="s">
        <v>534</v>
      </c>
      <c r="D39" s="633" t="s">
        <v>1321</v>
      </c>
      <c r="E39" s="632" t="s">
        <v>545</v>
      </c>
      <c r="F39" s="633" t="s">
        <v>1323</v>
      </c>
      <c r="G39" s="632" t="s">
        <v>549</v>
      </c>
      <c r="H39" s="632" t="s">
        <v>672</v>
      </c>
      <c r="I39" s="632" t="s">
        <v>673</v>
      </c>
      <c r="J39" s="632" t="s">
        <v>674</v>
      </c>
      <c r="K39" s="632" t="s">
        <v>675</v>
      </c>
      <c r="L39" s="634">
        <v>69.5597687844364</v>
      </c>
      <c r="M39" s="634">
        <v>1</v>
      </c>
      <c r="N39" s="635">
        <v>69.5597687844364</v>
      </c>
    </row>
    <row r="40" spans="1:14" ht="14.4" customHeight="1" x14ac:dyDescent="0.3">
      <c r="A40" s="630" t="s">
        <v>529</v>
      </c>
      <c r="B40" s="631" t="s">
        <v>530</v>
      </c>
      <c r="C40" s="632" t="s">
        <v>534</v>
      </c>
      <c r="D40" s="633" t="s">
        <v>1321</v>
      </c>
      <c r="E40" s="632" t="s">
        <v>545</v>
      </c>
      <c r="F40" s="633" t="s">
        <v>1323</v>
      </c>
      <c r="G40" s="632" t="s">
        <v>549</v>
      </c>
      <c r="H40" s="632" t="s">
        <v>676</v>
      </c>
      <c r="I40" s="632" t="s">
        <v>677</v>
      </c>
      <c r="J40" s="632" t="s">
        <v>678</v>
      </c>
      <c r="K40" s="632" t="s">
        <v>679</v>
      </c>
      <c r="L40" s="634">
        <v>100.70999999999998</v>
      </c>
      <c r="M40" s="634">
        <v>1</v>
      </c>
      <c r="N40" s="635">
        <v>100.70999999999998</v>
      </c>
    </row>
    <row r="41" spans="1:14" ht="14.4" customHeight="1" x14ac:dyDescent="0.3">
      <c r="A41" s="630" t="s">
        <v>529</v>
      </c>
      <c r="B41" s="631" t="s">
        <v>530</v>
      </c>
      <c r="C41" s="632" t="s">
        <v>534</v>
      </c>
      <c r="D41" s="633" t="s">
        <v>1321</v>
      </c>
      <c r="E41" s="632" t="s">
        <v>545</v>
      </c>
      <c r="F41" s="633" t="s">
        <v>1323</v>
      </c>
      <c r="G41" s="632" t="s">
        <v>549</v>
      </c>
      <c r="H41" s="632" t="s">
        <v>680</v>
      </c>
      <c r="I41" s="632" t="s">
        <v>681</v>
      </c>
      <c r="J41" s="632" t="s">
        <v>682</v>
      </c>
      <c r="K41" s="632" t="s">
        <v>683</v>
      </c>
      <c r="L41" s="634">
        <v>361.27000000000004</v>
      </c>
      <c r="M41" s="634">
        <v>1</v>
      </c>
      <c r="N41" s="635">
        <v>361.27000000000004</v>
      </c>
    </row>
    <row r="42" spans="1:14" ht="14.4" customHeight="1" x14ac:dyDescent="0.3">
      <c r="A42" s="630" t="s">
        <v>529</v>
      </c>
      <c r="B42" s="631" t="s">
        <v>530</v>
      </c>
      <c r="C42" s="632" t="s">
        <v>534</v>
      </c>
      <c r="D42" s="633" t="s">
        <v>1321</v>
      </c>
      <c r="E42" s="632" t="s">
        <v>545</v>
      </c>
      <c r="F42" s="633" t="s">
        <v>1323</v>
      </c>
      <c r="G42" s="632" t="s">
        <v>549</v>
      </c>
      <c r="H42" s="632" t="s">
        <v>684</v>
      </c>
      <c r="I42" s="632" t="s">
        <v>685</v>
      </c>
      <c r="J42" s="632" t="s">
        <v>686</v>
      </c>
      <c r="K42" s="632" t="s">
        <v>687</v>
      </c>
      <c r="L42" s="634">
        <v>122.072499747443</v>
      </c>
      <c r="M42" s="634">
        <v>4</v>
      </c>
      <c r="N42" s="635">
        <v>488.28999898977202</v>
      </c>
    </row>
    <row r="43" spans="1:14" ht="14.4" customHeight="1" x14ac:dyDescent="0.3">
      <c r="A43" s="630" t="s">
        <v>529</v>
      </c>
      <c r="B43" s="631" t="s">
        <v>530</v>
      </c>
      <c r="C43" s="632" t="s">
        <v>534</v>
      </c>
      <c r="D43" s="633" t="s">
        <v>1321</v>
      </c>
      <c r="E43" s="632" t="s">
        <v>545</v>
      </c>
      <c r="F43" s="633" t="s">
        <v>1323</v>
      </c>
      <c r="G43" s="632" t="s">
        <v>549</v>
      </c>
      <c r="H43" s="632" t="s">
        <v>688</v>
      </c>
      <c r="I43" s="632" t="s">
        <v>689</v>
      </c>
      <c r="J43" s="632" t="s">
        <v>686</v>
      </c>
      <c r="K43" s="632" t="s">
        <v>690</v>
      </c>
      <c r="L43" s="634">
        <v>133.86000000000001</v>
      </c>
      <c r="M43" s="634">
        <v>1</v>
      </c>
      <c r="N43" s="635">
        <v>133.86000000000001</v>
      </c>
    </row>
    <row r="44" spans="1:14" ht="14.4" customHeight="1" x14ac:dyDescent="0.3">
      <c r="A44" s="630" t="s">
        <v>529</v>
      </c>
      <c r="B44" s="631" t="s">
        <v>530</v>
      </c>
      <c r="C44" s="632" t="s">
        <v>534</v>
      </c>
      <c r="D44" s="633" t="s">
        <v>1321</v>
      </c>
      <c r="E44" s="632" t="s">
        <v>545</v>
      </c>
      <c r="F44" s="633" t="s">
        <v>1323</v>
      </c>
      <c r="G44" s="632" t="s">
        <v>549</v>
      </c>
      <c r="H44" s="632" t="s">
        <v>691</v>
      </c>
      <c r="I44" s="632" t="s">
        <v>692</v>
      </c>
      <c r="J44" s="632" t="s">
        <v>693</v>
      </c>
      <c r="K44" s="632" t="s">
        <v>694</v>
      </c>
      <c r="L44" s="634">
        <v>73.949857243917279</v>
      </c>
      <c r="M44" s="634">
        <v>4</v>
      </c>
      <c r="N44" s="635">
        <v>295.79942897566912</v>
      </c>
    </row>
    <row r="45" spans="1:14" ht="14.4" customHeight="1" x14ac:dyDescent="0.3">
      <c r="A45" s="630" t="s">
        <v>529</v>
      </c>
      <c r="B45" s="631" t="s">
        <v>530</v>
      </c>
      <c r="C45" s="632" t="s">
        <v>534</v>
      </c>
      <c r="D45" s="633" t="s">
        <v>1321</v>
      </c>
      <c r="E45" s="632" t="s">
        <v>545</v>
      </c>
      <c r="F45" s="633" t="s">
        <v>1323</v>
      </c>
      <c r="G45" s="632" t="s">
        <v>549</v>
      </c>
      <c r="H45" s="632" t="s">
        <v>695</v>
      </c>
      <c r="I45" s="632" t="s">
        <v>696</v>
      </c>
      <c r="J45" s="632" t="s">
        <v>697</v>
      </c>
      <c r="K45" s="632" t="s">
        <v>698</v>
      </c>
      <c r="L45" s="634">
        <v>47.359949110744509</v>
      </c>
      <c r="M45" s="634">
        <v>11</v>
      </c>
      <c r="N45" s="635">
        <v>520.95944021818957</v>
      </c>
    </row>
    <row r="46" spans="1:14" ht="14.4" customHeight="1" x14ac:dyDescent="0.3">
      <c r="A46" s="630" t="s">
        <v>529</v>
      </c>
      <c r="B46" s="631" t="s">
        <v>530</v>
      </c>
      <c r="C46" s="632" t="s">
        <v>534</v>
      </c>
      <c r="D46" s="633" t="s">
        <v>1321</v>
      </c>
      <c r="E46" s="632" t="s">
        <v>545</v>
      </c>
      <c r="F46" s="633" t="s">
        <v>1323</v>
      </c>
      <c r="G46" s="632" t="s">
        <v>549</v>
      </c>
      <c r="H46" s="632" t="s">
        <v>699</v>
      </c>
      <c r="I46" s="632" t="s">
        <v>699</v>
      </c>
      <c r="J46" s="632" t="s">
        <v>700</v>
      </c>
      <c r="K46" s="632" t="s">
        <v>701</v>
      </c>
      <c r="L46" s="634">
        <v>106.65</v>
      </c>
      <c r="M46" s="634">
        <v>2</v>
      </c>
      <c r="N46" s="635">
        <v>213.3</v>
      </c>
    </row>
    <row r="47" spans="1:14" ht="14.4" customHeight="1" x14ac:dyDescent="0.3">
      <c r="A47" s="630" t="s">
        <v>529</v>
      </c>
      <c r="B47" s="631" t="s">
        <v>530</v>
      </c>
      <c r="C47" s="632" t="s">
        <v>534</v>
      </c>
      <c r="D47" s="633" t="s">
        <v>1321</v>
      </c>
      <c r="E47" s="632" t="s">
        <v>545</v>
      </c>
      <c r="F47" s="633" t="s">
        <v>1323</v>
      </c>
      <c r="G47" s="632" t="s">
        <v>549</v>
      </c>
      <c r="H47" s="632" t="s">
        <v>702</v>
      </c>
      <c r="I47" s="632" t="s">
        <v>703</v>
      </c>
      <c r="J47" s="632" t="s">
        <v>704</v>
      </c>
      <c r="K47" s="632" t="s">
        <v>705</v>
      </c>
      <c r="L47" s="634">
        <v>41.639969224981506</v>
      </c>
      <c r="M47" s="634">
        <v>4</v>
      </c>
      <c r="N47" s="635">
        <v>166.55987689992602</v>
      </c>
    </row>
    <row r="48" spans="1:14" ht="14.4" customHeight="1" x14ac:dyDescent="0.3">
      <c r="A48" s="630" t="s">
        <v>529</v>
      </c>
      <c r="B48" s="631" t="s">
        <v>530</v>
      </c>
      <c r="C48" s="632" t="s">
        <v>534</v>
      </c>
      <c r="D48" s="633" t="s">
        <v>1321</v>
      </c>
      <c r="E48" s="632" t="s">
        <v>545</v>
      </c>
      <c r="F48" s="633" t="s">
        <v>1323</v>
      </c>
      <c r="G48" s="632" t="s">
        <v>549</v>
      </c>
      <c r="H48" s="632" t="s">
        <v>706</v>
      </c>
      <c r="I48" s="632" t="s">
        <v>707</v>
      </c>
      <c r="J48" s="632" t="s">
        <v>704</v>
      </c>
      <c r="K48" s="632" t="s">
        <v>708</v>
      </c>
      <c r="L48" s="634">
        <v>292.46997697276544</v>
      </c>
      <c r="M48" s="634">
        <v>12</v>
      </c>
      <c r="N48" s="635">
        <v>3509.6397236731855</v>
      </c>
    </row>
    <row r="49" spans="1:14" ht="14.4" customHeight="1" x14ac:dyDescent="0.3">
      <c r="A49" s="630" t="s">
        <v>529</v>
      </c>
      <c r="B49" s="631" t="s">
        <v>530</v>
      </c>
      <c r="C49" s="632" t="s">
        <v>534</v>
      </c>
      <c r="D49" s="633" t="s">
        <v>1321</v>
      </c>
      <c r="E49" s="632" t="s">
        <v>545</v>
      </c>
      <c r="F49" s="633" t="s">
        <v>1323</v>
      </c>
      <c r="G49" s="632" t="s">
        <v>549</v>
      </c>
      <c r="H49" s="632" t="s">
        <v>709</v>
      </c>
      <c r="I49" s="632" t="s">
        <v>710</v>
      </c>
      <c r="J49" s="632" t="s">
        <v>711</v>
      </c>
      <c r="K49" s="632" t="s">
        <v>712</v>
      </c>
      <c r="L49" s="634">
        <v>91.632888359354681</v>
      </c>
      <c r="M49" s="634">
        <v>3</v>
      </c>
      <c r="N49" s="635">
        <v>274.89866507806403</v>
      </c>
    </row>
    <row r="50" spans="1:14" ht="14.4" customHeight="1" x14ac:dyDescent="0.3">
      <c r="A50" s="630" t="s">
        <v>529</v>
      </c>
      <c r="B50" s="631" t="s">
        <v>530</v>
      </c>
      <c r="C50" s="632" t="s">
        <v>534</v>
      </c>
      <c r="D50" s="633" t="s">
        <v>1321</v>
      </c>
      <c r="E50" s="632" t="s">
        <v>545</v>
      </c>
      <c r="F50" s="633" t="s">
        <v>1323</v>
      </c>
      <c r="G50" s="632" t="s">
        <v>549</v>
      </c>
      <c r="H50" s="632" t="s">
        <v>713</v>
      </c>
      <c r="I50" s="632" t="s">
        <v>714</v>
      </c>
      <c r="J50" s="632" t="s">
        <v>715</v>
      </c>
      <c r="K50" s="632" t="s">
        <v>716</v>
      </c>
      <c r="L50" s="634">
        <v>38.03</v>
      </c>
      <c r="M50" s="634">
        <v>2</v>
      </c>
      <c r="N50" s="635">
        <v>76.06</v>
      </c>
    </row>
    <row r="51" spans="1:14" ht="14.4" customHeight="1" x14ac:dyDescent="0.3">
      <c r="A51" s="630" t="s">
        <v>529</v>
      </c>
      <c r="B51" s="631" t="s">
        <v>530</v>
      </c>
      <c r="C51" s="632" t="s">
        <v>534</v>
      </c>
      <c r="D51" s="633" t="s">
        <v>1321</v>
      </c>
      <c r="E51" s="632" t="s">
        <v>545</v>
      </c>
      <c r="F51" s="633" t="s">
        <v>1323</v>
      </c>
      <c r="G51" s="632" t="s">
        <v>549</v>
      </c>
      <c r="H51" s="632" t="s">
        <v>717</v>
      </c>
      <c r="I51" s="632" t="s">
        <v>718</v>
      </c>
      <c r="J51" s="632" t="s">
        <v>719</v>
      </c>
      <c r="K51" s="632" t="s">
        <v>720</v>
      </c>
      <c r="L51" s="634">
        <v>160.29754675443905</v>
      </c>
      <c r="M51" s="634">
        <v>4</v>
      </c>
      <c r="N51" s="635">
        <v>641.19018701775622</v>
      </c>
    </row>
    <row r="52" spans="1:14" ht="14.4" customHeight="1" x14ac:dyDescent="0.3">
      <c r="A52" s="630" t="s">
        <v>529</v>
      </c>
      <c r="B52" s="631" t="s">
        <v>530</v>
      </c>
      <c r="C52" s="632" t="s">
        <v>534</v>
      </c>
      <c r="D52" s="633" t="s">
        <v>1321</v>
      </c>
      <c r="E52" s="632" t="s">
        <v>545</v>
      </c>
      <c r="F52" s="633" t="s">
        <v>1323</v>
      </c>
      <c r="G52" s="632" t="s">
        <v>549</v>
      </c>
      <c r="H52" s="632" t="s">
        <v>721</v>
      </c>
      <c r="I52" s="632" t="s">
        <v>722</v>
      </c>
      <c r="J52" s="632" t="s">
        <v>723</v>
      </c>
      <c r="K52" s="632" t="s">
        <v>724</v>
      </c>
      <c r="L52" s="634">
        <v>166.91</v>
      </c>
      <c r="M52" s="634">
        <v>1</v>
      </c>
      <c r="N52" s="635">
        <v>166.91</v>
      </c>
    </row>
    <row r="53" spans="1:14" ht="14.4" customHeight="1" x14ac:dyDescent="0.3">
      <c r="A53" s="630" t="s">
        <v>529</v>
      </c>
      <c r="B53" s="631" t="s">
        <v>530</v>
      </c>
      <c r="C53" s="632" t="s">
        <v>534</v>
      </c>
      <c r="D53" s="633" t="s">
        <v>1321</v>
      </c>
      <c r="E53" s="632" t="s">
        <v>545</v>
      </c>
      <c r="F53" s="633" t="s">
        <v>1323</v>
      </c>
      <c r="G53" s="632" t="s">
        <v>549</v>
      </c>
      <c r="H53" s="632" t="s">
        <v>725</v>
      </c>
      <c r="I53" s="632" t="s">
        <v>238</v>
      </c>
      <c r="J53" s="632" t="s">
        <v>726</v>
      </c>
      <c r="K53" s="632"/>
      <c r="L53" s="634">
        <v>97.320308512988021</v>
      </c>
      <c r="M53" s="634">
        <v>7</v>
      </c>
      <c r="N53" s="635">
        <v>681.24215959091612</v>
      </c>
    </row>
    <row r="54" spans="1:14" ht="14.4" customHeight="1" x14ac:dyDescent="0.3">
      <c r="A54" s="630" t="s">
        <v>529</v>
      </c>
      <c r="B54" s="631" t="s">
        <v>530</v>
      </c>
      <c r="C54" s="632" t="s">
        <v>534</v>
      </c>
      <c r="D54" s="633" t="s">
        <v>1321</v>
      </c>
      <c r="E54" s="632" t="s">
        <v>545</v>
      </c>
      <c r="F54" s="633" t="s">
        <v>1323</v>
      </c>
      <c r="G54" s="632" t="s">
        <v>549</v>
      </c>
      <c r="H54" s="632" t="s">
        <v>727</v>
      </c>
      <c r="I54" s="632" t="s">
        <v>238</v>
      </c>
      <c r="J54" s="632" t="s">
        <v>728</v>
      </c>
      <c r="K54" s="632"/>
      <c r="L54" s="634">
        <v>21.76396975749936</v>
      </c>
      <c r="M54" s="634">
        <v>10</v>
      </c>
      <c r="N54" s="635">
        <v>217.63969757499359</v>
      </c>
    </row>
    <row r="55" spans="1:14" ht="14.4" customHeight="1" x14ac:dyDescent="0.3">
      <c r="A55" s="630" t="s">
        <v>529</v>
      </c>
      <c r="B55" s="631" t="s">
        <v>530</v>
      </c>
      <c r="C55" s="632" t="s">
        <v>534</v>
      </c>
      <c r="D55" s="633" t="s">
        <v>1321</v>
      </c>
      <c r="E55" s="632" t="s">
        <v>545</v>
      </c>
      <c r="F55" s="633" t="s">
        <v>1323</v>
      </c>
      <c r="G55" s="632" t="s">
        <v>549</v>
      </c>
      <c r="H55" s="632" t="s">
        <v>729</v>
      </c>
      <c r="I55" s="632" t="s">
        <v>730</v>
      </c>
      <c r="J55" s="632" t="s">
        <v>731</v>
      </c>
      <c r="K55" s="632" t="s">
        <v>732</v>
      </c>
      <c r="L55" s="634">
        <v>28.513992990680073</v>
      </c>
      <c r="M55" s="634">
        <v>10</v>
      </c>
      <c r="N55" s="635">
        <v>285.13992990680072</v>
      </c>
    </row>
    <row r="56" spans="1:14" ht="14.4" customHeight="1" x14ac:dyDescent="0.3">
      <c r="A56" s="630" t="s">
        <v>529</v>
      </c>
      <c r="B56" s="631" t="s">
        <v>530</v>
      </c>
      <c r="C56" s="632" t="s">
        <v>534</v>
      </c>
      <c r="D56" s="633" t="s">
        <v>1321</v>
      </c>
      <c r="E56" s="632" t="s">
        <v>545</v>
      </c>
      <c r="F56" s="633" t="s">
        <v>1323</v>
      </c>
      <c r="G56" s="632" t="s">
        <v>549</v>
      </c>
      <c r="H56" s="632" t="s">
        <v>733</v>
      </c>
      <c r="I56" s="632" t="s">
        <v>734</v>
      </c>
      <c r="J56" s="632" t="s">
        <v>735</v>
      </c>
      <c r="K56" s="632" t="s">
        <v>736</v>
      </c>
      <c r="L56" s="634">
        <v>64.556762538332407</v>
      </c>
      <c r="M56" s="634">
        <v>27</v>
      </c>
      <c r="N56" s="635">
        <v>1743.0325885349748</v>
      </c>
    </row>
    <row r="57" spans="1:14" ht="14.4" customHeight="1" x14ac:dyDescent="0.3">
      <c r="A57" s="630" t="s">
        <v>529</v>
      </c>
      <c r="B57" s="631" t="s">
        <v>530</v>
      </c>
      <c r="C57" s="632" t="s">
        <v>534</v>
      </c>
      <c r="D57" s="633" t="s">
        <v>1321</v>
      </c>
      <c r="E57" s="632" t="s">
        <v>545</v>
      </c>
      <c r="F57" s="633" t="s">
        <v>1323</v>
      </c>
      <c r="G57" s="632" t="s">
        <v>549</v>
      </c>
      <c r="H57" s="632" t="s">
        <v>737</v>
      </c>
      <c r="I57" s="632" t="s">
        <v>738</v>
      </c>
      <c r="J57" s="632" t="s">
        <v>739</v>
      </c>
      <c r="K57" s="632" t="s">
        <v>740</v>
      </c>
      <c r="L57" s="634">
        <v>118.89000000000003</v>
      </c>
      <c r="M57" s="634">
        <v>3</v>
      </c>
      <c r="N57" s="635">
        <v>356.67000000000007</v>
      </c>
    </row>
    <row r="58" spans="1:14" ht="14.4" customHeight="1" x14ac:dyDescent="0.3">
      <c r="A58" s="630" t="s">
        <v>529</v>
      </c>
      <c r="B58" s="631" t="s">
        <v>530</v>
      </c>
      <c r="C58" s="632" t="s">
        <v>534</v>
      </c>
      <c r="D58" s="633" t="s">
        <v>1321</v>
      </c>
      <c r="E58" s="632" t="s">
        <v>545</v>
      </c>
      <c r="F58" s="633" t="s">
        <v>1323</v>
      </c>
      <c r="G58" s="632" t="s">
        <v>549</v>
      </c>
      <c r="H58" s="632" t="s">
        <v>741</v>
      </c>
      <c r="I58" s="632" t="s">
        <v>742</v>
      </c>
      <c r="J58" s="632" t="s">
        <v>743</v>
      </c>
      <c r="K58" s="632" t="s">
        <v>744</v>
      </c>
      <c r="L58" s="634">
        <v>122.08326292015165</v>
      </c>
      <c r="M58" s="634">
        <v>3</v>
      </c>
      <c r="N58" s="635">
        <v>366.24978876045498</v>
      </c>
    </row>
    <row r="59" spans="1:14" ht="14.4" customHeight="1" x14ac:dyDescent="0.3">
      <c r="A59" s="630" t="s">
        <v>529</v>
      </c>
      <c r="B59" s="631" t="s">
        <v>530</v>
      </c>
      <c r="C59" s="632" t="s">
        <v>534</v>
      </c>
      <c r="D59" s="633" t="s">
        <v>1321</v>
      </c>
      <c r="E59" s="632" t="s">
        <v>545</v>
      </c>
      <c r="F59" s="633" t="s">
        <v>1323</v>
      </c>
      <c r="G59" s="632" t="s">
        <v>549</v>
      </c>
      <c r="H59" s="632" t="s">
        <v>745</v>
      </c>
      <c r="I59" s="632" t="s">
        <v>746</v>
      </c>
      <c r="J59" s="632" t="s">
        <v>747</v>
      </c>
      <c r="K59" s="632" t="s">
        <v>748</v>
      </c>
      <c r="L59" s="634">
        <v>59.21</v>
      </c>
      <c r="M59" s="634">
        <v>3</v>
      </c>
      <c r="N59" s="635">
        <v>177.63</v>
      </c>
    </row>
    <row r="60" spans="1:14" ht="14.4" customHeight="1" x14ac:dyDescent="0.3">
      <c r="A60" s="630" t="s">
        <v>529</v>
      </c>
      <c r="B60" s="631" t="s">
        <v>530</v>
      </c>
      <c r="C60" s="632" t="s">
        <v>534</v>
      </c>
      <c r="D60" s="633" t="s">
        <v>1321</v>
      </c>
      <c r="E60" s="632" t="s">
        <v>545</v>
      </c>
      <c r="F60" s="633" t="s">
        <v>1323</v>
      </c>
      <c r="G60" s="632" t="s">
        <v>549</v>
      </c>
      <c r="H60" s="632" t="s">
        <v>749</v>
      </c>
      <c r="I60" s="632" t="s">
        <v>750</v>
      </c>
      <c r="J60" s="632" t="s">
        <v>751</v>
      </c>
      <c r="K60" s="632" t="s">
        <v>752</v>
      </c>
      <c r="L60" s="634">
        <v>180.15007107741604</v>
      </c>
      <c r="M60" s="634">
        <v>2</v>
      </c>
      <c r="N60" s="635">
        <v>360.30014215483209</v>
      </c>
    </row>
    <row r="61" spans="1:14" ht="14.4" customHeight="1" x14ac:dyDescent="0.3">
      <c r="A61" s="630" t="s">
        <v>529</v>
      </c>
      <c r="B61" s="631" t="s">
        <v>530</v>
      </c>
      <c r="C61" s="632" t="s">
        <v>534</v>
      </c>
      <c r="D61" s="633" t="s">
        <v>1321</v>
      </c>
      <c r="E61" s="632" t="s">
        <v>545</v>
      </c>
      <c r="F61" s="633" t="s">
        <v>1323</v>
      </c>
      <c r="G61" s="632" t="s">
        <v>549</v>
      </c>
      <c r="H61" s="632" t="s">
        <v>753</v>
      </c>
      <c r="I61" s="632" t="s">
        <v>754</v>
      </c>
      <c r="J61" s="632" t="s">
        <v>755</v>
      </c>
      <c r="K61" s="632" t="s">
        <v>756</v>
      </c>
      <c r="L61" s="634">
        <v>19.079999999999998</v>
      </c>
      <c r="M61" s="634">
        <v>6</v>
      </c>
      <c r="N61" s="635">
        <v>114.47999999999999</v>
      </c>
    </row>
    <row r="62" spans="1:14" ht="14.4" customHeight="1" x14ac:dyDescent="0.3">
      <c r="A62" s="630" t="s">
        <v>529</v>
      </c>
      <c r="B62" s="631" t="s">
        <v>530</v>
      </c>
      <c r="C62" s="632" t="s">
        <v>534</v>
      </c>
      <c r="D62" s="633" t="s">
        <v>1321</v>
      </c>
      <c r="E62" s="632" t="s">
        <v>545</v>
      </c>
      <c r="F62" s="633" t="s">
        <v>1323</v>
      </c>
      <c r="G62" s="632" t="s">
        <v>549</v>
      </c>
      <c r="H62" s="632" t="s">
        <v>757</v>
      </c>
      <c r="I62" s="632" t="s">
        <v>758</v>
      </c>
      <c r="J62" s="632" t="s">
        <v>759</v>
      </c>
      <c r="K62" s="632" t="s">
        <v>760</v>
      </c>
      <c r="L62" s="634">
        <v>198.44</v>
      </c>
      <c r="M62" s="634">
        <v>1</v>
      </c>
      <c r="N62" s="635">
        <v>198.44</v>
      </c>
    </row>
    <row r="63" spans="1:14" ht="14.4" customHeight="1" x14ac:dyDescent="0.3">
      <c r="A63" s="630" t="s">
        <v>529</v>
      </c>
      <c r="B63" s="631" t="s">
        <v>530</v>
      </c>
      <c r="C63" s="632" t="s">
        <v>534</v>
      </c>
      <c r="D63" s="633" t="s">
        <v>1321</v>
      </c>
      <c r="E63" s="632" t="s">
        <v>545</v>
      </c>
      <c r="F63" s="633" t="s">
        <v>1323</v>
      </c>
      <c r="G63" s="632" t="s">
        <v>549</v>
      </c>
      <c r="H63" s="632" t="s">
        <v>761</v>
      </c>
      <c r="I63" s="632" t="s">
        <v>762</v>
      </c>
      <c r="J63" s="632" t="s">
        <v>755</v>
      </c>
      <c r="K63" s="632" t="s">
        <v>763</v>
      </c>
      <c r="L63" s="634">
        <v>28.155769948046611</v>
      </c>
      <c r="M63" s="634">
        <v>7</v>
      </c>
      <c r="N63" s="635">
        <v>197.09038963632628</v>
      </c>
    </row>
    <row r="64" spans="1:14" ht="14.4" customHeight="1" x14ac:dyDescent="0.3">
      <c r="A64" s="630" t="s">
        <v>529</v>
      </c>
      <c r="B64" s="631" t="s">
        <v>530</v>
      </c>
      <c r="C64" s="632" t="s">
        <v>534</v>
      </c>
      <c r="D64" s="633" t="s">
        <v>1321</v>
      </c>
      <c r="E64" s="632" t="s">
        <v>545</v>
      </c>
      <c r="F64" s="633" t="s">
        <v>1323</v>
      </c>
      <c r="G64" s="632" t="s">
        <v>549</v>
      </c>
      <c r="H64" s="632" t="s">
        <v>764</v>
      </c>
      <c r="I64" s="632" t="s">
        <v>765</v>
      </c>
      <c r="J64" s="632" t="s">
        <v>766</v>
      </c>
      <c r="K64" s="632" t="s">
        <v>767</v>
      </c>
      <c r="L64" s="634">
        <v>100.88</v>
      </c>
      <c r="M64" s="634">
        <v>1</v>
      </c>
      <c r="N64" s="635">
        <v>100.88</v>
      </c>
    </row>
    <row r="65" spans="1:14" ht="14.4" customHeight="1" x14ac:dyDescent="0.3">
      <c r="A65" s="630" t="s">
        <v>529</v>
      </c>
      <c r="B65" s="631" t="s">
        <v>530</v>
      </c>
      <c r="C65" s="632" t="s">
        <v>534</v>
      </c>
      <c r="D65" s="633" t="s">
        <v>1321</v>
      </c>
      <c r="E65" s="632" t="s">
        <v>545</v>
      </c>
      <c r="F65" s="633" t="s">
        <v>1323</v>
      </c>
      <c r="G65" s="632" t="s">
        <v>549</v>
      </c>
      <c r="H65" s="632" t="s">
        <v>768</v>
      </c>
      <c r="I65" s="632" t="s">
        <v>769</v>
      </c>
      <c r="J65" s="632" t="s">
        <v>770</v>
      </c>
      <c r="K65" s="632" t="s">
        <v>771</v>
      </c>
      <c r="L65" s="634">
        <v>218.178</v>
      </c>
      <c r="M65" s="634">
        <v>3</v>
      </c>
      <c r="N65" s="635">
        <v>654.53399999999999</v>
      </c>
    </row>
    <row r="66" spans="1:14" ht="14.4" customHeight="1" x14ac:dyDescent="0.3">
      <c r="A66" s="630" t="s">
        <v>529</v>
      </c>
      <c r="B66" s="631" t="s">
        <v>530</v>
      </c>
      <c r="C66" s="632" t="s">
        <v>534</v>
      </c>
      <c r="D66" s="633" t="s">
        <v>1321</v>
      </c>
      <c r="E66" s="632" t="s">
        <v>545</v>
      </c>
      <c r="F66" s="633" t="s">
        <v>1323</v>
      </c>
      <c r="G66" s="632" t="s">
        <v>549</v>
      </c>
      <c r="H66" s="632" t="s">
        <v>772</v>
      </c>
      <c r="I66" s="632" t="s">
        <v>238</v>
      </c>
      <c r="J66" s="632" t="s">
        <v>773</v>
      </c>
      <c r="K66" s="632"/>
      <c r="L66" s="634">
        <v>35.651929575283809</v>
      </c>
      <c r="M66" s="634">
        <v>6</v>
      </c>
      <c r="N66" s="635">
        <v>213.91157745170284</v>
      </c>
    </row>
    <row r="67" spans="1:14" ht="14.4" customHeight="1" x14ac:dyDescent="0.3">
      <c r="A67" s="630" t="s">
        <v>529</v>
      </c>
      <c r="B67" s="631" t="s">
        <v>530</v>
      </c>
      <c r="C67" s="632" t="s">
        <v>534</v>
      </c>
      <c r="D67" s="633" t="s">
        <v>1321</v>
      </c>
      <c r="E67" s="632" t="s">
        <v>545</v>
      </c>
      <c r="F67" s="633" t="s">
        <v>1323</v>
      </c>
      <c r="G67" s="632" t="s">
        <v>549</v>
      </c>
      <c r="H67" s="632" t="s">
        <v>774</v>
      </c>
      <c r="I67" s="632" t="s">
        <v>774</v>
      </c>
      <c r="J67" s="632" t="s">
        <v>551</v>
      </c>
      <c r="K67" s="632" t="s">
        <v>775</v>
      </c>
      <c r="L67" s="634">
        <v>201.25</v>
      </c>
      <c r="M67" s="634">
        <v>7</v>
      </c>
      <c r="N67" s="635">
        <v>1408.75</v>
      </c>
    </row>
    <row r="68" spans="1:14" ht="14.4" customHeight="1" x14ac:dyDescent="0.3">
      <c r="A68" s="630" t="s">
        <v>529</v>
      </c>
      <c r="B68" s="631" t="s">
        <v>530</v>
      </c>
      <c r="C68" s="632" t="s">
        <v>534</v>
      </c>
      <c r="D68" s="633" t="s">
        <v>1321</v>
      </c>
      <c r="E68" s="632" t="s">
        <v>545</v>
      </c>
      <c r="F68" s="633" t="s">
        <v>1323</v>
      </c>
      <c r="G68" s="632" t="s">
        <v>549</v>
      </c>
      <c r="H68" s="632" t="s">
        <v>776</v>
      </c>
      <c r="I68" s="632" t="s">
        <v>777</v>
      </c>
      <c r="J68" s="632" t="s">
        <v>778</v>
      </c>
      <c r="K68" s="632" t="s">
        <v>779</v>
      </c>
      <c r="L68" s="634">
        <v>61.822756229856545</v>
      </c>
      <c r="M68" s="634">
        <v>7</v>
      </c>
      <c r="N68" s="635">
        <v>432.75929360899579</v>
      </c>
    </row>
    <row r="69" spans="1:14" ht="14.4" customHeight="1" x14ac:dyDescent="0.3">
      <c r="A69" s="630" t="s">
        <v>529</v>
      </c>
      <c r="B69" s="631" t="s">
        <v>530</v>
      </c>
      <c r="C69" s="632" t="s">
        <v>534</v>
      </c>
      <c r="D69" s="633" t="s">
        <v>1321</v>
      </c>
      <c r="E69" s="632" t="s">
        <v>545</v>
      </c>
      <c r="F69" s="633" t="s">
        <v>1323</v>
      </c>
      <c r="G69" s="632" t="s">
        <v>549</v>
      </c>
      <c r="H69" s="632" t="s">
        <v>780</v>
      </c>
      <c r="I69" s="632" t="s">
        <v>781</v>
      </c>
      <c r="J69" s="632" t="s">
        <v>782</v>
      </c>
      <c r="K69" s="632" t="s">
        <v>783</v>
      </c>
      <c r="L69" s="634">
        <v>1665.1999999999998</v>
      </c>
      <c r="M69" s="634">
        <v>9</v>
      </c>
      <c r="N69" s="635">
        <v>14986.8</v>
      </c>
    </row>
    <row r="70" spans="1:14" ht="14.4" customHeight="1" x14ac:dyDescent="0.3">
      <c r="A70" s="630" t="s">
        <v>529</v>
      </c>
      <c r="B70" s="631" t="s">
        <v>530</v>
      </c>
      <c r="C70" s="632" t="s">
        <v>534</v>
      </c>
      <c r="D70" s="633" t="s">
        <v>1321</v>
      </c>
      <c r="E70" s="632" t="s">
        <v>545</v>
      </c>
      <c r="F70" s="633" t="s">
        <v>1323</v>
      </c>
      <c r="G70" s="632" t="s">
        <v>549</v>
      </c>
      <c r="H70" s="632" t="s">
        <v>784</v>
      </c>
      <c r="I70" s="632" t="s">
        <v>785</v>
      </c>
      <c r="J70" s="632" t="s">
        <v>786</v>
      </c>
      <c r="K70" s="632" t="s">
        <v>787</v>
      </c>
      <c r="L70" s="634">
        <v>51.870051171421849</v>
      </c>
      <c r="M70" s="634">
        <v>1</v>
      </c>
      <c r="N70" s="635">
        <v>51.870051171421849</v>
      </c>
    </row>
    <row r="71" spans="1:14" ht="14.4" customHeight="1" x14ac:dyDescent="0.3">
      <c r="A71" s="630" t="s">
        <v>529</v>
      </c>
      <c r="B71" s="631" t="s">
        <v>530</v>
      </c>
      <c r="C71" s="632" t="s">
        <v>534</v>
      </c>
      <c r="D71" s="633" t="s">
        <v>1321</v>
      </c>
      <c r="E71" s="632" t="s">
        <v>545</v>
      </c>
      <c r="F71" s="633" t="s">
        <v>1323</v>
      </c>
      <c r="G71" s="632" t="s">
        <v>549</v>
      </c>
      <c r="H71" s="632" t="s">
        <v>788</v>
      </c>
      <c r="I71" s="632" t="s">
        <v>789</v>
      </c>
      <c r="J71" s="632" t="s">
        <v>790</v>
      </c>
      <c r="K71" s="632" t="s">
        <v>791</v>
      </c>
      <c r="L71" s="634">
        <v>979.69</v>
      </c>
      <c r="M71" s="634">
        <v>1</v>
      </c>
      <c r="N71" s="635">
        <v>979.69</v>
      </c>
    </row>
    <row r="72" spans="1:14" ht="14.4" customHeight="1" x14ac:dyDescent="0.3">
      <c r="A72" s="630" t="s">
        <v>529</v>
      </c>
      <c r="B72" s="631" t="s">
        <v>530</v>
      </c>
      <c r="C72" s="632" t="s">
        <v>534</v>
      </c>
      <c r="D72" s="633" t="s">
        <v>1321</v>
      </c>
      <c r="E72" s="632" t="s">
        <v>545</v>
      </c>
      <c r="F72" s="633" t="s">
        <v>1323</v>
      </c>
      <c r="G72" s="632" t="s">
        <v>549</v>
      </c>
      <c r="H72" s="632" t="s">
        <v>792</v>
      </c>
      <c r="I72" s="632" t="s">
        <v>793</v>
      </c>
      <c r="J72" s="632" t="s">
        <v>596</v>
      </c>
      <c r="K72" s="632" t="s">
        <v>794</v>
      </c>
      <c r="L72" s="634">
        <v>60.350057829584479</v>
      </c>
      <c r="M72" s="634">
        <v>40</v>
      </c>
      <c r="N72" s="635">
        <v>2414.0023131833791</v>
      </c>
    </row>
    <row r="73" spans="1:14" ht="14.4" customHeight="1" x14ac:dyDescent="0.3">
      <c r="A73" s="630" t="s">
        <v>529</v>
      </c>
      <c r="B73" s="631" t="s">
        <v>530</v>
      </c>
      <c r="C73" s="632" t="s">
        <v>534</v>
      </c>
      <c r="D73" s="633" t="s">
        <v>1321</v>
      </c>
      <c r="E73" s="632" t="s">
        <v>545</v>
      </c>
      <c r="F73" s="633" t="s">
        <v>1323</v>
      </c>
      <c r="G73" s="632" t="s">
        <v>549</v>
      </c>
      <c r="H73" s="632" t="s">
        <v>795</v>
      </c>
      <c r="I73" s="632" t="s">
        <v>796</v>
      </c>
      <c r="J73" s="632" t="s">
        <v>797</v>
      </c>
      <c r="K73" s="632" t="s">
        <v>798</v>
      </c>
      <c r="L73" s="634">
        <v>67.55</v>
      </c>
      <c r="M73" s="634">
        <v>1</v>
      </c>
      <c r="N73" s="635">
        <v>67.55</v>
      </c>
    </row>
    <row r="74" spans="1:14" ht="14.4" customHeight="1" x14ac:dyDescent="0.3">
      <c r="A74" s="630" t="s">
        <v>529</v>
      </c>
      <c r="B74" s="631" t="s">
        <v>530</v>
      </c>
      <c r="C74" s="632" t="s">
        <v>534</v>
      </c>
      <c r="D74" s="633" t="s">
        <v>1321</v>
      </c>
      <c r="E74" s="632" t="s">
        <v>545</v>
      </c>
      <c r="F74" s="633" t="s">
        <v>1323</v>
      </c>
      <c r="G74" s="632" t="s">
        <v>549</v>
      </c>
      <c r="H74" s="632" t="s">
        <v>799</v>
      </c>
      <c r="I74" s="632" t="s">
        <v>800</v>
      </c>
      <c r="J74" s="632" t="s">
        <v>801</v>
      </c>
      <c r="K74" s="632" t="s">
        <v>802</v>
      </c>
      <c r="L74" s="634">
        <v>602.51</v>
      </c>
      <c r="M74" s="634">
        <v>2</v>
      </c>
      <c r="N74" s="635">
        <v>1205.02</v>
      </c>
    </row>
    <row r="75" spans="1:14" ht="14.4" customHeight="1" x14ac:dyDescent="0.3">
      <c r="A75" s="630" t="s">
        <v>529</v>
      </c>
      <c r="B75" s="631" t="s">
        <v>530</v>
      </c>
      <c r="C75" s="632" t="s">
        <v>534</v>
      </c>
      <c r="D75" s="633" t="s">
        <v>1321</v>
      </c>
      <c r="E75" s="632" t="s">
        <v>545</v>
      </c>
      <c r="F75" s="633" t="s">
        <v>1323</v>
      </c>
      <c r="G75" s="632" t="s">
        <v>549</v>
      </c>
      <c r="H75" s="632" t="s">
        <v>803</v>
      </c>
      <c r="I75" s="632" t="s">
        <v>804</v>
      </c>
      <c r="J75" s="632" t="s">
        <v>805</v>
      </c>
      <c r="K75" s="632" t="s">
        <v>806</v>
      </c>
      <c r="L75" s="634">
        <v>74.540000000000006</v>
      </c>
      <c r="M75" s="634">
        <v>1</v>
      </c>
      <c r="N75" s="635">
        <v>74.540000000000006</v>
      </c>
    </row>
    <row r="76" spans="1:14" ht="14.4" customHeight="1" x14ac:dyDescent="0.3">
      <c r="A76" s="630" t="s">
        <v>529</v>
      </c>
      <c r="B76" s="631" t="s">
        <v>530</v>
      </c>
      <c r="C76" s="632" t="s">
        <v>534</v>
      </c>
      <c r="D76" s="633" t="s">
        <v>1321</v>
      </c>
      <c r="E76" s="632" t="s">
        <v>545</v>
      </c>
      <c r="F76" s="633" t="s">
        <v>1323</v>
      </c>
      <c r="G76" s="632" t="s">
        <v>549</v>
      </c>
      <c r="H76" s="632" t="s">
        <v>807</v>
      </c>
      <c r="I76" s="632" t="s">
        <v>808</v>
      </c>
      <c r="J76" s="632" t="s">
        <v>809</v>
      </c>
      <c r="K76" s="632" t="s">
        <v>810</v>
      </c>
      <c r="L76" s="634">
        <v>71.92</v>
      </c>
      <c r="M76" s="634">
        <v>2</v>
      </c>
      <c r="N76" s="635">
        <v>143.84</v>
      </c>
    </row>
    <row r="77" spans="1:14" ht="14.4" customHeight="1" x14ac:dyDescent="0.3">
      <c r="A77" s="630" t="s">
        <v>529</v>
      </c>
      <c r="B77" s="631" t="s">
        <v>530</v>
      </c>
      <c r="C77" s="632" t="s">
        <v>534</v>
      </c>
      <c r="D77" s="633" t="s">
        <v>1321</v>
      </c>
      <c r="E77" s="632" t="s">
        <v>545</v>
      </c>
      <c r="F77" s="633" t="s">
        <v>1323</v>
      </c>
      <c r="G77" s="632" t="s">
        <v>549</v>
      </c>
      <c r="H77" s="632" t="s">
        <v>811</v>
      </c>
      <c r="I77" s="632" t="s">
        <v>812</v>
      </c>
      <c r="J77" s="632" t="s">
        <v>813</v>
      </c>
      <c r="K77" s="632" t="s">
        <v>814</v>
      </c>
      <c r="L77" s="634">
        <v>66.949609936837206</v>
      </c>
      <c r="M77" s="634">
        <v>3</v>
      </c>
      <c r="N77" s="635">
        <v>200.8488298105116</v>
      </c>
    </row>
    <row r="78" spans="1:14" ht="14.4" customHeight="1" x14ac:dyDescent="0.3">
      <c r="A78" s="630" t="s">
        <v>529</v>
      </c>
      <c r="B78" s="631" t="s">
        <v>530</v>
      </c>
      <c r="C78" s="632" t="s">
        <v>534</v>
      </c>
      <c r="D78" s="633" t="s">
        <v>1321</v>
      </c>
      <c r="E78" s="632" t="s">
        <v>545</v>
      </c>
      <c r="F78" s="633" t="s">
        <v>1323</v>
      </c>
      <c r="G78" s="632" t="s">
        <v>549</v>
      </c>
      <c r="H78" s="632" t="s">
        <v>815</v>
      </c>
      <c r="I78" s="632" t="s">
        <v>816</v>
      </c>
      <c r="J78" s="632" t="s">
        <v>817</v>
      </c>
      <c r="K78" s="632" t="s">
        <v>818</v>
      </c>
      <c r="L78" s="634">
        <v>54.54</v>
      </c>
      <c r="M78" s="634">
        <v>1</v>
      </c>
      <c r="N78" s="635">
        <v>54.54</v>
      </c>
    </row>
    <row r="79" spans="1:14" ht="14.4" customHeight="1" x14ac:dyDescent="0.3">
      <c r="A79" s="630" t="s">
        <v>529</v>
      </c>
      <c r="B79" s="631" t="s">
        <v>530</v>
      </c>
      <c r="C79" s="632" t="s">
        <v>534</v>
      </c>
      <c r="D79" s="633" t="s">
        <v>1321</v>
      </c>
      <c r="E79" s="632" t="s">
        <v>545</v>
      </c>
      <c r="F79" s="633" t="s">
        <v>1323</v>
      </c>
      <c r="G79" s="632" t="s">
        <v>549</v>
      </c>
      <c r="H79" s="632" t="s">
        <v>819</v>
      </c>
      <c r="I79" s="632" t="s">
        <v>820</v>
      </c>
      <c r="J79" s="632" t="s">
        <v>821</v>
      </c>
      <c r="K79" s="632" t="s">
        <v>822</v>
      </c>
      <c r="L79" s="634">
        <v>27.22</v>
      </c>
      <c r="M79" s="634">
        <v>1</v>
      </c>
      <c r="N79" s="635">
        <v>27.22</v>
      </c>
    </row>
    <row r="80" spans="1:14" ht="14.4" customHeight="1" x14ac:dyDescent="0.3">
      <c r="A80" s="630" t="s">
        <v>529</v>
      </c>
      <c r="B80" s="631" t="s">
        <v>530</v>
      </c>
      <c r="C80" s="632" t="s">
        <v>534</v>
      </c>
      <c r="D80" s="633" t="s">
        <v>1321</v>
      </c>
      <c r="E80" s="632" t="s">
        <v>545</v>
      </c>
      <c r="F80" s="633" t="s">
        <v>1323</v>
      </c>
      <c r="G80" s="632" t="s">
        <v>549</v>
      </c>
      <c r="H80" s="632" t="s">
        <v>823</v>
      </c>
      <c r="I80" s="632" t="s">
        <v>824</v>
      </c>
      <c r="J80" s="632" t="s">
        <v>825</v>
      </c>
      <c r="K80" s="632" t="s">
        <v>826</v>
      </c>
      <c r="L80" s="634">
        <v>237.65000000000003</v>
      </c>
      <c r="M80" s="634">
        <v>1</v>
      </c>
      <c r="N80" s="635">
        <v>237.65000000000003</v>
      </c>
    </row>
    <row r="81" spans="1:14" ht="14.4" customHeight="1" x14ac:dyDescent="0.3">
      <c r="A81" s="630" t="s">
        <v>529</v>
      </c>
      <c r="B81" s="631" t="s">
        <v>530</v>
      </c>
      <c r="C81" s="632" t="s">
        <v>534</v>
      </c>
      <c r="D81" s="633" t="s">
        <v>1321</v>
      </c>
      <c r="E81" s="632" t="s">
        <v>545</v>
      </c>
      <c r="F81" s="633" t="s">
        <v>1323</v>
      </c>
      <c r="G81" s="632" t="s">
        <v>549</v>
      </c>
      <c r="H81" s="632" t="s">
        <v>827</v>
      </c>
      <c r="I81" s="632" t="s">
        <v>828</v>
      </c>
      <c r="J81" s="632" t="s">
        <v>829</v>
      </c>
      <c r="K81" s="632" t="s">
        <v>760</v>
      </c>
      <c r="L81" s="634">
        <v>120.15</v>
      </c>
      <c r="M81" s="634">
        <v>1</v>
      </c>
      <c r="N81" s="635">
        <v>120.15</v>
      </c>
    </row>
    <row r="82" spans="1:14" ht="14.4" customHeight="1" x14ac:dyDescent="0.3">
      <c r="A82" s="630" t="s">
        <v>529</v>
      </c>
      <c r="B82" s="631" t="s">
        <v>530</v>
      </c>
      <c r="C82" s="632" t="s">
        <v>534</v>
      </c>
      <c r="D82" s="633" t="s">
        <v>1321</v>
      </c>
      <c r="E82" s="632" t="s">
        <v>545</v>
      </c>
      <c r="F82" s="633" t="s">
        <v>1323</v>
      </c>
      <c r="G82" s="632" t="s">
        <v>549</v>
      </c>
      <c r="H82" s="632" t="s">
        <v>830</v>
      </c>
      <c r="I82" s="632" t="s">
        <v>238</v>
      </c>
      <c r="J82" s="632" t="s">
        <v>831</v>
      </c>
      <c r="K82" s="632"/>
      <c r="L82" s="634">
        <v>71.583500000000001</v>
      </c>
      <c r="M82" s="634">
        <v>1</v>
      </c>
      <c r="N82" s="635">
        <v>71.583500000000001</v>
      </c>
    </row>
    <row r="83" spans="1:14" ht="14.4" customHeight="1" x14ac:dyDescent="0.3">
      <c r="A83" s="630" t="s">
        <v>529</v>
      </c>
      <c r="B83" s="631" t="s">
        <v>530</v>
      </c>
      <c r="C83" s="632" t="s">
        <v>534</v>
      </c>
      <c r="D83" s="633" t="s">
        <v>1321</v>
      </c>
      <c r="E83" s="632" t="s">
        <v>545</v>
      </c>
      <c r="F83" s="633" t="s">
        <v>1323</v>
      </c>
      <c r="G83" s="632" t="s">
        <v>549</v>
      </c>
      <c r="H83" s="632" t="s">
        <v>832</v>
      </c>
      <c r="I83" s="632" t="s">
        <v>833</v>
      </c>
      <c r="J83" s="632" t="s">
        <v>834</v>
      </c>
      <c r="K83" s="632" t="s">
        <v>835</v>
      </c>
      <c r="L83" s="634">
        <v>49.53986769313947</v>
      </c>
      <c r="M83" s="634">
        <v>10</v>
      </c>
      <c r="N83" s="635">
        <v>495.39867693139468</v>
      </c>
    </row>
    <row r="84" spans="1:14" ht="14.4" customHeight="1" x14ac:dyDescent="0.3">
      <c r="A84" s="630" t="s">
        <v>529</v>
      </c>
      <c r="B84" s="631" t="s">
        <v>530</v>
      </c>
      <c r="C84" s="632" t="s">
        <v>534</v>
      </c>
      <c r="D84" s="633" t="s">
        <v>1321</v>
      </c>
      <c r="E84" s="632" t="s">
        <v>545</v>
      </c>
      <c r="F84" s="633" t="s">
        <v>1323</v>
      </c>
      <c r="G84" s="632" t="s">
        <v>549</v>
      </c>
      <c r="H84" s="632" t="s">
        <v>836</v>
      </c>
      <c r="I84" s="632" t="s">
        <v>837</v>
      </c>
      <c r="J84" s="632" t="s">
        <v>838</v>
      </c>
      <c r="K84" s="632" t="s">
        <v>839</v>
      </c>
      <c r="L84" s="634">
        <v>64.099999999999994</v>
      </c>
      <c r="M84" s="634">
        <v>1</v>
      </c>
      <c r="N84" s="635">
        <v>64.099999999999994</v>
      </c>
    </row>
    <row r="85" spans="1:14" ht="14.4" customHeight="1" x14ac:dyDescent="0.3">
      <c r="A85" s="630" t="s">
        <v>529</v>
      </c>
      <c r="B85" s="631" t="s">
        <v>530</v>
      </c>
      <c r="C85" s="632" t="s">
        <v>534</v>
      </c>
      <c r="D85" s="633" t="s">
        <v>1321</v>
      </c>
      <c r="E85" s="632" t="s">
        <v>545</v>
      </c>
      <c r="F85" s="633" t="s">
        <v>1323</v>
      </c>
      <c r="G85" s="632" t="s">
        <v>549</v>
      </c>
      <c r="H85" s="632" t="s">
        <v>840</v>
      </c>
      <c r="I85" s="632" t="s">
        <v>238</v>
      </c>
      <c r="J85" s="632" t="s">
        <v>841</v>
      </c>
      <c r="K85" s="632"/>
      <c r="L85" s="634">
        <v>80.675233141715822</v>
      </c>
      <c r="M85" s="634">
        <v>3</v>
      </c>
      <c r="N85" s="635">
        <v>242.02569942514748</v>
      </c>
    </row>
    <row r="86" spans="1:14" ht="14.4" customHeight="1" x14ac:dyDescent="0.3">
      <c r="A86" s="630" t="s">
        <v>529</v>
      </c>
      <c r="B86" s="631" t="s">
        <v>530</v>
      </c>
      <c r="C86" s="632" t="s">
        <v>534</v>
      </c>
      <c r="D86" s="633" t="s">
        <v>1321</v>
      </c>
      <c r="E86" s="632" t="s">
        <v>545</v>
      </c>
      <c r="F86" s="633" t="s">
        <v>1323</v>
      </c>
      <c r="G86" s="632" t="s">
        <v>549</v>
      </c>
      <c r="H86" s="632" t="s">
        <v>842</v>
      </c>
      <c r="I86" s="632" t="s">
        <v>843</v>
      </c>
      <c r="J86" s="632" t="s">
        <v>844</v>
      </c>
      <c r="K86" s="632" t="s">
        <v>845</v>
      </c>
      <c r="L86" s="634">
        <v>128.41000000000003</v>
      </c>
      <c r="M86" s="634">
        <v>1</v>
      </c>
      <c r="N86" s="635">
        <v>128.41000000000003</v>
      </c>
    </row>
    <row r="87" spans="1:14" ht="14.4" customHeight="1" x14ac:dyDescent="0.3">
      <c r="A87" s="630" t="s">
        <v>529</v>
      </c>
      <c r="B87" s="631" t="s">
        <v>530</v>
      </c>
      <c r="C87" s="632" t="s">
        <v>534</v>
      </c>
      <c r="D87" s="633" t="s">
        <v>1321</v>
      </c>
      <c r="E87" s="632" t="s">
        <v>545</v>
      </c>
      <c r="F87" s="633" t="s">
        <v>1323</v>
      </c>
      <c r="G87" s="632" t="s">
        <v>549</v>
      </c>
      <c r="H87" s="632" t="s">
        <v>846</v>
      </c>
      <c r="I87" s="632" t="s">
        <v>847</v>
      </c>
      <c r="J87" s="632" t="s">
        <v>848</v>
      </c>
      <c r="K87" s="632" t="s">
        <v>849</v>
      </c>
      <c r="L87" s="634">
        <v>30.65</v>
      </c>
      <c r="M87" s="634">
        <v>2</v>
      </c>
      <c r="N87" s="635">
        <v>61.3</v>
      </c>
    </row>
    <row r="88" spans="1:14" ht="14.4" customHeight="1" x14ac:dyDescent="0.3">
      <c r="A88" s="630" t="s">
        <v>529</v>
      </c>
      <c r="B88" s="631" t="s">
        <v>530</v>
      </c>
      <c r="C88" s="632" t="s">
        <v>534</v>
      </c>
      <c r="D88" s="633" t="s">
        <v>1321</v>
      </c>
      <c r="E88" s="632" t="s">
        <v>545</v>
      </c>
      <c r="F88" s="633" t="s">
        <v>1323</v>
      </c>
      <c r="G88" s="632" t="s">
        <v>549</v>
      </c>
      <c r="H88" s="632" t="s">
        <v>850</v>
      </c>
      <c r="I88" s="632" t="s">
        <v>851</v>
      </c>
      <c r="J88" s="632" t="s">
        <v>852</v>
      </c>
      <c r="K88" s="632" t="s">
        <v>853</v>
      </c>
      <c r="L88" s="634">
        <v>25.5</v>
      </c>
      <c r="M88" s="634">
        <v>1</v>
      </c>
      <c r="N88" s="635">
        <v>25.5</v>
      </c>
    </row>
    <row r="89" spans="1:14" ht="14.4" customHeight="1" x14ac:dyDescent="0.3">
      <c r="A89" s="630" t="s">
        <v>529</v>
      </c>
      <c r="B89" s="631" t="s">
        <v>530</v>
      </c>
      <c r="C89" s="632" t="s">
        <v>534</v>
      </c>
      <c r="D89" s="633" t="s">
        <v>1321</v>
      </c>
      <c r="E89" s="632" t="s">
        <v>545</v>
      </c>
      <c r="F89" s="633" t="s">
        <v>1323</v>
      </c>
      <c r="G89" s="632" t="s">
        <v>549</v>
      </c>
      <c r="H89" s="632" t="s">
        <v>854</v>
      </c>
      <c r="I89" s="632" t="s">
        <v>855</v>
      </c>
      <c r="J89" s="632" t="s">
        <v>856</v>
      </c>
      <c r="K89" s="632" t="s">
        <v>857</v>
      </c>
      <c r="L89" s="634">
        <v>102.84198654883564</v>
      </c>
      <c r="M89" s="634">
        <v>79</v>
      </c>
      <c r="N89" s="635">
        <v>8124.5169373580147</v>
      </c>
    </row>
    <row r="90" spans="1:14" ht="14.4" customHeight="1" x14ac:dyDescent="0.3">
      <c r="A90" s="630" t="s">
        <v>529</v>
      </c>
      <c r="B90" s="631" t="s">
        <v>530</v>
      </c>
      <c r="C90" s="632" t="s">
        <v>534</v>
      </c>
      <c r="D90" s="633" t="s">
        <v>1321</v>
      </c>
      <c r="E90" s="632" t="s">
        <v>545</v>
      </c>
      <c r="F90" s="633" t="s">
        <v>1323</v>
      </c>
      <c r="G90" s="632" t="s">
        <v>549</v>
      </c>
      <c r="H90" s="632" t="s">
        <v>858</v>
      </c>
      <c r="I90" s="632" t="s">
        <v>859</v>
      </c>
      <c r="J90" s="632" t="s">
        <v>612</v>
      </c>
      <c r="K90" s="632" t="s">
        <v>860</v>
      </c>
      <c r="L90" s="634">
        <v>723.19</v>
      </c>
      <c r="M90" s="634">
        <v>1</v>
      </c>
      <c r="N90" s="635">
        <v>723.19</v>
      </c>
    </row>
    <row r="91" spans="1:14" ht="14.4" customHeight="1" x14ac:dyDescent="0.3">
      <c r="A91" s="630" t="s">
        <v>529</v>
      </c>
      <c r="B91" s="631" t="s">
        <v>530</v>
      </c>
      <c r="C91" s="632" t="s">
        <v>534</v>
      </c>
      <c r="D91" s="633" t="s">
        <v>1321</v>
      </c>
      <c r="E91" s="632" t="s">
        <v>545</v>
      </c>
      <c r="F91" s="633" t="s">
        <v>1323</v>
      </c>
      <c r="G91" s="632" t="s">
        <v>549</v>
      </c>
      <c r="H91" s="632" t="s">
        <v>861</v>
      </c>
      <c r="I91" s="632" t="s">
        <v>862</v>
      </c>
      <c r="J91" s="632" t="s">
        <v>863</v>
      </c>
      <c r="K91" s="632" t="s">
        <v>864</v>
      </c>
      <c r="L91" s="634">
        <v>42.399926543453702</v>
      </c>
      <c r="M91" s="634">
        <v>2</v>
      </c>
      <c r="N91" s="635">
        <v>84.799853086907405</v>
      </c>
    </row>
    <row r="92" spans="1:14" ht="14.4" customHeight="1" x14ac:dyDescent="0.3">
      <c r="A92" s="630" t="s">
        <v>529</v>
      </c>
      <c r="B92" s="631" t="s">
        <v>530</v>
      </c>
      <c r="C92" s="632" t="s">
        <v>534</v>
      </c>
      <c r="D92" s="633" t="s">
        <v>1321</v>
      </c>
      <c r="E92" s="632" t="s">
        <v>545</v>
      </c>
      <c r="F92" s="633" t="s">
        <v>1323</v>
      </c>
      <c r="G92" s="632" t="s">
        <v>549</v>
      </c>
      <c r="H92" s="632" t="s">
        <v>865</v>
      </c>
      <c r="I92" s="632" t="s">
        <v>866</v>
      </c>
      <c r="J92" s="632" t="s">
        <v>867</v>
      </c>
      <c r="K92" s="632" t="s">
        <v>868</v>
      </c>
      <c r="L92" s="634">
        <v>48.914995015803896</v>
      </c>
      <c r="M92" s="634">
        <v>2</v>
      </c>
      <c r="N92" s="635">
        <v>97.829990031607792</v>
      </c>
    </row>
    <row r="93" spans="1:14" ht="14.4" customHeight="1" x14ac:dyDescent="0.3">
      <c r="A93" s="630" t="s">
        <v>529</v>
      </c>
      <c r="B93" s="631" t="s">
        <v>530</v>
      </c>
      <c r="C93" s="632" t="s">
        <v>534</v>
      </c>
      <c r="D93" s="633" t="s">
        <v>1321</v>
      </c>
      <c r="E93" s="632" t="s">
        <v>545</v>
      </c>
      <c r="F93" s="633" t="s">
        <v>1323</v>
      </c>
      <c r="G93" s="632" t="s">
        <v>549</v>
      </c>
      <c r="H93" s="632" t="s">
        <v>869</v>
      </c>
      <c r="I93" s="632" t="s">
        <v>870</v>
      </c>
      <c r="J93" s="632" t="s">
        <v>871</v>
      </c>
      <c r="K93" s="632" t="s">
        <v>872</v>
      </c>
      <c r="L93" s="634">
        <v>78.400000000000006</v>
      </c>
      <c r="M93" s="634">
        <v>1</v>
      </c>
      <c r="N93" s="635">
        <v>78.400000000000006</v>
      </c>
    </row>
    <row r="94" spans="1:14" ht="14.4" customHeight="1" x14ac:dyDescent="0.3">
      <c r="A94" s="630" t="s">
        <v>529</v>
      </c>
      <c r="B94" s="631" t="s">
        <v>530</v>
      </c>
      <c r="C94" s="632" t="s">
        <v>534</v>
      </c>
      <c r="D94" s="633" t="s">
        <v>1321</v>
      </c>
      <c r="E94" s="632" t="s">
        <v>545</v>
      </c>
      <c r="F94" s="633" t="s">
        <v>1323</v>
      </c>
      <c r="G94" s="632" t="s">
        <v>549</v>
      </c>
      <c r="H94" s="632" t="s">
        <v>873</v>
      </c>
      <c r="I94" s="632" t="s">
        <v>873</v>
      </c>
      <c r="J94" s="632" t="s">
        <v>874</v>
      </c>
      <c r="K94" s="632" t="s">
        <v>875</v>
      </c>
      <c r="L94" s="634">
        <v>48.780057551449261</v>
      </c>
      <c r="M94" s="634">
        <v>1</v>
      </c>
      <c r="N94" s="635">
        <v>48.780057551449261</v>
      </c>
    </row>
    <row r="95" spans="1:14" ht="14.4" customHeight="1" x14ac:dyDescent="0.3">
      <c r="A95" s="630" t="s">
        <v>529</v>
      </c>
      <c r="B95" s="631" t="s">
        <v>530</v>
      </c>
      <c r="C95" s="632" t="s">
        <v>534</v>
      </c>
      <c r="D95" s="633" t="s">
        <v>1321</v>
      </c>
      <c r="E95" s="632" t="s">
        <v>545</v>
      </c>
      <c r="F95" s="633" t="s">
        <v>1323</v>
      </c>
      <c r="G95" s="632" t="s">
        <v>549</v>
      </c>
      <c r="H95" s="632" t="s">
        <v>876</v>
      </c>
      <c r="I95" s="632" t="s">
        <v>877</v>
      </c>
      <c r="J95" s="632" t="s">
        <v>878</v>
      </c>
      <c r="K95" s="632" t="s">
        <v>879</v>
      </c>
      <c r="L95" s="634">
        <v>1311.6899999999994</v>
      </c>
      <c r="M95" s="634">
        <v>1</v>
      </c>
      <c r="N95" s="635">
        <v>1311.6899999999994</v>
      </c>
    </row>
    <row r="96" spans="1:14" ht="14.4" customHeight="1" x14ac:dyDescent="0.3">
      <c r="A96" s="630" t="s">
        <v>529</v>
      </c>
      <c r="B96" s="631" t="s">
        <v>530</v>
      </c>
      <c r="C96" s="632" t="s">
        <v>534</v>
      </c>
      <c r="D96" s="633" t="s">
        <v>1321</v>
      </c>
      <c r="E96" s="632" t="s">
        <v>545</v>
      </c>
      <c r="F96" s="633" t="s">
        <v>1323</v>
      </c>
      <c r="G96" s="632" t="s">
        <v>549</v>
      </c>
      <c r="H96" s="632" t="s">
        <v>880</v>
      </c>
      <c r="I96" s="632" t="s">
        <v>881</v>
      </c>
      <c r="J96" s="632" t="s">
        <v>882</v>
      </c>
      <c r="K96" s="632" t="s">
        <v>826</v>
      </c>
      <c r="L96" s="634">
        <v>221.69</v>
      </c>
      <c r="M96" s="634">
        <v>1</v>
      </c>
      <c r="N96" s="635">
        <v>221.69</v>
      </c>
    </row>
    <row r="97" spans="1:14" ht="14.4" customHeight="1" x14ac:dyDescent="0.3">
      <c r="A97" s="630" t="s">
        <v>529</v>
      </c>
      <c r="B97" s="631" t="s">
        <v>530</v>
      </c>
      <c r="C97" s="632" t="s">
        <v>534</v>
      </c>
      <c r="D97" s="633" t="s">
        <v>1321</v>
      </c>
      <c r="E97" s="632" t="s">
        <v>545</v>
      </c>
      <c r="F97" s="633" t="s">
        <v>1323</v>
      </c>
      <c r="G97" s="632" t="s">
        <v>549</v>
      </c>
      <c r="H97" s="632" t="s">
        <v>883</v>
      </c>
      <c r="I97" s="632" t="s">
        <v>238</v>
      </c>
      <c r="J97" s="632" t="s">
        <v>884</v>
      </c>
      <c r="K97" s="632"/>
      <c r="L97" s="634">
        <v>225.13202118539888</v>
      </c>
      <c r="M97" s="634">
        <v>1</v>
      </c>
      <c r="N97" s="635">
        <v>225.13202118539888</v>
      </c>
    </row>
    <row r="98" spans="1:14" ht="14.4" customHeight="1" x14ac:dyDescent="0.3">
      <c r="A98" s="630" t="s">
        <v>529</v>
      </c>
      <c r="B98" s="631" t="s">
        <v>530</v>
      </c>
      <c r="C98" s="632" t="s">
        <v>534</v>
      </c>
      <c r="D98" s="633" t="s">
        <v>1321</v>
      </c>
      <c r="E98" s="632" t="s">
        <v>545</v>
      </c>
      <c r="F98" s="633" t="s">
        <v>1323</v>
      </c>
      <c r="G98" s="632" t="s">
        <v>549</v>
      </c>
      <c r="H98" s="632" t="s">
        <v>885</v>
      </c>
      <c r="I98" s="632" t="s">
        <v>886</v>
      </c>
      <c r="J98" s="632" t="s">
        <v>887</v>
      </c>
      <c r="K98" s="632" t="s">
        <v>888</v>
      </c>
      <c r="L98" s="634">
        <v>34.32</v>
      </c>
      <c r="M98" s="634">
        <v>1</v>
      </c>
      <c r="N98" s="635">
        <v>34.32</v>
      </c>
    </row>
    <row r="99" spans="1:14" ht="14.4" customHeight="1" x14ac:dyDescent="0.3">
      <c r="A99" s="630" t="s">
        <v>529</v>
      </c>
      <c r="B99" s="631" t="s">
        <v>530</v>
      </c>
      <c r="C99" s="632" t="s">
        <v>534</v>
      </c>
      <c r="D99" s="633" t="s">
        <v>1321</v>
      </c>
      <c r="E99" s="632" t="s">
        <v>545</v>
      </c>
      <c r="F99" s="633" t="s">
        <v>1323</v>
      </c>
      <c r="G99" s="632" t="s">
        <v>549</v>
      </c>
      <c r="H99" s="632" t="s">
        <v>889</v>
      </c>
      <c r="I99" s="632" t="s">
        <v>238</v>
      </c>
      <c r="J99" s="632" t="s">
        <v>890</v>
      </c>
      <c r="K99" s="632" t="s">
        <v>771</v>
      </c>
      <c r="L99" s="634">
        <v>81.650000000000006</v>
      </c>
      <c r="M99" s="634">
        <v>2</v>
      </c>
      <c r="N99" s="635">
        <v>163.30000000000001</v>
      </c>
    </row>
    <row r="100" spans="1:14" ht="14.4" customHeight="1" x14ac:dyDescent="0.3">
      <c r="A100" s="630" t="s">
        <v>529</v>
      </c>
      <c r="B100" s="631" t="s">
        <v>530</v>
      </c>
      <c r="C100" s="632" t="s">
        <v>534</v>
      </c>
      <c r="D100" s="633" t="s">
        <v>1321</v>
      </c>
      <c r="E100" s="632" t="s">
        <v>545</v>
      </c>
      <c r="F100" s="633" t="s">
        <v>1323</v>
      </c>
      <c r="G100" s="632" t="s">
        <v>549</v>
      </c>
      <c r="H100" s="632" t="s">
        <v>891</v>
      </c>
      <c r="I100" s="632" t="s">
        <v>892</v>
      </c>
      <c r="J100" s="632" t="s">
        <v>893</v>
      </c>
      <c r="K100" s="632"/>
      <c r="L100" s="634">
        <v>2.6219999999999999</v>
      </c>
      <c r="M100" s="634">
        <v>7</v>
      </c>
      <c r="N100" s="635">
        <v>18.353999999999999</v>
      </c>
    </row>
    <row r="101" spans="1:14" ht="14.4" customHeight="1" x14ac:dyDescent="0.3">
      <c r="A101" s="630" t="s">
        <v>529</v>
      </c>
      <c r="B101" s="631" t="s">
        <v>530</v>
      </c>
      <c r="C101" s="632" t="s">
        <v>534</v>
      </c>
      <c r="D101" s="633" t="s">
        <v>1321</v>
      </c>
      <c r="E101" s="632" t="s">
        <v>545</v>
      </c>
      <c r="F101" s="633" t="s">
        <v>1323</v>
      </c>
      <c r="G101" s="632" t="s">
        <v>549</v>
      </c>
      <c r="H101" s="632" t="s">
        <v>894</v>
      </c>
      <c r="I101" s="632" t="s">
        <v>238</v>
      </c>
      <c r="J101" s="632" t="s">
        <v>895</v>
      </c>
      <c r="K101" s="632" t="s">
        <v>896</v>
      </c>
      <c r="L101" s="634">
        <v>82.01385856250387</v>
      </c>
      <c r="M101" s="634">
        <v>2</v>
      </c>
      <c r="N101" s="635">
        <v>164.02771712500774</v>
      </c>
    </row>
    <row r="102" spans="1:14" ht="14.4" customHeight="1" x14ac:dyDescent="0.3">
      <c r="A102" s="630" t="s">
        <v>529</v>
      </c>
      <c r="B102" s="631" t="s">
        <v>530</v>
      </c>
      <c r="C102" s="632" t="s">
        <v>534</v>
      </c>
      <c r="D102" s="633" t="s">
        <v>1321</v>
      </c>
      <c r="E102" s="632" t="s">
        <v>545</v>
      </c>
      <c r="F102" s="633" t="s">
        <v>1323</v>
      </c>
      <c r="G102" s="632" t="s">
        <v>549</v>
      </c>
      <c r="H102" s="632" t="s">
        <v>897</v>
      </c>
      <c r="I102" s="632" t="s">
        <v>898</v>
      </c>
      <c r="J102" s="632" t="s">
        <v>899</v>
      </c>
      <c r="K102" s="632" t="s">
        <v>900</v>
      </c>
      <c r="L102" s="634">
        <v>339.94001473942603</v>
      </c>
      <c r="M102" s="634">
        <v>6</v>
      </c>
      <c r="N102" s="635">
        <v>2039.6400884365562</v>
      </c>
    </row>
    <row r="103" spans="1:14" ht="14.4" customHeight="1" x14ac:dyDescent="0.3">
      <c r="A103" s="630" t="s">
        <v>529</v>
      </c>
      <c r="B103" s="631" t="s">
        <v>530</v>
      </c>
      <c r="C103" s="632" t="s">
        <v>534</v>
      </c>
      <c r="D103" s="633" t="s">
        <v>1321</v>
      </c>
      <c r="E103" s="632" t="s">
        <v>545</v>
      </c>
      <c r="F103" s="633" t="s">
        <v>1323</v>
      </c>
      <c r="G103" s="632" t="s">
        <v>549</v>
      </c>
      <c r="H103" s="632" t="s">
        <v>901</v>
      </c>
      <c r="I103" s="632" t="s">
        <v>238</v>
      </c>
      <c r="J103" s="632" t="s">
        <v>902</v>
      </c>
      <c r="K103" s="632"/>
      <c r="L103" s="634">
        <v>81.729730734877506</v>
      </c>
      <c r="M103" s="634">
        <v>3</v>
      </c>
      <c r="N103" s="635">
        <v>245.18919220463252</v>
      </c>
    </row>
    <row r="104" spans="1:14" ht="14.4" customHeight="1" x14ac:dyDescent="0.3">
      <c r="A104" s="630" t="s">
        <v>529</v>
      </c>
      <c r="B104" s="631" t="s">
        <v>530</v>
      </c>
      <c r="C104" s="632" t="s">
        <v>534</v>
      </c>
      <c r="D104" s="633" t="s">
        <v>1321</v>
      </c>
      <c r="E104" s="632" t="s">
        <v>545</v>
      </c>
      <c r="F104" s="633" t="s">
        <v>1323</v>
      </c>
      <c r="G104" s="632" t="s">
        <v>549</v>
      </c>
      <c r="H104" s="632" t="s">
        <v>903</v>
      </c>
      <c r="I104" s="632" t="s">
        <v>904</v>
      </c>
      <c r="J104" s="632" t="s">
        <v>905</v>
      </c>
      <c r="K104" s="632" t="s">
        <v>906</v>
      </c>
      <c r="L104" s="634">
        <v>80.28000000000003</v>
      </c>
      <c r="M104" s="634">
        <v>1</v>
      </c>
      <c r="N104" s="635">
        <v>80.28000000000003</v>
      </c>
    </row>
    <row r="105" spans="1:14" ht="14.4" customHeight="1" x14ac:dyDescent="0.3">
      <c r="A105" s="630" t="s">
        <v>529</v>
      </c>
      <c r="B105" s="631" t="s">
        <v>530</v>
      </c>
      <c r="C105" s="632" t="s">
        <v>534</v>
      </c>
      <c r="D105" s="633" t="s">
        <v>1321</v>
      </c>
      <c r="E105" s="632" t="s">
        <v>545</v>
      </c>
      <c r="F105" s="633" t="s">
        <v>1323</v>
      </c>
      <c r="G105" s="632" t="s">
        <v>549</v>
      </c>
      <c r="H105" s="632" t="s">
        <v>907</v>
      </c>
      <c r="I105" s="632" t="s">
        <v>908</v>
      </c>
      <c r="J105" s="632" t="s">
        <v>731</v>
      </c>
      <c r="K105" s="632" t="s">
        <v>909</v>
      </c>
      <c r="L105" s="634">
        <v>40.897400452082422</v>
      </c>
      <c r="M105" s="634">
        <v>20</v>
      </c>
      <c r="N105" s="635">
        <v>817.94800904164845</v>
      </c>
    </row>
    <row r="106" spans="1:14" ht="14.4" customHeight="1" x14ac:dyDescent="0.3">
      <c r="A106" s="630" t="s">
        <v>529</v>
      </c>
      <c r="B106" s="631" t="s">
        <v>530</v>
      </c>
      <c r="C106" s="632" t="s">
        <v>534</v>
      </c>
      <c r="D106" s="633" t="s">
        <v>1321</v>
      </c>
      <c r="E106" s="632" t="s">
        <v>545</v>
      </c>
      <c r="F106" s="633" t="s">
        <v>1323</v>
      </c>
      <c r="G106" s="632" t="s">
        <v>549</v>
      </c>
      <c r="H106" s="632" t="s">
        <v>910</v>
      </c>
      <c r="I106" s="632" t="s">
        <v>911</v>
      </c>
      <c r="J106" s="632" t="s">
        <v>912</v>
      </c>
      <c r="K106" s="632" t="s">
        <v>913</v>
      </c>
      <c r="L106" s="634">
        <v>52.59</v>
      </c>
      <c r="M106" s="634">
        <v>1</v>
      </c>
      <c r="N106" s="635">
        <v>52.59</v>
      </c>
    </row>
    <row r="107" spans="1:14" ht="14.4" customHeight="1" x14ac:dyDescent="0.3">
      <c r="A107" s="630" t="s">
        <v>529</v>
      </c>
      <c r="B107" s="631" t="s">
        <v>530</v>
      </c>
      <c r="C107" s="632" t="s">
        <v>534</v>
      </c>
      <c r="D107" s="633" t="s">
        <v>1321</v>
      </c>
      <c r="E107" s="632" t="s">
        <v>545</v>
      </c>
      <c r="F107" s="633" t="s">
        <v>1323</v>
      </c>
      <c r="G107" s="632" t="s">
        <v>549</v>
      </c>
      <c r="H107" s="632" t="s">
        <v>914</v>
      </c>
      <c r="I107" s="632" t="s">
        <v>238</v>
      </c>
      <c r="J107" s="632" t="s">
        <v>915</v>
      </c>
      <c r="K107" s="632"/>
      <c r="L107" s="634">
        <v>80.902421720502232</v>
      </c>
      <c r="M107" s="634">
        <v>3</v>
      </c>
      <c r="N107" s="635">
        <v>242.70726516150671</v>
      </c>
    </row>
    <row r="108" spans="1:14" ht="14.4" customHeight="1" x14ac:dyDescent="0.3">
      <c r="A108" s="630" t="s">
        <v>529</v>
      </c>
      <c r="B108" s="631" t="s">
        <v>530</v>
      </c>
      <c r="C108" s="632" t="s">
        <v>534</v>
      </c>
      <c r="D108" s="633" t="s">
        <v>1321</v>
      </c>
      <c r="E108" s="632" t="s">
        <v>545</v>
      </c>
      <c r="F108" s="633" t="s">
        <v>1323</v>
      </c>
      <c r="G108" s="632" t="s">
        <v>549</v>
      </c>
      <c r="H108" s="632" t="s">
        <v>916</v>
      </c>
      <c r="I108" s="632" t="s">
        <v>917</v>
      </c>
      <c r="J108" s="632" t="s">
        <v>887</v>
      </c>
      <c r="K108" s="632" t="s">
        <v>918</v>
      </c>
      <c r="L108" s="634">
        <v>98.339452490027099</v>
      </c>
      <c r="M108" s="634">
        <v>1</v>
      </c>
      <c r="N108" s="635">
        <v>98.339452490027099</v>
      </c>
    </row>
    <row r="109" spans="1:14" ht="14.4" customHeight="1" x14ac:dyDescent="0.3">
      <c r="A109" s="630" t="s">
        <v>529</v>
      </c>
      <c r="B109" s="631" t="s">
        <v>530</v>
      </c>
      <c r="C109" s="632" t="s">
        <v>534</v>
      </c>
      <c r="D109" s="633" t="s">
        <v>1321</v>
      </c>
      <c r="E109" s="632" t="s">
        <v>545</v>
      </c>
      <c r="F109" s="633" t="s">
        <v>1323</v>
      </c>
      <c r="G109" s="632" t="s">
        <v>549</v>
      </c>
      <c r="H109" s="632" t="s">
        <v>919</v>
      </c>
      <c r="I109" s="632" t="s">
        <v>920</v>
      </c>
      <c r="J109" s="632" t="s">
        <v>921</v>
      </c>
      <c r="K109" s="632" t="s">
        <v>922</v>
      </c>
      <c r="L109" s="634">
        <v>153.77000000000001</v>
      </c>
      <c r="M109" s="634">
        <v>1</v>
      </c>
      <c r="N109" s="635">
        <v>153.77000000000001</v>
      </c>
    </row>
    <row r="110" spans="1:14" ht="14.4" customHeight="1" x14ac:dyDescent="0.3">
      <c r="A110" s="630" t="s">
        <v>529</v>
      </c>
      <c r="B110" s="631" t="s">
        <v>530</v>
      </c>
      <c r="C110" s="632" t="s">
        <v>534</v>
      </c>
      <c r="D110" s="633" t="s">
        <v>1321</v>
      </c>
      <c r="E110" s="632" t="s">
        <v>545</v>
      </c>
      <c r="F110" s="633" t="s">
        <v>1323</v>
      </c>
      <c r="G110" s="632" t="s">
        <v>549</v>
      </c>
      <c r="H110" s="632" t="s">
        <v>923</v>
      </c>
      <c r="I110" s="632" t="s">
        <v>238</v>
      </c>
      <c r="J110" s="632" t="s">
        <v>924</v>
      </c>
      <c r="K110" s="632"/>
      <c r="L110" s="634">
        <v>146.48952049907041</v>
      </c>
      <c r="M110" s="634">
        <v>1</v>
      </c>
      <c r="N110" s="635">
        <v>146.48952049907041</v>
      </c>
    </row>
    <row r="111" spans="1:14" ht="14.4" customHeight="1" x14ac:dyDescent="0.3">
      <c r="A111" s="630" t="s">
        <v>529</v>
      </c>
      <c r="B111" s="631" t="s">
        <v>530</v>
      </c>
      <c r="C111" s="632" t="s">
        <v>534</v>
      </c>
      <c r="D111" s="633" t="s">
        <v>1321</v>
      </c>
      <c r="E111" s="632" t="s">
        <v>545</v>
      </c>
      <c r="F111" s="633" t="s">
        <v>1323</v>
      </c>
      <c r="G111" s="632" t="s">
        <v>549</v>
      </c>
      <c r="H111" s="632" t="s">
        <v>925</v>
      </c>
      <c r="I111" s="632" t="s">
        <v>238</v>
      </c>
      <c r="J111" s="632" t="s">
        <v>926</v>
      </c>
      <c r="K111" s="632"/>
      <c r="L111" s="634">
        <v>2360.7087054452099</v>
      </c>
      <c r="M111" s="634">
        <v>2</v>
      </c>
      <c r="N111" s="635">
        <v>4721.4174108904199</v>
      </c>
    </row>
    <row r="112" spans="1:14" ht="14.4" customHeight="1" x14ac:dyDescent="0.3">
      <c r="A112" s="630" t="s">
        <v>529</v>
      </c>
      <c r="B112" s="631" t="s">
        <v>530</v>
      </c>
      <c r="C112" s="632" t="s">
        <v>534</v>
      </c>
      <c r="D112" s="633" t="s">
        <v>1321</v>
      </c>
      <c r="E112" s="632" t="s">
        <v>545</v>
      </c>
      <c r="F112" s="633" t="s">
        <v>1323</v>
      </c>
      <c r="G112" s="632" t="s">
        <v>549</v>
      </c>
      <c r="H112" s="632" t="s">
        <v>927</v>
      </c>
      <c r="I112" s="632" t="s">
        <v>928</v>
      </c>
      <c r="J112" s="632" t="s">
        <v>929</v>
      </c>
      <c r="K112" s="632"/>
      <c r="L112" s="634">
        <v>2261.81</v>
      </c>
      <c r="M112" s="634">
        <v>1</v>
      </c>
      <c r="N112" s="635">
        <v>2261.81</v>
      </c>
    </row>
    <row r="113" spans="1:14" ht="14.4" customHeight="1" x14ac:dyDescent="0.3">
      <c r="A113" s="630" t="s">
        <v>529</v>
      </c>
      <c r="B113" s="631" t="s">
        <v>530</v>
      </c>
      <c r="C113" s="632" t="s">
        <v>534</v>
      </c>
      <c r="D113" s="633" t="s">
        <v>1321</v>
      </c>
      <c r="E113" s="632" t="s">
        <v>545</v>
      </c>
      <c r="F113" s="633" t="s">
        <v>1323</v>
      </c>
      <c r="G113" s="632" t="s">
        <v>549</v>
      </c>
      <c r="H113" s="632" t="s">
        <v>930</v>
      </c>
      <c r="I113" s="632" t="s">
        <v>931</v>
      </c>
      <c r="J113" s="632" t="s">
        <v>912</v>
      </c>
      <c r="K113" s="632" t="s">
        <v>932</v>
      </c>
      <c r="L113" s="634">
        <v>70.349999999999994</v>
      </c>
      <c r="M113" s="634">
        <v>1</v>
      </c>
      <c r="N113" s="635">
        <v>70.349999999999994</v>
      </c>
    </row>
    <row r="114" spans="1:14" ht="14.4" customHeight="1" x14ac:dyDescent="0.3">
      <c r="A114" s="630" t="s">
        <v>529</v>
      </c>
      <c r="B114" s="631" t="s">
        <v>530</v>
      </c>
      <c r="C114" s="632" t="s">
        <v>534</v>
      </c>
      <c r="D114" s="633" t="s">
        <v>1321</v>
      </c>
      <c r="E114" s="632" t="s">
        <v>545</v>
      </c>
      <c r="F114" s="633" t="s">
        <v>1323</v>
      </c>
      <c r="G114" s="632" t="s">
        <v>549</v>
      </c>
      <c r="H114" s="632" t="s">
        <v>933</v>
      </c>
      <c r="I114" s="632" t="s">
        <v>238</v>
      </c>
      <c r="J114" s="632" t="s">
        <v>934</v>
      </c>
      <c r="K114" s="632" t="s">
        <v>935</v>
      </c>
      <c r="L114" s="634">
        <v>206.99</v>
      </c>
      <c r="M114" s="634">
        <v>12</v>
      </c>
      <c r="N114" s="635">
        <v>2483.88</v>
      </c>
    </row>
    <row r="115" spans="1:14" ht="14.4" customHeight="1" x14ac:dyDescent="0.3">
      <c r="A115" s="630" t="s">
        <v>529</v>
      </c>
      <c r="B115" s="631" t="s">
        <v>530</v>
      </c>
      <c r="C115" s="632" t="s">
        <v>534</v>
      </c>
      <c r="D115" s="633" t="s">
        <v>1321</v>
      </c>
      <c r="E115" s="632" t="s">
        <v>545</v>
      </c>
      <c r="F115" s="633" t="s">
        <v>1323</v>
      </c>
      <c r="G115" s="632" t="s">
        <v>549</v>
      </c>
      <c r="H115" s="632" t="s">
        <v>936</v>
      </c>
      <c r="I115" s="632" t="s">
        <v>937</v>
      </c>
      <c r="J115" s="632" t="s">
        <v>938</v>
      </c>
      <c r="K115" s="632" t="s">
        <v>939</v>
      </c>
      <c r="L115" s="634">
        <v>157.22999999999993</v>
      </c>
      <c r="M115" s="634">
        <v>1</v>
      </c>
      <c r="N115" s="635">
        <v>157.22999999999993</v>
      </c>
    </row>
    <row r="116" spans="1:14" ht="14.4" customHeight="1" x14ac:dyDescent="0.3">
      <c r="A116" s="630" t="s">
        <v>529</v>
      </c>
      <c r="B116" s="631" t="s">
        <v>530</v>
      </c>
      <c r="C116" s="632" t="s">
        <v>534</v>
      </c>
      <c r="D116" s="633" t="s">
        <v>1321</v>
      </c>
      <c r="E116" s="632" t="s">
        <v>545</v>
      </c>
      <c r="F116" s="633" t="s">
        <v>1323</v>
      </c>
      <c r="G116" s="632" t="s">
        <v>549</v>
      </c>
      <c r="H116" s="632" t="s">
        <v>940</v>
      </c>
      <c r="I116" s="632" t="s">
        <v>941</v>
      </c>
      <c r="J116" s="632" t="s">
        <v>942</v>
      </c>
      <c r="K116" s="632" t="s">
        <v>943</v>
      </c>
      <c r="L116" s="634">
        <v>702.98</v>
      </c>
      <c r="M116" s="634">
        <v>1</v>
      </c>
      <c r="N116" s="635">
        <v>702.98</v>
      </c>
    </row>
    <row r="117" spans="1:14" ht="14.4" customHeight="1" x14ac:dyDescent="0.3">
      <c r="A117" s="630" t="s">
        <v>529</v>
      </c>
      <c r="B117" s="631" t="s">
        <v>530</v>
      </c>
      <c r="C117" s="632" t="s">
        <v>534</v>
      </c>
      <c r="D117" s="633" t="s">
        <v>1321</v>
      </c>
      <c r="E117" s="632" t="s">
        <v>545</v>
      </c>
      <c r="F117" s="633" t="s">
        <v>1323</v>
      </c>
      <c r="G117" s="632" t="s">
        <v>549</v>
      </c>
      <c r="H117" s="632" t="s">
        <v>944</v>
      </c>
      <c r="I117" s="632" t="s">
        <v>945</v>
      </c>
      <c r="J117" s="632" t="s">
        <v>946</v>
      </c>
      <c r="K117" s="632" t="s">
        <v>947</v>
      </c>
      <c r="L117" s="634">
        <v>27.28</v>
      </c>
      <c r="M117" s="634">
        <v>5</v>
      </c>
      <c r="N117" s="635">
        <v>136.4</v>
      </c>
    </row>
    <row r="118" spans="1:14" ht="14.4" customHeight="1" x14ac:dyDescent="0.3">
      <c r="A118" s="630" t="s">
        <v>529</v>
      </c>
      <c r="B118" s="631" t="s">
        <v>530</v>
      </c>
      <c r="C118" s="632" t="s">
        <v>534</v>
      </c>
      <c r="D118" s="633" t="s">
        <v>1321</v>
      </c>
      <c r="E118" s="632" t="s">
        <v>545</v>
      </c>
      <c r="F118" s="633" t="s">
        <v>1323</v>
      </c>
      <c r="G118" s="632" t="s">
        <v>549</v>
      </c>
      <c r="H118" s="632" t="s">
        <v>948</v>
      </c>
      <c r="I118" s="632" t="s">
        <v>949</v>
      </c>
      <c r="J118" s="632" t="s">
        <v>950</v>
      </c>
      <c r="K118" s="632" t="s">
        <v>951</v>
      </c>
      <c r="L118" s="634">
        <v>31.720025029982089</v>
      </c>
      <c r="M118" s="634">
        <v>2</v>
      </c>
      <c r="N118" s="635">
        <v>63.440050059964179</v>
      </c>
    </row>
    <row r="119" spans="1:14" ht="14.4" customHeight="1" x14ac:dyDescent="0.3">
      <c r="A119" s="630" t="s">
        <v>529</v>
      </c>
      <c r="B119" s="631" t="s">
        <v>530</v>
      </c>
      <c r="C119" s="632" t="s">
        <v>534</v>
      </c>
      <c r="D119" s="633" t="s">
        <v>1321</v>
      </c>
      <c r="E119" s="632" t="s">
        <v>545</v>
      </c>
      <c r="F119" s="633" t="s">
        <v>1323</v>
      </c>
      <c r="G119" s="632" t="s">
        <v>549</v>
      </c>
      <c r="H119" s="632" t="s">
        <v>952</v>
      </c>
      <c r="I119" s="632" t="s">
        <v>952</v>
      </c>
      <c r="J119" s="632" t="s">
        <v>953</v>
      </c>
      <c r="K119" s="632" t="s">
        <v>954</v>
      </c>
      <c r="L119" s="634">
        <v>4128.3511540460631</v>
      </c>
      <c r="M119" s="634">
        <v>3.5999999999999992</v>
      </c>
      <c r="N119" s="635">
        <v>14862.064154565824</v>
      </c>
    </row>
    <row r="120" spans="1:14" ht="14.4" customHeight="1" x14ac:dyDescent="0.3">
      <c r="A120" s="630" t="s">
        <v>529</v>
      </c>
      <c r="B120" s="631" t="s">
        <v>530</v>
      </c>
      <c r="C120" s="632" t="s">
        <v>534</v>
      </c>
      <c r="D120" s="633" t="s">
        <v>1321</v>
      </c>
      <c r="E120" s="632" t="s">
        <v>545</v>
      </c>
      <c r="F120" s="633" t="s">
        <v>1323</v>
      </c>
      <c r="G120" s="632" t="s">
        <v>549</v>
      </c>
      <c r="H120" s="632" t="s">
        <v>955</v>
      </c>
      <c r="I120" s="632" t="s">
        <v>238</v>
      </c>
      <c r="J120" s="632" t="s">
        <v>956</v>
      </c>
      <c r="K120" s="632" t="s">
        <v>957</v>
      </c>
      <c r="L120" s="634">
        <v>83.31</v>
      </c>
      <c r="M120" s="634">
        <v>16</v>
      </c>
      <c r="N120" s="635">
        <v>1332.96</v>
      </c>
    </row>
    <row r="121" spans="1:14" ht="14.4" customHeight="1" x14ac:dyDescent="0.3">
      <c r="A121" s="630" t="s">
        <v>529</v>
      </c>
      <c r="B121" s="631" t="s">
        <v>530</v>
      </c>
      <c r="C121" s="632" t="s">
        <v>534</v>
      </c>
      <c r="D121" s="633" t="s">
        <v>1321</v>
      </c>
      <c r="E121" s="632" t="s">
        <v>545</v>
      </c>
      <c r="F121" s="633" t="s">
        <v>1323</v>
      </c>
      <c r="G121" s="632" t="s">
        <v>549</v>
      </c>
      <c r="H121" s="632" t="s">
        <v>958</v>
      </c>
      <c r="I121" s="632" t="s">
        <v>238</v>
      </c>
      <c r="J121" s="632" t="s">
        <v>959</v>
      </c>
      <c r="K121" s="632" t="s">
        <v>960</v>
      </c>
      <c r="L121" s="634">
        <v>27.85692964084669</v>
      </c>
      <c r="M121" s="634">
        <v>13</v>
      </c>
      <c r="N121" s="635">
        <v>362.14008533100696</v>
      </c>
    </row>
    <row r="122" spans="1:14" ht="14.4" customHeight="1" x14ac:dyDescent="0.3">
      <c r="A122" s="630" t="s">
        <v>529</v>
      </c>
      <c r="B122" s="631" t="s">
        <v>530</v>
      </c>
      <c r="C122" s="632" t="s">
        <v>534</v>
      </c>
      <c r="D122" s="633" t="s">
        <v>1321</v>
      </c>
      <c r="E122" s="632" t="s">
        <v>545</v>
      </c>
      <c r="F122" s="633" t="s">
        <v>1323</v>
      </c>
      <c r="G122" s="632" t="s">
        <v>549</v>
      </c>
      <c r="H122" s="632" t="s">
        <v>961</v>
      </c>
      <c r="I122" s="632" t="s">
        <v>962</v>
      </c>
      <c r="J122" s="632" t="s">
        <v>963</v>
      </c>
      <c r="K122" s="632" t="s">
        <v>964</v>
      </c>
      <c r="L122" s="634">
        <v>226.53</v>
      </c>
      <c r="M122" s="634">
        <v>1</v>
      </c>
      <c r="N122" s="635">
        <v>226.53</v>
      </c>
    </row>
    <row r="123" spans="1:14" ht="14.4" customHeight="1" x14ac:dyDescent="0.3">
      <c r="A123" s="630" t="s">
        <v>529</v>
      </c>
      <c r="B123" s="631" t="s">
        <v>530</v>
      </c>
      <c r="C123" s="632" t="s">
        <v>534</v>
      </c>
      <c r="D123" s="633" t="s">
        <v>1321</v>
      </c>
      <c r="E123" s="632" t="s">
        <v>545</v>
      </c>
      <c r="F123" s="633" t="s">
        <v>1323</v>
      </c>
      <c r="G123" s="632" t="s">
        <v>549</v>
      </c>
      <c r="H123" s="632" t="s">
        <v>965</v>
      </c>
      <c r="I123" s="632" t="s">
        <v>238</v>
      </c>
      <c r="J123" s="632" t="s">
        <v>966</v>
      </c>
      <c r="K123" s="632"/>
      <c r="L123" s="634">
        <v>1210</v>
      </c>
      <c r="M123" s="634">
        <v>5</v>
      </c>
      <c r="N123" s="635">
        <v>6050</v>
      </c>
    </row>
    <row r="124" spans="1:14" ht="14.4" customHeight="1" x14ac:dyDescent="0.3">
      <c r="A124" s="630" t="s">
        <v>529</v>
      </c>
      <c r="B124" s="631" t="s">
        <v>530</v>
      </c>
      <c r="C124" s="632" t="s">
        <v>534</v>
      </c>
      <c r="D124" s="633" t="s">
        <v>1321</v>
      </c>
      <c r="E124" s="632" t="s">
        <v>545</v>
      </c>
      <c r="F124" s="633" t="s">
        <v>1323</v>
      </c>
      <c r="G124" s="632" t="s">
        <v>549</v>
      </c>
      <c r="H124" s="632" t="s">
        <v>967</v>
      </c>
      <c r="I124" s="632" t="s">
        <v>967</v>
      </c>
      <c r="J124" s="632" t="s">
        <v>968</v>
      </c>
      <c r="K124" s="632" t="s">
        <v>969</v>
      </c>
      <c r="L124" s="634">
        <v>285.01679999999999</v>
      </c>
      <c r="M124" s="634">
        <v>2</v>
      </c>
      <c r="N124" s="635">
        <v>570.03359999999998</v>
      </c>
    </row>
    <row r="125" spans="1:14" ht="14.4" customHeight="1" x14ac:dyDescent="0.3">
      <c r="A125" s="630" t="s">
        <v>529</v>
      </c>
      <c r="B125" s="631" t="s">
        <v>530</v>
      </c>
      <c r="C125" s="632" t="s">
        <v>534</v>
      </c>
      <c r="D125" s="633" t="s">
        <v>1321</v>
      </c>
      <c r="E125" s="632" t="s">
        <v>545</v>
      </c>
      <c r="F125" s="633" t="s">
        <v>1323</v>
      </c>
      <c r="G125" s="632" t="s">
        <v>549</v>
      </c>
      <c r="H125" s="632" t="s">
        <v>970</v>
      </c>
      <c r="I125" s="632" t="s">
        <v>238</v>
      </c>
      <c r="J125" s="632" t="s">
        <v>971</v>
      </c>
      <c r="K125" s="632"/>
      <c r="L125" s="634">
        <v>265.74</v>
      </c>
      <c r="M125" s="634">
        <v>1</v>
      </c>
      <c r="N125" s="635">
        <v>265.74</v>
      </c>
    </row>
    <row r="126" spans="1:14" ht="14.4" customHeight="1" x14ac:dyDescent="0.3">
      <c r="A126" s="630" t="s">
        <v>529</v>
      </c>
      <c r="B126" s="631" t="s">
        <v>530</v>
      </c>
      <c r="C126" s="632" t="s">
        <v>534</v>
      </c>
      <c r="D126" s="633" t="s">
        <v>1321</v>
      </c>
      <c r="E126" s="632" t="s">
        <v>545</v>
      </c>
      <c r="F126" s="633" t="s">
        <v>1323</v>
      </c>
      <c r="G126" s="632" t="s">
        <v>549</v>
      </c>
      <c r="H126" s="632" t="s">
        <v>972</v>
      </c>
      <c r="I126" s="632" t="s">
        <v>238</v>
      </c>
      <c r="J126" s="632" t="s">
        <v>973</v>
      </c>
      <c r="K126" s="632"/>
      <c r="L126" s="634">
        <v>160.328831341957</v>
      </c>
      <c r="M126" s="634">
        <v>2</v>
      </c>
      <c r="N126" s="635">
        <v>320.657662683914</v>
      </c>
    </row>
    <row r="127" spans="1:14" ht="14.4" customHeight="1" x14ac:dyDescent="0.3">
      <c r="A127" s="630" t="s">
        <v>529</v>
      </c>
      <c r="B127" s="631" t="s">
        <v>530</v>
      </c>
      <c r="C127" s="632" t="s">
        <v>534</v>
      </c>
      <c r="D127" s="633" t="s">
        <v>1321</v>
      </c>
      <c r="E127" s="632" t="s">
        <v>545</v>
      </c>
      <c r="F127" s="633" t="s">
        <v>1323</v>
      </c>
      <c r="G127" s="632" t="s">
        <v>974</v>
      </c>
      <c r="H127" s="632" t="s">
        <v>975</v>
      </c>
      <c r="I127" s="632" t="s">
        <v>976</v>
      </c>
      <c r="J127" s="632" t="s">
        <v>977</v>
      </c>
      <c r="K127" s="632" t="s">
        <v>978</v>
      </c>
      <c r="L127" s="634">
        <v>36.329946837215772</v>
      </c>
      <c r="M127" s="634">
        <v>4</v>
      </c>
      <c r="N127" s="635">
        <v>145.31978734886309</v>
      </c>
    </row>
    <row r="128" spans="1:14" ht="14.4" customHeight="1" x14ac:dyDescent="0.3">
      <c r="A128" s="630" t="s">
        <v>529</v>
      </c>
      <c r="B128" s="631" t="s">
        <v>530</v>
      </c>
      <c r="C128" s="632" t="s">
        <v>534</v>
      </c>
      <c r="D128" s="633" t="s">
        <v>1321</v>
      </c>
      <c r="E128" s="632" t="s">
        <v>545</v>
      </c>
      <c r="F128" s="633" t="s">
        <v>1323</v>
      </c>
      <c r="G128" s="632" t="s">
        <v>974</v>
      </c>
      <c r="H128" s="632" t="s">
        <v>979</v>
      </c>
      <c r="I128" s="632" t="s">
        <v>980</v>
      </c>
      <c r="J128" s="632" t="s">
        <v>981</v>
      </c>
      <c r="K128" s="632" t="s">
        <v>760</v>
      </c>
      <c r="L128" s="634">
        <v>84.350099517522452</v>
      </c>
      <c r="M128" s="634">
        <v>1</v>
      </c>
      <c r="N128" s="635">
        <v>84.350099517522452</v>
      </c>
    </row>
    <row r="129" spans="1:14" ht="14.4" customHeight="1" x14ac:dyDescent="0.3">
      <c r="A129" s="630" t="s">
        <v>529</v>
      </c>
      <c r="B129" s="631" t="s">
        <v>530</v>
      </c>
      <c r="C129" s="632" t="s">
        <v>534</v>
      </c>
      <c r="D129" s="633" t="s">
        <v>1321</v>
      </c>
      <c r="E129" s="632" t="s">
        <v>545</v>
      </c>
      <c r="F129" s="633" t="s">
        <v>1323</v>
      </c>
      <c r="G129" s="632" t="s">
        <v>974</v>
      </c>
      <c r="H129" s="632" t="s">
        <v>982</v>
      </c>
      <c r="I129" s="632" t="s">
        <v>983</v>
      </c>
      <c r="J129" s="632" t="s">
        <v>984</v>
      </c>
      <c r="K129" s="632" t="s">
        <v>985</v>
      </c>
      <c r="L129" s="634">
        <v>55.099999999999994</v>
      </c>
      <c r="M129" s="634">
        <v>2</v>
      </c>
      <c r="N129" s="635">
        <v>110.19999999999999</v>
      </c>
    </row>
    <row r="130" spans="1:14" ht="14.4" customHeight="1" x14ac:dyDescent="0.3">
      <c r="A130" s="630" t="s">
        <v>529</v>
      </c>
      <c r="B130" s="631" t="s">
        <v>530</v>
      </c>
      <c r="C130" s="632" t="s">
        <v>534</v>
      </c>
      <c r="D130" s="633" t="s">
        <v>1321</v>
      </c>
      <c r="E130" s="632" t="s">
        <v>545</v>
      </c>
      <c r="F130" s="633" t="s">
        <v>1323</v>
      </c>
      <c r="G130" s="632" t="s">
        <v>974</v>
      </c>
      <c r="H130" s="632" t="s">
        <v>986</v>
      </c>
      <c r="I130" s="632" t="s">
        <v>987</v>
      </c>
      <c r="J130" s="632" t="s">
        <v>988</v>
      </c>
      <c r="K130" s="632" t="s">
        <v>989</v>
      </c>
      <c r="L130" s="634">
        <v>492.19898047316531</v>
      </c>
      <c r="M130" s="634">
        <v>11</v>
      </c>
      <c r="N130" s="635">
        <v>5414.1887852048185</v>
      </c>
    </row>
    <row r="131" spans="1:14" ht="14.4" customHeight="1" x14ac:dyDescent="0.3">
      <c r="A131" s="630" t="s">
        <v>529</v>
      </c>
      <c r="B131" s="631" t="s">
        <v>530</v>
      </c>
      <c r="C131" s="632" t="s">
        <v>534</v>
      </c>
      <c r="D131" s="633" t="s">
        <v>1321</v>
      </c>
      <c r="E131" s="632" t="s">
        <v>545</v>
      </c>
      <c r="F131" s="633" t="s">
        <v>1323</v>
      </c>
      <c r="G131" s="632" t="s">
        <v>974</v>
      </c>
      <c r="H131" s="632" t="s">
        <v>990</v>
      </c>
      <c r="I131" s="632" t="s">
        <v>991</v>
      </c>
      <c r="J131" s="632" t="s">
        <v>988</v>
      </c>
      <c r="K131" s="632" t="s">
        <v>992</v>
      </c>
      <c r="L131" s="634">
        <v>943</v>
      </c>
      <c r="M131" s="634">
        <v>1</v>
      </c>
      <c r="N131" s="635">
        <v>943</v>
      </c>
    </row>
    <row r="132" spans="1:14" ht="14.4" customHeight="1" x14ac:dyDescent="0.3">
      <c r="A132" s="630" t="s">
        <v>529</v>
      </c>
      <c r="B132" s="631" t="s">
        <v>530</v>
      </c>
      <c r="C132" s="632" t="s">
        <v>534</v>
      </c>
      <c r="D132" s="633" t="s">
        <v>1321</v>
      </c>
      <c r="E132" s="632" t="s">
        <v>545</v>
      </c>
      <c r="F132" s="633" t="s">
        <v>1323</v>
      </c>
      <c r="G132" s="632" t="s">
        <v>974</v>
      </c>
      <c r="H132" s="632" t="s">
        <v>993</v>
      </c>
      <c r="I132" s="632" t="s">
        <v>994</v>
      </c>
      <c r="J132" s="632" t="s">
        <v>995</v>
      </c>
      <c r="K132" s="632" t="s">
        <v>996</v>
      </c>
      <c r="L132" s="634">
        <v>113.30999999999999</v>
      </c>
      <c r="M132" s="634">
        <v>1</v>
      </c>
      <c r="N132" s="635">
        <v>113.30999999999999</v>
      </c>
    </row>
    <row r="133" spans="1:14" ht="14.4" customHeight="1" x14ac:dyDescent="0.3">
      <c r="A133" s="630" t="s">
        <v>529</v>
      </c>
      <c r="B133" s="631" t="s">
        <v>530</v>
      </c>
      <c r="C133" s="632" t="s">
        <v>534</v>
      </c>
      <c r="D133" s="633" t="s">
        <v>1321</v>
      </c>
      <c r="E133" s="632" t="s">
        <v>545</v>
      </c>
      <c r="F133" s="633" t="s">
        <v>1323</v>
      </c>
      <c r="G133" s="632" t="s">
        <v>974</v>
      </c>
      <c r="H133" s="632" t="s">
        <v>997</v>
      </c>
      <c r="I133" s="632" t="s">
        <v>998</v>
      </c>
      <c r="J133" s="632" t="s">
        <v>999</v>
      </c>
      <c r="K133" s="632" t="s">
        <v>1000</v>
      </c>
      <c r="L133" s="634">
        <v>45.639999999999986</v>
      </c>
      <c r="M133" s="634">
        <v>1</v>
      </c>
      <c r="N133" s="635">
        <v>45.639999999999986</v>
      </c>
    </row>
    <row r="134" spans="1:14" ht="14.4" customHeight="1" x14ac:dyDescent="0.3">
      <c r="A134" s="630" t="s">
        <v>529</v>
      </c>
      <c r="B134" s="631" t="s">
        <v>530</v>
      </c>
      <c r="C134" s="632" t="s">
        <v>534</v>
      </c>
      <c r="D134" s="633" t="s">
        <v>1321</v>
      </c>
      <c r="E134" s="632" t="s">
        <v>545</v>
      </c>
      <c r="F134" s="633" t="s">
        <v>1323</v>
      </c>
      <c r="G134" s="632" t="s">
        <v>974</v>
      </c>
      <c r="H134" s="632" t="s">
        <v>1001</v>
      </c>
      <c r="I134" s="632" t="s">
        <v>1002</v>
      </c>
      <c r="J134" s="632" t="s">
        <v>1003</v>
      </c>
      <c r="K134" s="632" t="s">
        <v>1004</v>
      </c>
      <c r="L134" s="634">
        <v>79.83</v>
      </c>
      <c r="M134" s="634">
        <v>1</v>
      </c>
      <c r="N134" s="635">
        <v>79.83</v>
      </c>
    </row>
    <row r="135" spans="1:14" ht="14.4" customHeight="1" x14ac:dyDescent="0.3">
      <c r="A135" s="630" t="s">
        <v>529</v>
      </c>
      <c r="B135" s="631" t="s">
        <v>530</v>
      </c>
      <c r="C135" s="632" t="s">
        <v>534</v>
      </c>
      <c r="D135" s="633" t="s">
        <v>1321</v>
      </c>
      <c r="E135" s="632" t="s">
        <v>545</v>
      </c>
      <c r="F135" s="633" t="s">
        <v>1323</v>
      </c>
      <c r="G135" s="632" t="s">
        <v>974</v>
      </c>
      <c r="H135" s="632" t="s">
        <v>1005</v>
      </c>
      <c r="I135" s="632" t="s">
        <v>1006</v>
      </c>
      <c r="J135" s="632" t="s">
        <v>1007</v>
      </c>
      <c r="K135" s="632" t="s">
        <v>1008</v>
      </c>
      <c r="L135" s="634">
        <v>3449.9992530989321</v>
      </c>
      <c r="M135" s="634">
        <v>10</v>
      </c>
      <c r="N135" s="635">
        <v>34499.992530989322</v>
      </c>
    </row>
    <row r="136" spans="1:14" ht="14.4" customHeight="1" x14ac:dyDescent="0.3">
      <c r="A136" s="630" t="s">
        <v>529</v>
      </c>
      <c r="B136" s="631" t="s">
        <v>530</v>
      </c>
      <c r="C136" s="632" t="s">
        <v>534</v>
      </c>
      <c r="D136" s="633" t="s">
        <v>1321</v>
      </c>
      <c r="E136" s="632" t="s">
        <v>545</v>
      </c>
      <c r="F136" s="633" t="s">
        <v>1323</v>
      </c>
      <c r="G136" s="632" t="s">
        <v>974</v>
      </c>
      <c r="H136" s="632" t="s">
        <v>1009</v>
      </c>
      <c r="I136" s="632" t="s">
        <v>1010</v>
      </c>
      <c r="J136" s="632" t="s">
        <v>1011</v>
      </c>
      <c r="K136" s="632" t="s">
        <v>1012</v>
      </c>
      <c r="L136" s="634">
        <v>57.980116708548024</v>
      </c>
      <c r="M136" s="634">
        <v>1</v>
      </c>
      <c r="N136" s="635">
        <v>57.980116708548024</v>
      </c>
    </row>
    <row r="137" spans="1:14" ht="14.4" customHeight="1" x14ac:dyDescent="0.3">
      <c r="A137" s="630" t="s">
        <v>529</v>
      </c>
      <c r="B137" s="631" t="s">
        <v>530</v>
      </c>
      <c r="C137" s="632" t="s">
        <v>534</v>
      </c>
      <c r="D137" s="633" t="s">
        <v>1321</v>
      </c>
      <c r="E137" s="632" t="s">
        <v>545</v>
      </c>
      <c r="F137" s="633" t="s">
        <v>1323</v>
      </c>
      <c r="G137" s="632" t="s">
        <v>974</v>
      </c>
      <c r="H137" s="632" t="s">
        <v>1013</v>
      </c>
      <c r="I137" s="632" t="s">
        <v>1014</v>
      </c>
      <c r="J137" s="632" t="s">
        <v>1015</v>
      </c>
      <c r="K137" s="632" t="s">
        <v>1016</v>
      </c>
      <c r="L137" s="634">
        <v>92.93</v>
      </c>
      <c r="M137" s="634">
        <v>2</v>
      </c>
      <c r="N137" s="635">
        <v>185.86</v>
      </c>
    </row>
    <row r="138" spans="1:14" ht="14.4" customHeight="1" x14ac:dyDescent="0.3">
      <c r="A138" s="630" t="s">
        <v>529</v>
      </c>
      <c r="B138" s="631" t="s">
        <v>530</v>
      </c>
      <c r="C138" s="632" t="s">
        <v>534</v>
      </c>
      <c r="D138" s="633" t="s">
        <v>1321</v>
      </c>
      <c r="E138" s="632" t="s">
        <v>545</v>
      </c>
      <c r="F138" s="633" t="s">
        <v>1323</v>
      </c>
      <c r="G138" s="632" t="s">
        <v>974</v>
      </c>
      <c r="H138" s="632" t="s">
        <v>1017</v>
      </c>
      <c r="I138" s="632" t="s">
        <v>1018</v>
      </c>
      <c r="J138" s="632" t="s">
        <v>1019</v>
      </c>
      <c r="K138" s="632" t="s">
        <v>1020</v>
      </c>
      <c r="L138" s="634">
        <v>36.249999999999986</v>
      </c>
      <c r="M138" s="634">
        <v>1</v>
      </c>
      <c r="N138" s="635">
        <v>36.249999999999986</v>
      </c>
    </row>
    <row r="139" spans="1:14" ht="14.4" customHeight="1" x14ac:dyDescent="0.3">
      <c r="A139" s="630" t="s">
        <v>529</v>
      </c>
      <c r="B139" s="631" t="s">
        <v>530</v>
      </c>
      <c r="C139" s="632" t="s">
        <v>534</v>
      </c>
      <c r="D139" s="633" t="s">
        <v>1321</v>
      </c>
      <c r="E139" s="632" t="s">
        <v>545</v>
      </c>
      <c r="F139" s="633" t="s">
        <v>1323</v>
      </c>
      <c r="G139" s="632" t="s">
        <v>974</v>
      </c>
      <c r="H139" s="632" t="s">
        <v>1021</v>
      </c>
      <c r="I139" s="632" t="s">
        <v>1022</v>
      </c>
      <c r="J139" s="632" t="s">
        <v>1023</v>
      </c>
      <c r="K139" s="632" t="s">
        <v>1024</v>
      </c>
      <c r="L139" s="634">
        <v>63.46</v>
      </c>
      <c r="M139" s="634">
        <v>1</v>
      </c>
      <c r="N139" s="635">
        <v>63.46</v>
      </c>
    </row>
    <row r="140" spans="1:14" ht="14.4" customHeight="1" x14ac:dyDescent="0.3">
      <c r="A140" s="630" t="s">
        <v>529</v>
      </c>
      <c r="B140" s="631" t="s">
        <v>530</v>
      </c>
      <c r="C140" s="632" t="s">
        <v>534</v>
      </c>
      <c r="D140" s="633" t="s">
        <v>1321</v>
      </c>
      <c r="E140" s="632" t="s">
        <v>545</v>
      </c>
      <c r="F140" s="633" t="s">
        <v>1323</v>
      </c>
      <c r="G140" s="632" t="s">
        <v>974</v>
      </c>
      <c r="H140" s="632" t="s">
        <v>1025</v>
      </c>
      <c r="I140" s="632" t="s">
        <v>1026</v>
      </c>
      <c r="J140" s="632" t="s">
        <v>1027</v>
      </c>
      <c r="K140" s="632" t="s">
        <v>1028</v>
      </c>
      <c r="L140" s="634">
        <v>250.11</v>
      </c>
      <c r="M140" s="634">
        <v>1</v>
      </c>
      <c r="N140" s="635">
        <v>250.11</v>
      </c>
    </row>
    <row r="141" spans="1:14" ht="14.4" customHeight="1" x14ac:dyDescent="0.3">
      <c r="A141" s="630" t="s">
        <v>529</v>
      </c>
      <c r="B141" s="631" t="s">
        <v>530</v>
      </c>
      <c r="C141" s="632" t="s">
        <v>534</v>
      </c>
      <c r="D141" s="633" t="s">
        <v>1321</v>
      </c>
      <c r="E141" s="632" t="s">
        <v>545</v>
      </c>
      <c r="F141" s="633" t="s">
        <v>1323</v>
      </c>
      <c r="G141" s="632" t="s">
        <v>974</v>
      </c>
      <c r="H141" s="632" t="s">
        <v>1029</v>
      </c>
      <c r="I141" s="632" t="s">
        <v>1030</v>
      </c>
      <c r="J141" s="632" t="s">
        <v>1031</v>
      </c>
      <c r="K141" s="632" t="s">
        <v>1032</v>
      </c>
      <c r="L141" s="634">
        <v>70.941107857226754</v>
      </c>
      <c r="M141" s="634">
        <v>67</v>
      </c>
      <c r="N141" s="635">
        <v>4753.054226434193</v>
      </c>
    </row>
    <row r="142" spans="1:14" ht="14.4" customHeight="1" x14ac:dyDescent="0.3">
      <c r="A142" s="630" t="s">
        <v>529</v>
      </c>
      <c r="B142" s="631" t="s">
        <v>530</v>
      </c>
      <c r="C142" s="632" t="s">
        <v>534</v>
      </c>
      <c r="D142" s="633" t="s">
        <v>1321</v>
      </c>
      <c r="E142" s="632" t="s">
        <v>545</v>
      </c>
      <c r="F142" s="633" t="s">
        <v>1323</v>
      </c>
      <c r="G142" s="632" t="s">
        <v>974</v>
      </c>
      <c r="H142" s="632" t="s">
        <v>1033</v>
      </c>
      <c r="I142" s="632" t="s">
        <v>1034</v>
      </c>
      <c r="J142" s="632" t="s">
        <v>1035</v>
      </c>
      <c r="K142" s="632" t="s">
        <v>1036</v>
      </c>
      <c r="L142" s="634">
        <v>91.169797703810389</v>
      </c>
      <c r="M142" s="634">
        <v>1</v>
      </c>
      <c r="N142" s="635">
        <v>91.169797703810389</v>
      </c>
    </row>
    <row r="143" spans="1:14" ht="14.4" customHeight="1" x14ac:dyDescent="0.3">
      <c r="A143" s="630" t="s">
        <v>529</v>
      </c>
      <c r="B143" s="631" t="s">
        <v>530</v>
      </c>
      <c r="C143" s="632" t="s">
        <v>534</v>
      </c>
      <c r="D143" s="633" t="s">
        <v>1321</v>
      </c>
      <c r="E143" s="632" t="s">
        <v>545</v>
      </c>
      <c r="F143" s="633" t="s">
        <v>1323</v>
      </c>
      <c r="G143" s="632" t="s">
        <v>974</v>
      </c>
      <c r="H143" s="632" t="s">
        <v>1037</v>
      </c>
      <c r="I143" s="632" t="s">
        <v>1038</v>
      </c>
      <c r="J143" s="632" t="s">
        <v>1039</v>
      </c>
      <c r="K143" s="632" t="s">
        <v>1040</v>
      </c>
      <c r="L143" s="634">
        <v>236.47215736631074</v>
      </c>
      <c r="M143" s="634">
        <v>1</v>
      </c>
      <c r="N143" s="635">
        <v>236.47215736631074</v>
      </c>
    </row>
    <row r="144" spans="1:14" ht="14.4" customHeight="1" x14ac:dyDescent="0.3">
      <c r="A144" s="630" t="s">
        <v>529</v>
      </c>
      <c r="B144" s="631" t="s">
        <v>530</v>
      </c>
      <c r="C144" s="632" t="s">
        <v>534</v>
      </c>
      <c r="D144" s="633" t="s">
        <v>1321</v>
      </c>
      <c r="E144" s="632" t="s">
        <v>545</v>
      </c>
      <c r="F144" s="633" t="s">
        <v>1323</v>
      </c>
      <c r="G144" s="632" t="s">
        <v>974</v>
      </c>
      <c r="H144" s="632" t="s">
        <v>1041</v>
      </c>
      <c r="I144" s="632" t="s">
        <v>1042</v>
      </c>
      <c r="J144" s="632" t="s">
        <v>988</v>
      </c>
      <c r="K144" s="632" t="s">
        <v>1043</v>
      </c>
      <c r="L144" s="634">
        <v>356.5</v>
      </c>
      <c r="M144" s="634">
        <v>2</v>
      </c>
      <c r="N144" s="635">
        <v>713</v>
      </c>
    </row>
    <row r="145" spans="1:14" ht="14.4" customHeight="1" x14ac:dyDescent="0.3">
      <c r="A145" s="630" t="s">
        <v>529</v>
      </c>
      <c r="B145" s="631" t="s">
        <v>530</v>
      </c>
      <c r="C145" s="632" t="s">
        <v>534</v>
      </c>
      <c r="D145" s="633" t="s">
        <v>1321</v>
      </c>
      <c r="E145" s="632" t="s">
        <v>545</v>
      </c>
      <c r="F145" s="633" t="s">
        <v>1323</v>
      </c>
      <c r="G145" s="632" t="s">
        <v>974</v>
      </c>
      <c r="H145" s="632" t="s">
        <v>1044</v>
      </c>
      <c r="I145" s="632" t="s">
        <v>1045</v>
      </c>
      <c r="J145" s="632" t="s">
        <v>988</v>
      </c>
      <c r="K145" s="632" t="s">
        <v>1046</v>
      </c>
      <c r="L145" s="634">
        <v>413.99955743304565</v>
      </c>
      <c r="M145" s="634">
        <v>21</v>
      </c>
      <c r="N145" s="635">
        <v>8693.9907060939586</v>
      </c>
    </row>
    <row r="146" spans="1:14" ht="14.4" customHeight="1" x14ac:dyDescent="0.3">
      <c r="A146" s="630" t="s">
        <v>529</v>
      </c>
      <c r="B146" s="631" t="s">
        <v>530</v>
      </c>
      <c r="C146" s="632" t="s">
        <v>534</v>
      </c>
      <c r="D146" s="633" t="s">
        <v>1321</v>
      </c>
      <c r="E146" s="632" t="s">
        <v>545</v>
      </c>
      <c r="F146" s="633" t="s">
        <v>1323</v>
      </c>
      <c r="G146" s="632" t="s">
        <v>974</v>
      </c>
      <c r="H146" s="632" t="s">
        <v>1047</v>
      </c>
      <c r="I146" s="632" t="s">
        <v>1048</v>
      </c>
      <c r="J146" s="632" t="s">
        <v>1049</v>
      </c>
      <c r="K146" s="632" t="s">
        <v>1050</v>
      </c>
      <c r="L146" s="634">
        <v>59.727123678950228</v>
      </c>
      <c r="M146" s="634">
        <v>7</v>
      </c>
      <c r="N146" s="635">
        <v>418.08986575265158</v>
      </c>
    </row>
    <row r="147" spans="1:14" ht="14.4" customHeight="1" x14ac:dyDescent="0.3">
      <c r="A147" s="630" t="s">
        <v>529</v>
      </c>
      <c r="B147" s="631" t="s">
        <v>530</v>
      </c>
      <c r="C147" s="632" t="s">
        <v>534</v>
      </c>
      <c r="D147" s="633" t="s">
        <v>1321</v>
      </c>
      <c r="E147" s="632" t="s">
        <v>1051</v>
      </c>
      <c r="F147" s="633" t="s">
        <v>1324</v>
      </c>
      <c r="G147" s="632" t="s">
        <v>549</v>
      </c>
      <c r="H147" s="632" t="s">
        <v>1052</v>
      </c>
      <c r="I147" s="632" t="s">
        <v>1053</v>
      </c>
      <c r="J147" s="632" t="s">
        <v>1054</v>
      </c>
      <c r="K147" s="632" t="s">
        <v>1055</v>
      </c>
      <c r="L147" s="634">
        <v>2332.29</v>
      </c>
      <c r="M147" s="634">
        <v>1</v>
      </c>
      <c r="N147" s="635">
        <v>2332.29</v>
      </c>
    </row>
    <row r="148" spans="1:14" ht="14.4" customHeight="1" x14ac:dyDescent="0.3">
      <c r="A148" s="630" t="s">
        <v>529</v>
      </c>
      <c r="B148" s="631" t="s">
        <v>530</v>
      </c>
      <c r="C148" s="632" t="s">
        <v>534</v>
      </c>
      <c r="D148" s="633" t="s">
        <v>1321</v>
      </c>
      <c r="E148" s="632" t="s">
        <v>1051</v>
      </c>
      <c r="F148" s="633" t="s">
        <v>1324</v>
      </c>
      <c r="G148" s="632" t="s">
        <v>549</v>
      </c>
      <c r="H148" s="632" t="s">
        <v>1056</v>
      </c>
      <c r="I148" s="632" t="s">
        <v>1057</v>
      </c>
      <c r="J148" s="632" t="s">
        <v>1058</v>
      </c>
      <c r="K148" s="632" t="s">
        <v>1055</v>
      </c>
      <c r="L148" s="634">
        <v>2223.34</v>
      </c>
      <c r="M148" s="634">
        <v>7</v>
      </c>
      <c r="N148" s="635">
        <v>15563.380000000001</v>
      </c>
    </row>
    <row r="149" spans="1:14" ht="14.4" customHeight="1" x14ac:dyDescent="0.3">
      <c r="A149" s="630" t="s">
        <v>529</v>
      </c>
      <c r="B149" s="631" t="s">
        <v>530</v>
      </c>
      <c r="C149" s="632" t="s">
        <v>534</v>
      </c>
      <c r="D149" s="633" t="s">
        <v>1321</v>
      </c>
      <c r="E149" s="632" t="s">
        <v>1051</v>
      </c>
      <c r="F149" s="633" t="s">
        <v>1324</v>
      </c>
      <c r="G149" s="632" t="s">
        <v>549</v>
      </c>
      <c r="H149" s="632" t="s">
        <v>1059</v>
      </c>
      <c r="I149" s="632" t="s">
        <v>1060</v>
      </c>
      <c r="J149" s="632" t="s">
        <v>1061</v>
      </c>
      <c r="K149" s="632" t="s">
        <v>1062</v>
      </c>
      <c r="L149" s="634">
        <v>1735.66</v>
      </c>
      <c r="M149" s="634">
        <v>3</v>
      </c>
      <c r="N149" s="635">
        <v>5206.9800000000005</v>
      </c>
    </row>
    <row r="150" spans="1:14" ht="14.4" customHeight="1" x14ac:dyDescent="0.3">
      <c r="A150" s="630" t="s">
        <v>529</v>
      </c>
      <c r="B150" s="631" t="s">
        <v>530</v>
      </c>
      <c r="C150" s="632" t="s">
        <v>534</v>
      </c>
      <c r="D150" s="633" t="s">
        <v>1321</v>
      </c>
      <c r="E150" s="632" t="s">
        <v>1051</v>
      </c>
      <c r="F150" s="633" t="s">
        <v>1324</v>
      </c>
      <c r="G150" s="632" t="s">
        <v>549</v>
      </c>
      <c r="H150" s="632" t="s">
        <v>1063</v>
      </c>
      <c r="I150" s="632" t="s">
        <v>1064</v>
      </c>
      <c r="J150" s="632" t="s">
        <v>1065</v>
      </c>
      <c r="K150" s="632" t="s">
        <v>1062</v>
      </c>
      <c r="L150" s="634">
        <v>1389.89</v>
      </c>
      <c r="M150" s="634">
        <v>1</v>
      </c>
      <c r="N150" s="635">
        <v>1389.89</v>
      </c>
    </row>
    <row r="151" spans="1:14" ht="14.4" customHeight="1" x14ac:dyDescent="0.3">
      <c r="A151" s="630" t="s">
        <v>529</v>
      </c>
      <c r="B151" s="631" t="s">
        <v>530</v>
      </c>
      <c r="C151" s="632" t="s">
        <v>534</v>
      </c>
      <c r="D151" s="633" t="s">
        <v>1321</v>
      </c>
      <c r="E151" s="632" t="s">
        <v>1051</v>
      </c>
      <c r="F151" s="633" t="s">
        <v>1324</v>
      </c>
      <c r="G151" s="632" t="s">
        <v>974</v>
      </c>
      <c r="H151" s="632" t="s">
        <v>1066</v>
      </c>
      <c r="I151" s="632" t="s">
        <v>1067</v>
      </c>
      <c r="J151" s="632" t="s">
        <v>1068</v>
      </c>
      <c r="K151" s="632" t="s">
        <v>1069</v>
      </c>
      <c r="L151" s="634">
        <v>202.86</v>
      </c>
      <c r="M151" s="634">
        <v>3</v>
      </c>
      <c r="N151" s="635">
        <v>608.58000000000004</v>
      </c>
    </row>
    <row r="152" spans="1:14" ht="14.4" customHeight="1" x14ac:dyDescent="0.3">
      <c r="A152" s="630" t="s">
        <v>529</v>
      </c>
      <c r="B152" s="631" t="s">
        <v>530</v>
      </c>
      <c r="C152" s="632" t="s">
        <v>534</v>
      </c>
      <c r="D152" s="633" t="s">
        <v>1321</v>
      </c>
      <c r="E152" s="632" t="s">
        <v>1051</v>
      </c>
      <c r="F152" s="633" t="s">
        <v>1324</v>
      </c>
      <c r="G152" s="632" t="s">
        <v>974</v>
      </c>
      <c r="H152" s="632" t="s">
        <v>1070</v>
      </c>
      <c r="I152" s="632" t="s">
        <v>1071</v>
      </c>
      <c r="J152" s="632" t="s">
        <v>1072</v>
      </c>
      <c r="K152" s="632" t="s">
        <v>1073</v>
      </c>
      <c r="L152" s="634">
        <v>54.119981089649066</v>
      </c>
      <c r="M152" s="634">
        <v>16</v>
      </c>
      <c r="N152" s="635">
        <v>865.91969743438506</v>
      </c>
    </row>
    <row r="153" spans="1:14" ht="14.4" customHeight="1" x14ac:dyDescent="0.3">
      <c r="A153" s="630" t="s">
        <v>529</v>
      </c>
      <c r="B153" s="631" t="s">
        <v>530</v>
      </c>
      <c r="C153" s="632" t="s">
        <v>534</v>
      </c>
      <c r="D153" s="633" t="s">
        <v>1321</v>
      </c>
      <c r="E153" s="632" t="s">
        <v>1051</v>
      </c>
      <c r="F153" s="633" t="s">
        <v>1324</v>
      </c>
      <c r="G153" s="632" t="s">
        <v>974</v>
      </c>
      <c r="H153" s="632" t="s">
        <v>1074</v>
      </c>
      <c r="I153" s="632" t="s">
        <v>1075</v>
      </c>
      <c r="J153" s="632" t="s">
        <v>1076</v>
      </c>
      <c r="K153" s="632" t="s">
        <v>1073</v>
      </c>
      <c r="L153" s="634">
        <v>42.759996578631963</v>
      </c>
      <c r="M153" s="634">
        <v>28</v>
      </c>
      <c r="N153" s="635">
        <v>1197.279904201695</v>
      </c>
    </row>
    <row r="154" spans="1:14" ht="14.4" customHeight="1" x14ac:dyDescent="0.3">
      <c r="A154" s="630" t="s">
        <v>529</v>
      </c>
      <c r="B154" s="631" t="s">
        <v>530</v>
      </c>
      <c r="C154" s="632" t="s">
        <v>534</v>
      </c>
      <c r="D154" s="633" t="s">
        <v>1321</v>
      </c>
      <c r="E154" s="632" t="s">
        <v>1077</v>
      </c>
      <c r="F154" s="633" t="s">
        <v>1325</v>
      </c>
      <c r="G154" s="632" t="s">
        <v>549</v>
      </c>
      <c r="H154" s="632" t="s">
        <v>1078</v>
      </c>
      <c r="I154" s="632" t="s">
        <v>1079</v>
      </c>
      <c r="J154" s="632" t="s">
        <v>1080</v>
      </c>
      <c r="K154" s="632" t="s">
        <v>1081</v>
      </c>
      <c r="L154" s="634">
        <v>35.26</v>
      </c>
      <c r="M154" s="634">
        <v>26</v>
      </c>
      <c r="N154" s="635">
        <v>916.76</v>
      </c>
    </row>
    <row r="155" spans="1:14" ht="14.4" customHeight="1" x14ac:dyDescent="0.3">
      <c r="A155" s="630" t="s">
        <v>529</v>
      </c>
      <c r="B155" s="631" t="s">
        <v>530</v>
      </c>
      <c r="C155" s="632" t="s">
        <v>534</v>
      </c>
      <c r="D155" s="633" t="s">
        <v>1321</v>
      </c>
      <c r="E155" s="632" t="s">
        <v>1077</v>
      </c>
      <c r="F155" s="633" t="s">
        <v>1325</v>
      </c>
      <c r="G155" s="632" t="s">
        <v>549</v>
      </c>
      <c r="H155" s="632" t="s">
        <v>1082</v>
      </c>
      <c r="I155" s="632" t="s">
        <v>1082</v>
      </c>
      <c r="J155" s="632" t="s">
        <v>1083</v>
      </c>
      <c r="K155" s="632" t="s">
        <v>1084</v>
      </c>
      <c r="L155" s="634">
        <v>72.840135366878286</v>
      </c>
      <c r="M155" s="634">
        <v>23</v>
      </c>
      <c r="N155" s="635">
        <v>1675.3231134382006</v>
      </c>
    </row>
    <row r="156" spans="1:14" ht="14.4" customHeight="1" x14ac:dyDescent="0.3">
      <c r="A156" s="630" t="s">
        <v>529</v>
      </c>
      <c r="B156" s="631" t="s">
        <v>530</v>
      </c>
      <c r="C156" s="632" t="s">
        <v>534</v>
      </c>
      <c r="D156" s="633" t="s">
        <v>1321</v>
      </c>
      <c r="E156" s="632" t="s">
        <v>1077</v>
      </c>
      <c r="F156" s="633" t="s">
        <v>1325</v>
      </c>
      <c r="G156" s="632" t="s">
        <v>549</v>
      </c>
      <c r="H156" s="632" t="s">
        <v>1085</v>
      </c>
      <c r="I156" s="632" t="s">
        <v>1086</v>
      </c>
      <c r="J156" s="632" t="s">
        <v>1087</v>
      </c>
      <c r="K156" s="632" t="s">
        <v>1088</v>
      </c>
      <c r="L156" s="634">
        <v>39.35</v>
      </c>
      <c r="M156" s="634">
        <v>2</v>
      </c>
      <c r="N156" s="635">
        <v>78.7</v>
      </c>
    </row>
    <row r="157" spans="1:14" ht="14.4" customHeight="1" x14ac:dyDescent="0.3">
      <c r="A157" s="630" t="s">
        <v>529</v>
      </c>
      <c r="B157" s="631" t="s">
        <v>530</v>
      </c>
      <c r="C157" s="632" t="s">
        <v>534</v>
      </c>
      <c r="D157" s="633" t="s">
        <v>1321</v>
      </c>
      <c r="E157" s="632" t="s">
        <v>1077</v>
      </c>
      <c r="F157" s="633" t="s">
        <v>1325</v>
      </c>
      <c r="G157" s="632" t="s">
        <v>549</v>
      </c>
      <c r="H157" s="632" t="s">
        <v>1089</v>
      </c>
      <c r="I157" s="632" t="s">
        <v>1090</v>
      </c>
      <c r="J157" s="632" t="s">
        <v>1091</v>
      </c>
      <c r="K157" s="632" t="s">
        <v>1092</v>
      </c>
      <c r="L157" s="634">
        <v>33.363532302244579</v>
      </c>
      <c r="M157" s="634">
        <v>116</v>
      </c>
      <c r="N157" s="635">
        <v>3870.1697470603713</v>
      </c>
    </row>
    <row r="158" spans="1:14" ht="14.4" customHeight="1" x14ac:dyDescent="0.3">
      <c r="A158" s="630" t="s">
        <v>529</v>
      </c>
      <c r="B158" s="631" t="s">
        <v>530</v>
      </c>
      <c r="C158" s="632" t="s">
        <v>534</v>
      </c>
      <c r="D158" s="633" t="s">
        <v>1321</v>
      </c>
      <c r="E158" s="632" t="s">
        <v>1077</v>
      </c>
      <c r="F158" s="633" t="s">
        <v>1325</v>
      </c>
      <c r="G158" s="632" t="s">
        <v>549</v>
      </c>
      <c r="H158" s="632" t="s">
        <v>1093</v>
      </c>
      <c r="I158" s="632" t="s">
        <v>1094</v>
      </c>
      <c r="J158" s="632" t="s">
        <v>1095</v>
      </c>
      <c r="K158" s="632" t="s">
        <v>1096</v>
      </c>
      <c r="L158" s="634">
        <v>434.74585444623472</v>
      </c>
      <c r="M158" s="634">
        <v>0.89999999999999991</v>
      </c>
      <c r="N158" s="635">
        <v>391.27126900161119</v>
      </c>
    </row>
    <row r="159" spans="1:14" ht="14.4" customHeight="1" x14ac:dyDescent="0.3">
      <c r="A159" s="630" t="s">
        <v>529</v>
      </c>
      <c r="B159" s="631" t="s">
        <v>530</v>
      </c>
      <c r="C159" s="632" t="s">
        <v>534</v>
      </c>
      <c r="D159" s="633" t="s">
        <v>1321</v>
      </c>
      <c r="E159" s="632" t="s">
        <v>1077</v>
      </c>
      <c r="F159" s="633" t="s">
        <v>1325</v>
      </c>
      <c r="G159" s="632" t="s">
        <v>549</v>
      </c>
      <c r="H159" s="632" t="s">
        <v>1097</v>
      </c>
      <c r="I159" s="632" t="s">
        <v>1098</v>
      </c>
      <c r="J159" s="632" t="s">
        <v>1099</v>
      </c>
      <c r="K159" s="632" t="s">
        <v>1100</v>
      </c>
      <c r="L159" s="634">
        <v>181.79961171689101</v>
      </c>
      <c r="M159" s="634">
        <v>3</v>
      </c>
      <c r="N159" s="635">
        <v>545.39883515067299</v>
      </c>
    </row>
    <row r="160" spans="1:14" ht="14.4" customHeight="1" x14ac:dyDescent="0.3">
      <c r="A160" s="630" t="s">
        <v>529</v>
      </c>
      <c r="B160" s="631" t="s">
        <v>530</v>
      </c>
      <c r="C160" s="632" t="s">
        <v>534</v>
      </c>
      <c r="D160" s="633" t="s">
        <v>1321</v>
      </c>
      <c r="E160" s="632" t="s">
        <v>1077</v>
      </c>
      <c r="F160" s="633" t="s">
        <v>1325</v>
      </c>
      <c r="G160" s="632" t="s">
        <v>549</v>
      </c>
      <c r="H160" s="632" t="s">
        <v>1101</v>
      </c>
      <c r="I160" s="632" t="s">
        <v>1102</v>
      </c>
      <c r="J160" s="632" t="s">
        <v>1103</v>
      </c>
      <c r="K160" s="632" t="s">
        <v>1104</v>
      </c>
      <c r="L160" s="634">
        <v>1116.1300000000001</v>
      </c>
      <c r="M160" s="634">
        <v>2.8333333333333335</v>
      </c>
      <c r="N160" s="635">
        <v>3162.3683333333338</v>
      </c>
    </row>
    <row r="161" spans="1:14" ht="14.4" customHeight="1" x14ac:dyDescent="0.3">
      <c r="A161" s="630" t="s">
        <v>529</v>
      </c>
      <c r="B161" s="631" t="s">
        <v>530</v>
      </c>
      <c r="C161" s="632" t="s">
        <v>534</v>
      </c>
      <c r="D161" s="633" t="s">
        <v>1321</v>
      </c>
      <c r="E161" s="632" t="s">
        <v>1077</v>
      </c>
      <c r="F161" s="633" t="s">
        <v>1325</v>
      </c>
      <c r="G161" s="632" t="s">
        <v>549</v>
      </c>
      <c r="H161" s="632" t="s">
        <v>1105</v>
      </c>
      <c r="I161" s="632" t="s">
        <v>1106</v>
      </c>
      <c r="J161" s="632" t="s">
        <v>1107</v>
      </c>
      <c r="K161" s="632" t="s">
        <v>1108</v>
      </c>
      <c r="L161" s="634">
        <v>641.98946754756173</v>
      </c>
      <c r="M161" s="634">
        <v>3</v>
      </c>
      <c r="N161" s="635">
        <v>1925.9684026426851</v>
      </c>
    </row>
    <row r="162" spans="1:14" ht="14.4" customHeight="1" x14ac:dyDescent="0.3">
      <c r="A162" s="630" t="s">
        <v>529</v>
      </c>
      <c r="B162" s="631" t="s">
        <v>530</v>
      </c>
      <c r="C162" s="632" t="s">
        <v>534</v>
      </c>
      <c r="D162" s="633" t="s">
        <v>1321</v>
      </c>
      <c r="E162" s="632" t="s">
        <v>1077</v>
      </c>
      <c r="F162" s="633" t="s">
        <v>1325</v>
      </c>
      <c r="G162" s="632" t="s">
        <v>549</v>
      </c>
      <c r="H162" s="632" t="s">
        <v>1109</v>
      </c>
      <c r="I162" s="632" t="s">
        <v>1110</v>
      </c>
      <c r="J162" s="632" t="s">
        <v>1111</v>
      </c>
      <c r="K162" s="632" t="s">
        <v>1112</v>
      </c>
      <c r="L162" s="634">
        <v>115.31100000000001</v>
      </c>
      <c r="M162" s="634">
        <v>1</v>
      </c>
      <c r="N162" s="635">
        <v>115.31100000000001</v>
      </c>
    </row>
    <row r="163" spans="1:14" ht="14.4" customHeight="1" x14ac:dyDescent="0.3">
      <c r="A163" s="630" t="s">
        <v>529</v>
      </c>
      <c r="B163" s="631" t="s">
        <v>530</v>
      </c>
      <c r="C163" s="632" t="s">
        <v>534</v>
      </c>
      <c r="D163" s="633" t="s">
        <v>1321</v>
      </c>
      <c r="E163" s="632" t="s">
        <v>1077</v>
      </c>
      <c r="F163" s="633" t="s">
        <v>1325</v>
      </c>
      <c r="G163" s="632" t="s">
        <v>549</v>
      </c>
      <c r="H163" s="632" t="s">
        <v>1113</v>
      </c>
      <c r="I163" s="632" t="s">
        <v>1114</v>
      </c>
      <c r="J163" s="632" t="s">
        <v>1115</v>
      </c>
      <c r="K163" s="632" t="s">
        <v>1116</v>
      </c>
      <c r="L163" s="634">
        <v>82.802307692307693</v>
      </c>
      <c r="M163" s="634">
        <v>52</v>
      </c>
      <c r="N163" s="635">
        <v>4305.72</v>
      </c>
    </row>
    <row r="164" spans="1:14" ht="14.4" customHeight="1" x14ac:dyDescent="0.3">
      <c r="A164" s="630" t="s">
        <v>529</v>
      </c>
      <c r="B164" s="631" t="s">
        <v>530</v>
      </c>
      <c r="C164" s="632" t="s">
        <v>534</v>
      </c>
      <c r="D164" s="633" t="s">
        <v>1321</v>
      </c>
      <c r="E164" s="632" t="s">
        <v>1077</v>
      </c>
      <c r="F164" s="633" t="s">
        <v>1325</v>
      </c>
      <c r="G164" s="632" t="s">
        <v>549</v>
      </c>
      <c r="H164" s="632" t="s">
        <v>1117</v>
      </c>
      <c r="I164" s="632" t="s">
        <v>1118</v>
      </c>
      <c r="J164" s="632" t="s">
        <v>1119</v>
      </c>
      <c r="K164" s="632" t="s">
        <v>1120</v>
      </c>
      <c r="L164" s="634">
        <v>246.00929527898106</v>
      </c>
      <c r="M164" s="634">
        <v>5</v>
      </c>
      <c r="N164" s="635">
        <v>1230.0464763949053</v>
      </c>
    </row>
    <row r="165" spans="1:14" ht="14.4" customHeight="1" x14ac:dyDescent="0.3">
      <c r="A165" s="630" t="s">
        <v>529</v>
      </c>
      <c r="B165" s="631" t="s">
        <v>530</v>
      </c>
      <c r="C165" s="632" t="s">
        <v>534</v>
      </c>
      <c r="D165" s="633" t="s">
        <v>1321</v>
      </c>
      <c r="E165" s="632" t="s">
        <v>1077</v>
      </c>
      <c r="F165" s="633" t="s">
        <v>1325</v>
      </c>
      <c r="G165" s="632" t="s">
        <v>549</v>
      </c>
      <c r="H165" s="632" t="s">
        <v>1121</v>
      </c>
      <c r="I165" s="632" t="s">
        <v>1121</v>
      </c>
      <c r="J165" s="632" t="s">
        <v>1122</v>
      </c>
      <c r="K165" s="632" t="s">
        <v>1123</v>
      </c>
      <c r="L165" s="634">
        <v>1851.5</v>
      </c>
      <c r="M165" s="634">
        <v>0.5</v>
      </c>
      <c r="N165" s="635">
        <v>925.75</v>
      </c>
    </row>
    <row r="166" spans="1:14" ht="14.4" customHeight="1" x14ac:dyDescent="0.3">
      <c r="A166" s="630" t="s">
        <v>529</v>
      </c>
      <c r="B166" s="631" t="s">
        <v>530</v>
      </c>
      <c r="C166" s="632" t="s">
        <v>534</v>
      </c>
      <c r="D166" s="633" t="s">
        <v>1321</v>
      </c>
      <c r="E166" s="632" t="s">
        <v>1077</v>
      </c>
      <c r="F166" s="633" t="s">
        <v>1325</v>
      </c>
      <c r="G166" s="632" t="s">
        <v>549</v>
      </c>
      <c r="H166" s="632" t="s">
        <v>1124</v>
      </c>
      <c r="I166" s="632" t="s">
        <v>1124</v>
      </c>
      <c r="J166" s="632" t="s">
        <v>1125</v>
      </c>
      <c r="K166" s="632" t="s">
        <v>1126</v>
      </c>
      <c r="L166" s="634">
        <v>920</v>
      </c>
      <c r="M166" s="634">
        <v>0.5</v>
      </c>
      <c r="N166" s="635">
        <v>460</v>
      </c>
    </row>
    <row r="167" spans="1:14" ht="14.4" customHeight="1" x14ac:dyDescent="0.3">
      <c r="A167" s="630" t="s">
        <v>529</v>
      </c>
      <c r="B167" s="631" t="s">
        <v>530</v>
      </c>
      <c r="C167" s="632" t="s">
        <v>534</v>
      </c>
      <c r="D167" s="633" t="s">
        <v>1321</v>
      </c>
      <c r="E167" s="632" t="s">
        <v>1077</v>
      </c>
      <c r="F167" s="633" t="s">
        <v>1325</v>
      </c>
      <c r="G167" s="632" t="s">
        <v>974</v>
      </c>
      <c r="H167" s="632" t="s">
        <v>1127</v>
      </c>
      <c r="I167" s="632" t="s">
        <v>1128</v>
      </c>
      <c r="J167" s="632" t="s">
        <v>1129</v>
      </c>
      <c r="K167" s="632" t="s">
        <v>1130</v>
      </c>
      <c r="L167" s="634">
        <v>169.21489068453425</v>
      </c>
      <c r="M167" s="634">
        <v>18</v>
      </c>
      <c r="N167" s="635">
        <v>3045.8680323216167</v>
      </c>
    </row>
    <row r="168" spans="1:14" ht="14.4" customHeight="1" x14ac:dyDescent="0.3">
      <c r="A168" s="630" t="s">
        <v>529</v>
      </c>
      <c r="B168" s="631" t="s">
        <v>530</v>
      </c>
      <c r="C168" s="632" t="s">
        <v>534</v>
      </c>
      <c r="D168" s="633" t="s">
        <v>1321</v>
      </c>
      <c r="E168" s="632" t="s">
        <v>1077</v>
      </c>
      <c r="F168" s="633" t="s">
        <v>1325</v>
      </c>
      <c r="G168" s="632" t="s">
        <v>974</v>
      </c>
      <c r="H168" s="632" t="s">
        <v>1131</v>
      </c>
      <c r="I168" s="632" t="s">
        <v>1132</v>
      </c>
      <c r="J168" s="632" t="s">
        <v>1099</v>
      </c>
      <c r="K168" s="632" t="s">
        <v>1133</v>
      </c>
      <c r="L168" s="634">
        <v>45.850099806858694</v>
      </c>
      <c r="M168" s="634">
        <v>20</v>
      </c>
      <c r="N168" s="635">
        <v>917.00199613717382</v>
      </c>
    </row>
    <row r="169" spans="1:14" ht="14.4" customHeight="1" x14ac:dyDescent="0.3">
      <c r="A169" s="630" t="s">
        <v>529</v>
      </c>
      <c r="B169" s="631" t="s">
        <v>530</v>
      </c>
      <c r="C169" s="632" t="s">
        <v>534</v>
      </c>
      <c r="D169" s="633" t="s">
        <v>1321</v>
      </c>
      <c r="E169" s="632" t="s">
        <v>1077</v>
      </c>
      <c r="F169" s="633" t="s">
        <v>1325</v>
      </c>
      <c r="G169" s="632" t="s">
        <v>974</v>
      </c>
      <c r="H169" s="632" t="s">
        <v>1134</v>
      </c>
      <c r="I169" s="632" t="s">
        <v>1135</v>
      </c>
      <c r="J169" s="632" t="s">
        <v>1136</v>
      </c>
      <c r="K169" s="632" t="s">
        <v>1137</v>
      </c>
      <c r="L169" s="634">
        <v>138.19778118896323</v>
      </c>
      <c r="M169" s="634">
        <v>5</v>
      </c>
      <c r="N169" s="635">
        <v>690.98890594481611</v>
      </c>
    </row>
    <row r="170" spans="1:14" ht="14.4" customHeight="1" x14ac:dyDescent="0.3">
      <c r="A170" s="630" t="s">
        <v>529</v>
      </c>
      <c r="B170" s="631" t="s">
        <v>530</v>
      </c>
      <c r="C170" s="632" t="s">
        <v>534</v>
      </c>
      <c r="D170" s="633" t="s">
        <v>1321</v>
      </c>
      <c r="E170" s="632" t="s">
        <v>1077</v>
      </c>
      <c r="F170" s="633" t="s">
        <v>1325</v>
      </c>
      <c r="G170" s="632" t="s">
        <v>974</v>
      </c>
      <c r="H170" s="632" t="s">
        <v>1138</v>
      </c>
      <c r="I170" s="632" t="s">
        <v>1139</v>
      </c>
      <c r="J170" s="632" t="s">
        <v>1140</v>
      </c>
      <c r="K170" s="632" t="s">
        <v>1137</v>
      </c>
      <c r="L170" s="634">
        <v>57.370000000000026</v>
      </c>
      <c r="M170" s="634">
        <v>1</v>
      </c>
      <c r="N170" s="635">
        <v>57.370000000000026</v>
      </c>
    </row>
    <row r="171" spans="1:14" ht="14.4" customHeight="1" x14ac:dyDescent="0.3">
      <c r="A171" s="630" t="s">
        <v>529</v>
      </c>
      <c r="B171" s="631" t="s">
        <v>530</v>
      </c>
      <c r="C171" s="632" t="s">
        <v>534</v>
      </c>
      <c r="D171" s="633" t="s">
        <v>1321</v>
      </c>
      <c r="E171" s="632" t="s">
        <v>1077</v>
      </c>
      <c r="F171" s="633" t="s">
        <v>1325</v>
      </c>
      <c r="G171" s="632" t="s">
        <v>974</v>
      </c>
      <c r="H171" s="632" t="s">
        <v>1141</v>
      </c>
      <c r="I171" s="632" t="s">
        <v>1142</v>
      </c>
      <c r="J171" s="632" t="s">
        <v>1143</v>
      </c>
      <c r="K171" s="632" t="s">
        <v>1144</v>
      </c>
      <c r="L171" s="634">
        <v>153.30000000000001</v>
      </c>
      <c r="M171" s="634">
        <v>1</v>
      </c>
      <c r="N171" s="635">
        <v>153.30000000000001</v>
      </c>
    </row>
    <row r="172" spans="1:14" ht="14.4" customHeight="1" x14ac:dyDescent="0.3">
      <c r="A172" s="630" t="s">
        <v>529</v>
      </c>
      <c r="B172" s="631" t="s">
        <v>530</v>
      </c>
      <c r="C172" s="632" t="s">
        <v>534</v>
      </c>
      <c r="D172" s="633" t="s">
        <v>1321</v>
      </c>
      <c r="E172" s="632" t="s">
        <v>1077</v>
      </c>
      <c r="F172" s="633" t="s">
        <v>1325</v>
      </c>
      <c r="G172" s="632" t="s">
        <v>974</v>
      </c>
      <c r="H172" s="632" t="s">
        <v>1145</v>
      </c>
      <c r="I172" s="632" t="s">
        <v>1146</v>
      </c>
      <c r="J172" s="632" t="s">
        <v>1147</v>
      </c>
      <c r="K172" s="632" t="s">
        <v>1148</v>
      </c>
      <c r="L172" s="634">
        <v>55.549946755145839</v>
      </c>
      <c r="M172" s="634">
        <v>1</v>
      </c>
      <c r="N172" s="635">
        <v>55.549946755145839</v>
      </c>
    </row>
    <row r="173" spans="1:14" ht="14.4" customHeight="1" x14ac:dyDescent="0.3">
      <c r="A173" s="630" t="s">
        <v>529</v>
      </c>
      <c r="B173" s="631" t="s">
        <v>530</v>
      </c>
      <c r="C173" s="632" t="s">
        <v>534</v>
      </c>
      <c r="D173" s="633" t="s">
        <v>1321</v>
      </c>
      <c r="E173" s="632" t="s">
        <v>1077</v>
      </c>
      <c r="F173" s="633" t="s">
        <v>1325</v>
      </c>
      <c r="G173" s="632" t="s">
        <v>974</v>
      </c>
      <c r="H173" s="632" t="s">
        <v>1149</v>
      </c>
      <c r="I173" s="632" t="s">
        <v>1150</v>
      </c>
      <c r="J173" s="632" t="s">
        <v>1151</v>
      </c>
      <c r="K173" s="632" t="s">
        <v>1152</v>
      </c>
      <c r="L173" s="634">
        <v>97.620339177981819</v>
      </c>
      <c r="M173" s="634">
        <v>77.19999999999996</v>
      </c>
      <c r="N173" s="635">
        <v>7536.2901845401921</v>
      </c>
    </row>
    <row r="174" spans="1:14" ht="14.4" customHeight="1" x14ac:dyDescent="0.3">
      <c r="A174" s="630" t="s">
        <v>529</v>
      </c>
      <c r="B174" s="631" t="s">
        <v>530</v>
      </c>
      <c r="C174" s="632" t="s">
        <v>534</v>
      </c>
      <c r="D174" s="633" t="s">
        <v>1321</v>
      </c>
      <c r="E174" s="632" t="s">
        <v>1077</v>
      </c>
      <c r="F174" s="633" t="s">
        <v>1325</v>
      </c>
      <c r="G174" s="632" t="s">
        <v>974</v>
      </c>
      <c r="H174" s="632" t="s">
        <v>1153</v>
      </c>
      <c r="I174" s="632" t="s">
        <v>1154</v>
      </c>
      <c r="J174" s="632" t="s">
        <v>1155</v>
      </c>
      <c r="K174" s="632" t="s">
        <v>1156</v>
      </c>
      <c r="L174" s="634">
        <v>75.220127912187138</v>
      </c>
      <c r="M174" s="634">
        <v>31</v>
      </c>
      <c r="N174" s="635">
        <v>2331.8239652778011</v>
      </c>
    </row>
    <row r="175" spans="1:14" ht="14.4" customHeight="1" x14ac:dyDescent="0.3">
      <c r="A175" s="630" t="s">
        <v>529</v>
      </c>
      <c r="B175" s="631" t="s">
        <v>530</v>
      </c>
      <c r="C175" s="632" t="s">
        <v>534</v>
      </c>
      <c r="D175" s="633" t="s">
        <v>1321</v>
      </c>
      <c r="E175" s="632" t="s">
        <v>1077</v>
      </c>
      <c r="F175" s="633" t="s">
        <v>1325</v>
      </c>
      <c r="G175" s="632" t="s">
        <v>974</v>
      </c>
      <c r="H175" s="632" t="s">
        <v>1157</v>
      </c>
      <c r="I175" s="632" t="s">
        <v>1158</v>
      </c>
      <c r="J175" s="632" t="s">
        <v>1159</v>
      </c>
      <c r="K175" s="632" t="s">
        <v>1160</v>
      </c>
      <c r="L175" s="634">
        <v>139.16030302138265</v>
      </c>
      <c r="M175" s="634">
        <v>21</v>
      </c>
      <c r="N175" s="635">
        <v>2922.3663634490354</v>
      </c>
    </row>
    <row r="176" spans="1:14" ht="14.4" customHeight="1" x14ac:dyDescent="0.3">
      <c r="A176" s="630" t="s">
        <v>529</v>
      </c>
      <c r="B176" s="631" t="s">
        <v>530</v>
      </c>
      <c r="C176" s="632" t="s">
        <v>534</v>
      </c>
      <c r="D176" s="633" t="s">
        <v>1321</v>
      </c>
      <c r="E176" s="632" t="s">
        <v>1077</v>
      </c>
      <c r="F176" s="633" t="s">
        <v>1325</v>
      </c>
      <c r="G176" s="632" t="s">
        <v>974</v>
      </c>
      <c r="H176" s="632" t="s">
        <v>1161</v>
      </c>
      <c r="I176" s="632" t="s">
        <v>1161</v>
      </c>
      <c r="J176" s="632" t="s">
        <v>1162</v>
      </c>
      <c r="K176" s="632" t="s">
        <v>1163</v>
      </c>
      <c r="L176" s="634">
        <v>1495</v>
      </c>
      <c r="M176" s="634">
        <v>3</v>
      </c>
      <c r="N176" s="635">
        <v>4485</v>
      </c>
    </row>
    <row r="177" spans="1:14" ht="14.4" customHeight="1" x14ac:dyDescent="0.3">
      <c r="A177" s="630" t="s">
        <v>529</v>
      </c>
      <c r="B177" s="631" t="s">
        <v>530</v>
      </c>
      <c r="C177" s="632" t="s">
        <v>534</v>
      </c>
      <c r="D177" s="633" t="s">
        <v>1321</v>
      </c>
      <c r="E177" s="632" t="s">
        <v>1077</v>
      </c>
      <c r="F177" s="633" t="s">
        <v>1325</v>
      </c>
      <c r="G177" s="632" t="s">
        <v>974</v>
      </c>
      <c r="H177" s="632" t="s">
        <v>1164</v>
      </c>
      <c r="I177" s="632" t="s">
        <v>1165</v>
      </c>
      <c r="J177" s="632" t="s">
        <v>1155</v>
      </c>
      <c r="K177" s="632" t="s">
        <v>1166</v>
      </c>
      <c r="L177" s="634">
        <v>46.2</v>
      </c>
      <c r="M177" s="634">
        <v>20</v>
      </c>
      <c r="N177" s="635">
        <v>924.00000000000011</v>
      </c>
    </row>
    <row r="178" spans="1:14" ht="14.4" customHeight="1" x14ac:dyDescent="0.3">
      <c r="A178" s="630" t="s">
        <v>529</v>
      </c>
      <c r="B178" s="631" t="s">
        <v>530</v>
      </c>
      <c r="C178" s="632" t="s">
        <v>534</v>
      </c>
      <c r="D178" s="633" t="s">
        <v>1321</v>
      </c>
      <c r="E178" s="632" t="s">
        <v>1167</v>
      </c>
      <c r="F178" s="633" t="s">
        <v>1326</v>
      </c>
      <c r="G178" s="632"/>
      <c r="H178" s="632"/>
      <c r="I178" s="632" t="s">
        <v>1168</v>
      </c>
      <c r="J178" s="632" t="s">
        <v>1169</v>
      </c>
      <c r="K178" s="632"/>
      <c r="L178" s="634">
        <v>4544.7999999999993</v>
      </c>
      <c r="M178" s="634">
        <v>6</v>
      </c>
      <c r="N178" s="635">
        <v>27268.799999999996</v>
      </c>
    </row>
    <row r="179" spans="1:14" ht="14.4" customHeight="1" x14ac:dyDescent="0.3">
      <c r="A179" s="630" t="s">
        <v>529</v>
      </c>
      <c r="B179" s="631" t="s">
        <v>530</v>
      </c>
      <c r="C179" s="632" t="s">
        <v>534</v>
      </c>
      <c r="D179" s="633" t="s">
        <v>1321</v>
      </c>
      <c r="E179" s="632" t="s">
        <v>1170</v>
      </c>
      <c r="F179" s="633" t="s">
        <v>1327</v>
      </c>
      <c r="G179" s="632"/>
      <c r="H179" s="632"/>
      <c r="I179" s="632" t="s">
        <v>1171</v>
      </c>
      <c r="J179" s="632" t="s">
        <v>1172</v>
      </c>
      <c r="K179" s="632"/>
      <c r="L179" s="634">
        <v>4445.99</v>
      </c>
      <c r="M179" s="634">
        <v>1</v>
      </c>
      <c r="N179" s="635">
        <v>4445.99</v>
      </c>
    </row>
    <row r="180" spans="1:14" ht="14.4" customHeight="1" x14ac:dyDescent="0.3">
      <c r="A180" s="630" t="s">
        <v>529</v>
      </c>
      <c r="B180" s="631" t="s">
        <v>530</v>
      </c>
      <c r="C180" s="632" t="s">
        <v>539</v>
      </c>
      <c r="D180" s="633" t="s">
        <v>1322</v>
      </c>
      <c r="E180" s="632" t="s">
        <v>545</v>
      </c>
      <c r="F180" s="633" t="s">
        <v>1323</v>
      </c>
      <c r="G180" s="632"/>
      <c r="H180" s="632" t="s">
        <v>546</v>
      </c>
      <c r="I180" s="632" t="s">
        <v>546</v>
      </c>
      <c r="J180" s="632" t="s">
        <v>547</v>
      </c>
      <c r="K180" s="632" t="s">
        <v>548</v>
      </c>
      <c r="L180" s="634">
        <v>49.890000000000022</v>
      </c>
      <c r="M180" s="634">
        <v>1</v>
      </c>
      <c r="N180" s="635">
        <v>49.890000000000022</v>
      </c>
    </row>
    <row r="181" spans="1:14" ht="14.4" customHeight="1" x14ac:dyDescent="0.3">
      <c r="A181" s="630" t="s">
        <v>529</v>
      </c>
      <c r="B181" s="631" t="s">
        <v>530</v>
      </c>
      <c r="C181" s="632" t="s">
        <v>539</v>
      </c>
      <c r="D181" s="633" t="s">
        <v>1322</v>
      </c>
      <c r="E181" s="632" t="s">
        <v>545</v>
      </c>
      <c r="F181" s="633" t="s">
        <v>1323</v>
      </c>
      <c r="G181" s="632" t="s">
        <v>549</v>
      </c>
      <c r="H181" s="632" t="s">
        <v>550</v>
      </c>
      <c r="I181" s="632" t="s">
        <v>550</v>
      </c>
      <c r="J181" s="632" t="s">
        <v>551</v>
      </c>
      <c r="K181" s="632" t="s">
        <v>552</v>
      </c>
      <c r="L181" s="634">
        <v>179.39999999999998</v>
      </c>
      <c r="M181" s="634">
        <v>6</v>
      </c>
      <c r="N181" s="635">
        <v>1076.3999999999999</v>
      </c>
    </row>
    <row r="182" spans="1:14" ht="14.4" customHeight="1" x14ac:dyDescent="0.3">
      <c r="A182" s="630" t="s">
        <v>529</v>
      </c>
      <c r="B182" s="631" t="s">
        <v>530</v>
      </c>
      <c r="C182" s="632" t="s">
        <v>539</v>
      </c>
      <c r="D182" s="633" t="s">
        <v>1322</v>
      </c>
      <c r="E182" s="632" t="s">
        <v>545</v>
      </c>
      <c r="F182" s="633" t="s">
        <v>1323</v>
      </c>
      <c r="G182" s="632" t="s">
        <v>549</v>
      </c>
      <c r="H182" s="632" t="s">
        <v>556</v>
      </c>
      <c r="I182" s="632" t="s">
        <v>556</v>
      </c>
      <c r="J182" s="632" t="s">
        <v>551</v>
      </c>
      <c r="K182" s="632" t="s">
        <v>557</v>
      </c>
      <c r="L182" s="634">
        <v>97.18</v>
      </c>
      <c r="M182" s="634">
        <v>5</v>
      </c>
      <c r="N182" s="635">
        <v>485.90000000000003</v>
      </c>
    </row>
    <row r="183" spans="1:14" ht="14.4" customHeight="1" x14ac:dyDescent="0.3">
      <c r="A183" s="630" t="s">
        <v>529</v>
      </c>
      <c r="B183" s="631" t="s">
        <v>530</v>
      </c>
      <c r="C183" s="632" t="s">
        <v>539</v>
      </c>
      <c r="D183" s="633" t="s">
        <v>1322</v>
      </c>
      <c r="E183" s="632" t="s">
        <v>545</v>
      </c>
      <c r="F183" s="633" t="s">
        <v>1323</v>
      </c>
      <c r="G183" s="632" t="s">
        <v>549</v>
      </c>
      <c r="H183" s="632" t="s">
        <v>558</v>
      </c>
      <c r="I183" s="632" t="s">
        <v>558</v>
      </c>
      <c r="J183" s="632" t="s">
        <v>551</v>
      </c>
      <c r="K183" s="632" t="s">
        <v>559</v>
      </c>
      <c r="L183" s="634">
        <v>97.75</v>
      </c>
      <c r="M183" s="634">
        <v>2</v>
      </c>
      <c r="N183" s="635">
        <v>195.5</v>
      </c>
    </row>
    <row r="184" spans="1:14" ht="14.4" customHeight="1" x14ac:dyDescent="0.3">
      <c r="A184" s="630" t="s">
        <v>529</v>
      </c>
      <c r="B184" s="631" t="s">
        <v>530</v>
      </c>
      <c r="C184" s="632" t="s">
        <v>539</v>
      </c>
      <c r="D184" s="633" t="s">
        <v>1322</v>
      </c>
      <c r="E184" s="632" t="s">
        <v>545</v>
      </c>
      <c r="F184" s="633" t="s">
        <v>1323</v>
      </c>
      <c r="G184" s="632" t="s">
        <v>549</v>
      </c>
      <c r="H184" s="632" t="s">
        <v>1173</v>
      </c>
      <c r="I184" s="632" t="s">
        <v>1174</v>
      </c>
      <c r="J184" s="632" t="s">
        <v>1175</v>
      </c>
      <c r="K184" s="632" t="s">
        <v>1176</v>
      </c>
      <c r="L184" s="634">
        <v>84.569999999999951</v>
      </c>
      <c r="M184" s="634">
        <v>1</v>
      </c>
      <c r="N184" s="635">
        <v>84.569999999999951</v>
      </c>
    </row>
    <row r="185" spans="1:14" ht="14.4" customHeight="1" x14ac:dyDescent="0.3">
      <c r="A185" s="630" t="s">
        <v>529</v>
      </c>
      <c r="B185" s="631" t="s">
        <v>530</v>
      </c>
      <c r="C185" s="632" t="s">
        <v>539</v>
      </c>
      <c r="D185" s="633" t="s">
        <v>1322</v>
      </c>
      <c r="E185" s="632" t="s">
        <v>545</v>
      </c>
      <c r="F185" s="633" t="s">
        <v>1323</v>
      </c>
      <c r="G185" s="632" t="s">
        <v>549</v>
      </c>
      <c r="H185" s="632" t="s">
        <v>564</v>
      </c>
      <c r="I185" s="632" t="s">
        <v>565</v>
      </c>
      <c r="J185" s="632" t="s">
        <v>566</v>
      </c>
      <c r="K185" s="632" t="s">
        <v>567</v>
      </c>
      <c r="L185" s="634">
        <v>98.23</v>
      </c>
      <c r="M185" s="634">
        <v>4</v>
      </c>
      <c r="N185" s="635">
        <v>392.92</v>
      </c>
    </row>
    <row r="186" spans="1:14" ht="14.4" customHeight="1" x14ac:dyDescent="0.3">
      <c r="A186" s="630" t="s">
        <v>529</v>
      </c>
      <c r="B186" s="631" t="s">
        <v>530</v>
      </c>
      <c r="C186" s="632" t="s">
        <v>539</v>
      </c>
      <c r="D186" s="633" t="s">
        <v>1322</v>
      </c>
      <c r="E186" s="632" t="s">
        <v>545</v>
      </c>
      <c r="F186" s="633" t="s">
        <v>1323</v>
      </c>
      <c r="G186" s="632" t="s">
        <v>549</v>
      </c>
      <c r="H186" s="632" t="s">
        <v>1177</v>
      </c>
      <c r="I186" s="632" t="s">
        <v>1178</v>
      </c>
      <c r="J186" s="632" t="s">
        <v>834</v>
      </c>
      <c r="K186" s="632" t="s">
        <v>1179</v>
      </c>
      <c r="L186" s="634">
        <v>170.2294424885927</v>
      </c>
      <c r="M186" s="634">
        <v>24</v>
      </c>
      <c r="N186" s="635">
        <v>4085.5066197262245</v>
      </c>
    </row>
    <row r="187" spans="1:14" ht="14.4" customHeight="1" x14ac:dyDescent="0.3">
      <c r="A187" s="630" t="s">
        <v>529</v>
      </c>
      <c r="B187" s="631" t="s">
        <v>530</v>
      </c>
      <c r="C187" s="632" t="s">
        <v>539</v>
      </c>
      <c r="D187" s="633" t="s">
        <v>1322</v>
      </c>
      <c r="E187" s="632" t="s">
        <v>545</v>
      </c>
      <c r="F187" s="633" t="s">
        <v>1323</v>
      </c>
      <c r="G187" s="632" t="s">
        <v>549</v>
      </c>
      <c r="H187" s="632" t="s">
        <v>572</v>
      </c>
      <c r="I187" s="632" t="s">
        <v>573</v>
      </c>
      <c r="J187" s="632" t="s">
        <v>574</v>
      </c>
      <c r="K187" s="632" t="s">
        <v>575</v>
      </c>
      <c r="L187" s="634">
        <v>27.969999969531056</v>
      </c>
      <c r="M187" s="634">
        <v>12</v>
      </c>
      <c r="N187" s="635">
        <v>335.63999963437266</v>
      </c>
    </row>
    <row r="188" spans="1:14" ht="14.4" customHeight="1" x14ac:dyDescent="0.3">
      <c r="A188" s="630" t="s">
        <v>529</v>
      </c>
      <c r="B188" s="631" t="s">
        <v>530</v>
      </c>
      <c r="C188" s="632" t="s">
        <v>539</v>
      </c>
      <c r="D188" s="633" t="s">
        <v>1322</v>
      </c>
      <c r="E188" s="632" t="s">
        <v>545</v>
      </c>
      <c r="F188" s="633" t="s">
        <v>1323</v>
      </c>
      <c r="G188" s="632" t="s">
        <v>549</v>
      </c>
      <c r="H188" s="632" t="s">
        <v>579</v>
      </c>
      <c r="I188" s="632" t="s">
        <v>580</v>
      </c>
      <c r="J188" s="632" t="s">
        <v>578</v>
      </c>
      <c r="K188" s="632" t="s">
        <v>581</v>
      </c>
      <c r="L188" s="634">
        <v>81.289999999999992</v>
      </c>
      <c r="M188" s="634">
        <v>3</v>
      </c>
      <c r="N188" s="635">
        <v>243.86999999999998</v>
      </c>
    </row>
    <row r="189" spans="1:14" ht="14.4" customHeight="1" x14ac:dyDescent="0.3">
      <c r="A189" s="630" t="s">
        <v>529</v>
      </c>
      <c r="B189" s="631" t="s">
        <v>530</v>
      </c>
      <c r="C189" s="632" t="s">
        <v>539</v>
      </c>
      <c r="D189" s="633" t="s">
        <v>1322</v>
      </c>
      <c r="E189" s="632" t="s">
        <v>545</v>
      </c>
      <c r="F189" s="633" t="s">
        <v>1323</v>
      </c>
      <c r="G189" s="632" t="s">
        <v>549</v>
      </c>
      <c r="H189" s="632" t="s">
        <v>1180</v>
      </c>
      <c r="I189" s="632" t="s">
        <v>1181</v>
      </c>
      <c r="J189" s="632" t="s">
        <v>1182</v>
      </c>
      <c r="K189" s="632" t="s">
        <v>1183</v>
      </c>
      <c r="L189" s="634">
        <v>142.43067934540136</v>
      </c>
      <c r="M189" s="634">
        <v>1</v>
      </c>
      <c r="N189" s="635">
        <v>142.43067934540136</v>
      </c>
    </row>
    <row r="190" spans="1:14" ht="14.4" customHeight="1" x14ac:dyDescent="0.3">
      <c r="A190" s="630" t="s">
        <v>529</v>
      </c>
      <c r="B190" s="631" t="s">
        <v>530</v>
      </c>
      <c r="C190" s="632" t="s">
        <v>539</v>
      </c>
      <c r="D190" s="633" t="s">
        <v>1322</v>
      </c>
      <c r="E190" s="632" t="s">
        <v>545</v>
      </c>
      <c r="F190" s="633" t="s">
        <v>1323</v>
      </c>
      <c r="G190" s="632" t="s">
        <v>549</v>
      </c>
      <c r="H190" s="632" t="s">
        <v>622</v>
      </c>
      <c r="I190" s="632" t="s">
        <v>622</v>
      </c>
      <c r="J190" s="632" t="s">
        <v>623</v>
      </c>
      <c r="K190" s="632" t="s">
        <v>624</v>
      </c>
      <c r="L190" s="634">
        <v>38.189999999999984</v>
      </c>
      <c r="M190" s="634">
        <v>10</v>
      </c>
      <c r="N190" s="635">
        <v>381.89999999999986</v>
      </c>
    </row>
    <row r="191" spans="1:14" ht="14.4" customHeight="1" x14ac:dyDescent="0.3">
      <c r="A191" s="630" t="s">
        <v>529</v>
      </c>
      <c r="B191" s="631" t="s">
        <v>530</v>
      </c>
      <c r="C191" s="632" t="s">
        <v>539</v>
      </c>
      <c r="D191" s="633" t="s">
        <v>1322</v>
      </c>
      <c r="E191" s="632" t="s">
        <v>545</v>
      </c>
      <c r="F191" s="633" t="s">
        <v>1323</v>
      </c>
      <c r="G191" s="632" t="s">
        <v>549</v>
      </c>
      <c r="H191" s="632" t="s">
        <v>625</v>
      </c>
      <c r="I191" s="632" t="s">
        <v>626</v>
      </c>
      <c r="J191" s="632" t="s">
        <v>627</v>
      </c>
      <c r="K191" s="632" t="s">
        <v>628</v>
      </c>
      <c r="L191" s="634">
        <v>237.83</v>
      </c>
      <c r="M191" s="634">
        <v>1</v>
      </c>
      <c r="N191" s="635">
        <v>237.83</v>
      </c>
    </row>
    <row r="192" spans="1:14" ht="14.4" customHeight="1" x14ac:dyDescent="0.3">
      <c r="A192" s="630" t="s">
        <v>529</v>
      </c>
      <c r="B192" s="631" t="s">
        <v>530</v>
      </c>
      <c r="C192" s="632" t="s">
        <v>539</v>
      </c>
      <c r="D192" s="633" t="s">
        <v>1322</v>
      </c>
      <c r="E192" s="632" t="s">
        <v>545</v>
      </c>
      <c r="F192" s="633" t="s">
        <v>1323</v>
      </c>
      <c r="G192" s="632" t="s">
        <v>549</v>
      </c>
      <c r="H192" s="632" t="s">
        <v>1184</v>
      </c>
      <c r="I192" s="632" t="s">
        <v>1185</v>
      </c>
      <c r="J192" s="632" t="s">
        <v>1186</v>
      </c>
      <c r="K192" s="632" t="s">
        <v>1187</v>
      </c>
      <c r="L192" s="634">
        <v>117.93000000000005</v>
      </c>
      <c r="M192" s="634">
        <v>1</v>
      </c>
      <c r="N192" s="635">
        <v>117.93000000000005</v>
      </c>
    </row>
    <row r="193" spans="1:14" ht="14.4" customHeight="1" x14ac:dyDescent="0.3">
      <c r="A193" s="630" t="s">
        <v>529</v>
      </c>
      <c r="B193" s="631" t="s">
        <v>530</v>
      </c>
      <c r="C193" s="632" t="s">
        <v>539</v>
      </c>
      <c r="D193" s="633" t="s">
        <v>1322</v>
      </c>
      <c r="E193" s="632" t="s">
        <v>545</v>
      </c>
      <c r="F193" s="633" t="s">
        <v>1323</v>
      </c>
      <c r="G193" s="632" t="s">
        <v>549</v>
      </c>
      <c r="H193" s="632" t="s">
        <v>1188</v>
      </c>
      <c r="I193" s="632" t="s">
        <v>1189</v>
      </c>
      <c r="J193" s="632" t="s">
        <v>1190</v>
      </c>
      <c r="K193" s="632" t="s">
        <v>1191</v>
      </c>
      <c r="L193" s="634">
        <v>21.4</v>
      </c>
      <c r="M193" s="634">
        <v>1</v>
      </c>
      <c r="N193" s="635">
        <v>21.4</v>
      </c>
    </row>
    <row r="194" spans="1:14" ht="14.4" customHeight="1" x14ac:dyDescent="0.3">
      <c r="A194" s="630" t="s">
        <v>529</v>
      </c>
      <c r="B194" s="631" t="s">
        <v>530</v>
      </c>
      <c r="C194" s="632" t="s">
        <v>539</v>
      </c>
      <c r="D194" s="633" t="s">
        <v>1322</v>
      </c>
      <c r="E194" s="632" t="s">
        <v>545</v>
      </c>
      <c r="F194" s="633" t="s">
        <v>1323</v>
      </c>
      <c r="G194" s="632" t="s">
        <v>549</v>
      </c>
      <c r="H194" s="632" t="s">
        <v>652</v>
      </c>
      <c r="I194" s="632" t="s">
        <v>653</v>
      </c>
      <c r="J194" s="632" t="s">
        <v>654</v>
      </c>
      <c r="K194" s="632" t="s">
        <v>655</v>
      </c>
      <c r="L194" s="634">
        <v>77</v>
      </c>
      <c r="M194" s="634">
        <v>2</v>
      </c>
      <c r="N194" s="635">
        <v>154</v>
      </c>
    </row>
    <row r="195" spans="1:14" ht="14.4" customHeight="1" x14ac:dyDescent="0.3">
      <c r="A195" s="630" t="s">
        <v>529</v>
      </c>
      <c r="B195" s="631" t="s">
        <v>530</v>
      </c>
      <c r="C195" s="632" t="s">
        <v>539</v>
      </c>
      <c r="D195" s="633" t="s">
        <v>1322</v>
      </c>
      <c r="E195" s="632" t="s">
        <v>545</v>
      </c>
      <c r="F195" s="633" t="s">
        <v>1323</v>
      </c>
      <c r="G195" s="632" t="s">
        <v>549</v>
      </c>
      <c r="H195" s="632" t="s">
        <v>1192</v>
      </c>
      <c r="I195" s="632" t="s">
        <v>1193</v>
      </c>
      <c r="J195" s="632" t="s">
        <v>1194</v>
      </c>
      <c r="K195" s="632" t="s">
        <v>1195</v>
      </c>
      <c r="L195" s="634">
        <v>88.309765089381202</v>
      </c>
      <c r="M195" s="634">
        <v>2</v>
      </c>
      <c r="N195" s="635">
        <v>176.6195301787624</v>
      </c>
    </row>
    <row r="196" spans="1:14" ht="14.4" customHeight="1" x14ac:dyDescent="0.3">
      <c r="A196" s="630" t="s">
        <v>529</v>
      </c>
      <c r="B196" s="631" t="s">
        <v>530</v>
      </c>
      <c r="C196" s="632" t="s">
        <v>539</v>
      </c>
      <c r="D196" s="633" t="s">
        <v>1322</v>
      </c>
      <c r="E196" s="632" t="s">
        <v>545</v>
      </c>
      <c r="F196" s="633" t="s">
        <v>1323</v>
      </c>
      <c r="G196" s="632" t="s">
        <v>549</v>
      </c>
      <c r="H196" s="632" t="s">
        <v>668</v>
      </c>
      <c r="I196" s="632" t="s">
        <v>669</v>
      </c>
      <c r="J196" s="632" t="s">
        <v>670</v>
      </c>
      <c r="K196" s="632" t="s">
        <v>671</v>
      </c>
      <c r="L196" s="634">
        <v>75.239999999999981</v>
      </c>
      <c r="M196" s="634">
        <v>4</v>
      </c>
      <c r="N196" s="635">
        <v>300.95999999999992</v>
      </c>
    </row>
    <row r="197" spans="1:14" ht="14.4" customHeight="1" x14ac:dyDescent="0.3">
      <c r="A197" s="630" t="s">
        <v>529</v>
      </c>
      <c r="B197" s="631" t="s">
        <v>530</v>
      </c>
      <c r="C197" s="632" t="s">
        <v>539</v>
      </c>
      <c r="D197" s="633" t="s">
        <v>1322</v>
      </c>
      <c r="E197" s="632" t="s">
        <v>545</v>
      </c>
      <c r="F197" s="633" t="s">
        <v>1323</v>
      </c>
      <c r="G197" s="632" t="s">
        <v>549</v>
      </c>
      <c r="H197" s="632" t="s">
        <v>1196</v>
      </c>
      <c r="I197" s="632" t="s">
        <v>1196</v>
      </c>
      <c r="J197" s="632" t="s">
        <v>1197</v>
      </c>
      <c r="K197" s="632" t="s">
        <v>736</v>
      </c>
      <c r="L197" s="634">
        <v>114.06</v>
      </c>
      <c r="M197" s="634">
        <v>1</v>
      </c>
      <c r="N197" s="635">
        <v>114.06</v>
      </c>
    </row>
    <row r="198" spans="1:14" ht="14.4" customHeight="1" x14ac:dyDescent="0.3">
      <c r="A198" s="630" t="s">
        <v>529</v>
      </c>
      <c r="B198" s="631" t="s">
        <v>530</v>
      </c>
      <c r="C198" s="632" t="s">
        <v>539</v>
      </c>
      <c r="D198" s="633" t="s">
        <v>1322</v>
      </c>
      <c r="E198" s="632" t="s">
        <v>545</v>
      </c>
      <c r="F198" s="633" t="s">
        <v>1323</v>
      </c>
      <c r="G198" s="632" t="s">
        <v>549</v>
      </c>
      <c r="H198" s="632" t="s">
        <v>1198</v>
      </c>
      <c r="I198" s="632" t="s">
        <v>1198</v>
      </c>
      <c r="J198" s="632" t="s">
        <v>1199</v>
      </c>
      <c r="K198" s="632" t="s">
        <v>826</v>
      </c>
      <c r="L198" s="634">
        <v>154.19938915450291</v>
      </c>
      <c r="M198" s="634">
        <v>4</v>
      </c>
      <c r="N198" s="635">
        <v>616.79755661801164</v>
      </c>
    </row>
    <row r="199" spans="1:14" ht="14.4" customHeight="1" x14ac:dyDescent="0.3">
      <c r="A199" s="630" t="s">
        <v>529</v>
      </c>
      <c r="B199" s="631" t="s">
        <v>530</v>
      </c>
      <c r="C199" s="632" t="s">
        <v>539</v>
      </c>
      <c r="D199" s="633" t="s">
        <v>1322</v>
      </c>
      <c r="E199" s="632" t="s">
        <v>545</v>
      </c>
      <c r="F199" s="633" t="s">
        <v>1323</v>
      </c>
      <c r="G199" s="632" t="s">
        <v>549</v>
      </c>
      <c r="H199" s="632" t="s">
        <v>1200</v>
      </c>
      <c r="I199" s="632" t="s">
        <v>1201</v>
      </c>
      <c r="J199" s="632" t="s">
        <v>1202</v>
      </c>
      <c r="K199" s="632" t="s">
        <v>1203</v>
      </c>
      <c r="L199" s="634">
        <v>41.64</v>
      </c>
      <c r="M199" s="634">
        <v>3</v>
      </c>
      <c r="N199" s="635">
        <v>124.92</v>
      </c>
    </row>
    <row r="200" spans="1:14" ht="14.4" customHeight="1" x14ac:dyDescent="0.3">
      <c r="A200" s="630" t="s">
        <v>529</v>
      </c>
      <c r="B200" s="631" t="s">
        <v>530</v>
      </c>
      <c r="C200" s="632" t="s">
        <v>539</v>
      </c>
      <c r="D200" s="633" t="s">
        <v>1322</v>
      </c>
      <c r="E200" s="632" t="s">
        <v>545</v>
      </c>
      <c r="F200" s="633" t="s">
        <v>1323</v>
      </c>
      <c r="G200" s="632" t="s">
        <v>549</v>
      </c>
      <c r="H200" s="632" t="s">
        <v>691</v>
      </c>
      <c r="I200" s="632" t="s">
        <v>692</v>
      </c>
      <c r="J200" s="632" t="s">
        <v>693</v>
      </c>
      <c r="K200" s="632" t="s">
        <v>694</v>
      </c>
      <c r="L200" s="634">
        <v>76.680928259055577</v>
      </c>
      <c r="M200" s="634">
        <v>1</v>
      </c>
      <c r="N200" s="635">
        <v>76.680928259055577</v>
      </c>
    </row>
    <row r="201" spans="1:14" ht="14.4" customHeight="1" x14ac:dyDescent="0.3">
      <c r="A201" s="630" t="s">
        <v>529</v>
      </c>
      <c r="B201" s="631" t="s">
        <v>530</v>
      </c>
      <c r="C201" s="632" t="s">
        <v>539</v>
      </c>
      <c r="D201" s="633" t="s">
        <v>1322</v>
      </c>
      <c r="E201" s="632" t="s">
        <v>545</v>
      </c>
      <c r="F201" s="633" t="s">
        <v>1323</v>
      </c>
      <c r="G201" s="632" t="s">
        <v>549</v>
      </c>
      <c r="H201" s="632" t="s">
        <v>1204</v>
      </c>
      <c r="I201" s="632" t="s">
        <v>238</v>
      </c>
      <c r="J201" s="632" t="s">
        <v>1205</v>
      </c>
      <c r="K201" s="632"/>
      <c r="L201" s="634">
        <v>651.08000000000004</v>
      </c>
      <c r="M201" s="634">
        <v>3</v>
      </c>
      <c r="N201" s="635">
        <v>1953.24</v>
      </c>
    </row>
    <row r="202" spans="1:14" ht="14.4" customHeight="1" x14ac:dyDescent="0.3">
      <c r="A202" s="630" t="s">
        <v>529</v>
      </c>
      <c r="B202" s="631" t="s">
        <v>530</v>
      </c>
      <c r="C202" s="632" t="s">
        <v>539</v>
      </c>
      <c r="D202" s="633" t="s">
        <v>1322</v>
      </c>
      <c r="E202" s="632" t="s">
        <v>545</v>
      </c>
      <c r="F202" s="633" t="s">
        <v>1323</v>
      </c>
      <c r="G202" s="632" t="s">
        <v>549</v>
      </c>
      <c r="H202" s="632" t="s">
        <v>1206</v>
      </c>
      <c r="I202" s="632" t="s">
        <v>238</v>
      </c>
      <c r="J202" s="632" t="s">
        <v>1207</v>
      </c>
      <c r="K202" s="632"/>
      <c r="L202" s="634">
        <v>41.039999999999992</v>
      </c>
      <c r="M202" s="634">
        <v>3</v>
      </c>
      <c r="N202" s="635">
        <v>123.11999999999998</v>
      </c>
    </row>
    <row r="203" spans="1:14" ht="14.4" customHeight="1" x14ac:dyDescent="0.3">
      <c r="A203" s="630" t="s">
        <v>529</v>
      </c>
      <c r="B203" s="631" t="s">
        <v>530</v>
      </c>
      <c r="C203" s="632" t="s">
        <v>539</v>
      </c>
      <c r="D203" s="633" t="s">
        <v>1322</v>
      </c>
      <c r="E203" s="632" t="s">
        <v>545</v>
      </c>
      <c r="F203" s="633" t="s">
        <v>1323</v>
      </c>
      <c r="G203" s="632" t="s">
        <v>549</v>
      </c>
      <c r="H203" s="632" t="s">
        <v>1208</v>
      </c>
      <c r="I203" s="632" t="s">
        <v>238</v>
      </c>
      <c r="J203" s="632" t="s">
        <v>1209</v>
      </c>
      <c r="K203" s="632"/>
      <c r="L203" s="634">
        <v>42.710105230738797</v>
      </c>
      <c r="M203" s="634">
        <v>1</v>
      </c>
      <c r="N203" s="635">
        <v>42.710105230738797</v>
      </c>
    </row>
    <row r="204" spans="1:14" ht="14.4" customHeight="1" x14ac:dyDescent="0.3">
      <c r="A204" s="630" t="s">
        <v>529</v>
      </c>
      <c r="B204" s="631" t="s">
        <v>530</v>
      </c>
      <c r="C204" s="632" t="s">
        <v>539</v>
      </c>
      <c r="D204" s="633" t="s">
        <v>1322</v>
      </c>
      <c r="E204" s="632" t="s">
        <v>545</v>
      </c>
      <c r="F204" s="633" t="s">
        <v>1323</v>
      </c>
      <c r="G204" s="632" t="s">
        <v>549</v>
      </c>
      <c r="H204" s="632" t="s">
        <v>733</v>
      </c>
      <c r="I204" s="632" t="s">
        <v>734</v>
      </c>
      <c r="J204" s="632" t="s">
        <v>735</v>
      </c>
      <c r="K204" s="632" t="s">
        <v>736</v>
      </c>
      <c r="L204" s="634">
        <v>64.124999999999986</v>
      </c>
      <c r="M204" s="634">
        <v>4</v>
      </c>
      <c r="N204" s="635">
        <v>256.49999999999994</v>
      </c>
    </row>
    <row r="205" spans="1:14" ht="14.4" customHeight="1" x14ac:dyDescent="0.3">
      <c r="A205" s="630" t="s">
        <v>529</v>
      </c>
      <c r="B205" s="631" t="s">
        <v>530</v>
      </c>
      <c r="C205" s="632" t="s">
        <v>539</v>
      </c>
      <c r="D205" s="633" t="s">
        <v>1322</v>
      </c>
      <c r="E205" s="632" t="s">
        <v>545</v>
      </c>
      <c r="F205" s="633" t="s">
        <v>1323</v>
      </c>
      <c r="G205" s="632" t="s">
        <v>549</v>
      </c>
      <c r="H205" s="632" t="s">
        <v>737</v>
      </c>
      <c r="I205" s="632" t="s">
        <v>738</v>
      </c>
      <c r="J205" s="632" t="s">
        <v>739</v>
      </c>
      <c r="K205" s="632" t="s">
        <v>740</v>
      </c>
      <c r="L205" s="634">
        <v>112.91999999999999</v>
      </c>
      <c r="M205" s="634">
        <v>4</v>
      </c>
      <c r="N205" s="635">
        <v>451.67999999999995</v>
      </c>
    </row>
    <row r="206" spans="1:14" ht="14.4" customHeight="1" x14ac:dyDescent="0.3">
      <c r="A206" s="630" t="s">
        <v>529</v>
      </c>
      <c r="B206" s="631" t="s">
        <v>530</v>
      </c>
      <c r="C206" s="632" t="s">
        <v>539</v>
      </c>
      <c r="D206" s="633" t="s">
        <v>1322</v>
      </c>
      <c r="E206" s="632" t="s">
        <v>545</v>
      </c>
      <c r="F206" s="633" t="s">
        <v>1323</v>
      </c>
      <c r="G206" s="632" t="s">
        <v>549</v>
      </c>
      <c r="H206" s="632" t="s">
        <v>764</v>
      </c>
      <c r="I206" s="632" t="s">
        <v>765</v>
      </c>
      <c r="J206" s="632" t="s">
        <v>766</v>
      </c>
      <c r="K206" s="632" t="s">
        <v>767</v>
      </c>
      <c r="L206" s="634">
        <v>101.07000000000002</v>
      </c>
      <c r="M206" s="634">
        <v>2</v>
      </c>
      <c r="N206" s="635">
        <v>202.14000000000004</v>
      </c>
    </row>
    <row r="207" spans="1:14" ht="14.4" customHeight="1" x14ac:dyDescent="0.3">
      <c r="A207" s="630" t="s">
        <v>529</v>
      </c>
      <c r="B207" s="631" t="s">
        <v>530</v>
      </c>
      <c r="C207" s="632" t="s">
        <v>539</v>
      </c>
      <c r="D207" s="633" t="s">
        <v>1322</v>
      </c>
      <c r="E207" s="632" t="s">
        <v>545</v>
      </c>
      <c r="F207" s="633" t="s">
        <v>1323</v>
      </c>
      <c r="G207" s="632" t="s">
        <v>549</v>
      </c>
      <c r="H207" s="632" t="s">
        <v>1210</v>
      </c>
      <c r="I207" s="632" t="s">
        <v>1211</v>
      </c>
      <c r="J207" s="632" t="s">
        <v>1212</v>
      </c>
      <c r="K207" s="632" t="s">
        <v>1213</v>
      </c>
      <c r="L207" s="634">
        <v>527.85000294156464</v>
      </c>
      <c r="M207" s="634">
        <v>18</v>
      </c>
      <c r="N207" s="635">
        <v>9501.3000529481633</v>
      </c>
    </row>
    <row r="208" spans="1:14" ht="14.4" customHeight="1" x14ac:dyDescent="0.3">
      <c r="A208" s="630" t="s">
        <v>529</v>
      </c>
      <c r="B208" s="631" t="s">
        <v>530</v>
      </c>
      <c r="C208" s="632" t="s">
        <v>539</v>
      </c>
      <c r="D208" s="633" t="s">
        <v>1322</v>
      </c>
      <c r="E208" s="632" t="s">
        <v>545</v>
      </c>
      <c r="F208" s="633" t="s">
        <v>1323</v>
      </c>
      <c r="G208" s="632" t="s">
        <v>549</v>
      </c>
      <c r="H208" s="632" t="s">
        <v>772</v>
      </c>
      <c r="I208" s="632" t="s">
        <v>238</v>
      </c>
      <c r="J208" s="632" t="s">
        <v>773</v>
      </c>
      <c r="K208" s="632"/>
      <c r="L208" s="634">
        <v>35.651894640206002</v>
      </c>
      <c r="M208" s="634">
        <v>1</v>
      </c>
      <c r="N208" s="635">
        <v>35.651894640206002</v>
      </c>
    </row>
    <row r="209" spans="1:14" ht="14.4" customHeight="1" x14ac:dyDescent="0.3">
      <c r="A209" s="630" t="s">
        <v>529</v>
      </c>
      <c r="B209" s="631" t="s">
        <v>530</v>
      </c>
      <c r="C209" s="632" t="s">
        <v>539</v>
      </c>
      <c r="D209" s="633" t="s">
        <v>1322</v>
      </c>
      <c r="E209" s="632" t="s">
        <v>545</v>
      </c>
      <c r="F209" s="633" t="s">
        <v>1323</v>
      </c>
      <c r="G209" s="632" t="s">
        <v>549</v>
      </c>
      <c r="H209" s="632" t="s">
        <v>774</v>
      </c>
      <c r="I209" s="632" t="s">
        <v>774</v>
      </c>
      <c r="J209" s="632" t="s">
        <v>551</v>
      </c>
      <c r="K209" s="632" t="s">
        <v>775</v>
      </c>
      <c r="L209" s="634">
        <v>201.25</v>
      </c>
      <c r="M209" s="634">
        <v>1</v>
      </c>
      <c r="N209" s="635">
        <v>201.25</v>
      </c>
    </row>
    <row r="210" spans="1:14" ht="14.4" customHeight="1" x14ac:dyDescent="0.3">
      <c r="A210" s="630" t="s">
        <v>529</v>
      </c>
      <c r="B210" s="631" t="s">
        <v>530</v>
      </c>
      <c r="C210" s="632" t="s">
        <v>539</v>
      </c>
      <c r="D210" s="633" t="s">
        <v>1322</v>
      </c>
      <c r="E210" s="632" t="s">
        <v>545</v>
      </c>
      <c r="F210" s="633" t="s">
        <v>1323</v>
      </c>
      <c r="G210" s="632" t="s">
        <v>549</v>
      </c>
      <c r="H210" s="632" t="s">
        <v>780</v>
      </c>
      <c r="I210" s="632" t="s">
        <v>781</v>
      </c>
      <c r="J210" s="632" t="s">
        <v>782</v>
      </c>
      <c r="K210" s="632" t="s">
        <v>783</v>
      </c>
      <c r="L210" s="634">
        <v>1665.1999999999998</v>
      </c>
      <c r="M210" s="634">
        <v>2</v>
      </c>
      <c r="N210" s="635">
        <v>3330.3999999999996</v>
      </c>
    </row>
    <row r="211" spans="1:14" ht="14.4" customHeight="1" x14ac:dyDescent="0.3">
      <c r="A211" s="630" t="s">
        <v>529</v>
      </c>
      <c r="B211" s="631" t="s">
        <v>530</v>
      </c>
      <c r="C211" s="632" t="s">
        <v>539</v>
      </c>
      <c r="D211" s="633" t="s">
        <v>1322</v>
      </c>
      <c r="E211" s="632" t="s">
        <v>545</v>
      </c>
      <c r="F211" s="633" t="s">
        <v>1323</v>
      </c>
      <c r="G211" s="632" t="s">
        <v>549</v>
      </c>
      <c r="H211" s="632" t="s">
        <v>792</v>
      </c>
      <c r="I211" s="632" t="s">
        <v>793</v>
      </c>
      <c r="J211" s="632" t="s">
        <v>596</v>
      </c>
      <c r="K211" s="632" t="s">
        <v>794</v>
      </c>
      <c r="L211" s="634">
        <v>60.350097144752169</v>
      </c>
      <c r="M211" s="634">
        <v>6</v>
      </c>
      <c r="N211" s="635">
        <v>362.10058286851302</v>
      </c>
    </row>
    <row r="212" spans="1:14" ht="14.4" customHeight="1" x14ac:dyDescent="0.3">
      <c r="A212" s="630" t="s">
        <v>529</v>
      </c>
      <c r="B212" s="631" t="s">
        <v>530</v>
      </c>
      <c r="C212" s="632" t="s">
        <v>539</v>
      </c>
      <c r="D212" s="633" t="s">
        <v>1322</v>
      </c>
      <c r="E212" s="632" t="s">
        <v>545</v>
      </c>
      <c r="F212" s="633" t="s">
        <v>1323</v>
      </c>
      <c r="G212" s="632" t="s">
        <v>549</v>
      </c>
      <c r="H212" s="632" t="s">
        <v>1214</v>
      </c>
      <c r="I212" s="632" t="s">
        <v>1215</v>
      </c>
      <c r="J212" s="632" t="s">
        <v>1216</v>
      </c>
      <c r="K212" s="632" t="s">
        <v>1217</v>
      </c>
      <c r="L212" s="634">
        <v>49.619999999999983</v>
      </c>
      <c r="M212" s="634">
        <v>3</v>
      </c>
      <c r="N212" s="635">
        <v>148.85999999999996</v>
      </c>
    </row>
    <row r="213" spans="1:14" ht="14.4" customHeight="1" x14ac:dyDescent="0.3">
      <c r="A213" s="630" t="s">
        <v>529</v>
      </c>
      <c r="B213" s="631" t="s">
        <v>530</v>
      </c>
      <c r="C213" s="632" t="s">
        <v>539</v>
      </c>
      <c r="D213" s="633" t="s">
        <v>1322</v>
      </c>
      <c r="E213" s="632" t="s">
        <v>545</v>
      </c>
      <c r="F213" s="633" t="s">
        <v>1323</v>
      </c>
      <c r="G213" s="632" t="s">
        <v>549</v>
      </c>
      <c r="H213" s="632" t="s">
        <v>807</v>
      </c>
      <c r="I213" s="632" t="s">
        <v>808</v>
      </c>
      <c r="J213" s="632" t="s">
        <v>809</v>
      </c>
      <c r="K213" s="632" t="s">
        <v>810</v>
      </c>
      <c r="L213" s="634">
        <v>71.920057907407895</v>
      </c>
      <c r="M213" s="634">
        <v>10</v>
      </c>
      <c r="N213" s="635">
        <v>719.20057907407897</v>
      </c>
    </row>
    <row r="214" spans="1:14" ht="14.4" customHeight="1" x14ac:dyDescent="0.3">
      <c r="A214" s="630" t="s">
        <v>529</v>
      </c>
      <c r="B214" s="631" t="s">
        <v>530</v>
      </c>
      <c r="C214" s="632" t="s">
        <v>539</v>
      </c>
      <c r="D214" s="633" t="s">
        <v>1322</v>
      </c>
      <c r="E214" s="632" t="s">
        <v>545</v>
      </c>
      <c r="F214" s="633" t="s">
        <v>1323</v>
      </c>
      <c r="G214" s="632" t="s">
        <v>549</v>
      </c>
      <c r="H214" s="632" t="s">
        <v>832</v>
      </c>
      <c r="I214" s="632" t="s">
        <v>833</v>
      </c>
      <c r="J214" s="632" t="s">
        <v>834</v>
      </c>
      <c r="K214" s="632" t="s">
        <v>835</v>
      </c>
      <c r="L214" s="634">
        <v>49.536258471795307</v>
      </c>
      <c r="M214" s="634">
        <v>350</v>
      </c>
      <c r="N214" s="635">
        <v>17337.690465128358</v>
      </c>
    </row>
    <row r="215" spans="1:14" ht="14.4" customHeight="1" x14ac:dyDescent="0.3">
      <c r="A215" s="630" t="s">
        <v>529</v>
      </c>
      <c r="B215" s="631" t="s">
        <v>530</v>
      </c>
      <c r="C215" s="632" t="s">
        <v>539</v>
      </c>
      <c r="D215" s="633" t="s">
        <v>1322</v>
      </c>
      <c r="E215" s="632" t="s">
        <v>545</v>
      </c>
      <c r="F215" s="633" t="s">
        <v>1323</v>
      </c>
      <c r="G215" s="632" t="s">
        <v>549</v>
      </c>
      <c r="H215" s="632" t="s">
        <v>1218</v>
      </c>
      <c r="I215" s="632" t="s">
        <v>238</v>
      </c>
      <c r="J215" s="632" t="s">
        <v>1219</v>
      </c>
      <c r="K215" s="632"/>
      <c r="L215" s="634">
        <v>38.545000000000002</v>
      </c>
      <c r="M215" s="634">
        <v>4</v>
      </c>
      <c r="N215" s="635">
        <v>154.18</v>
      </c>
    </row>
    <row r="216" spans="1:14" ht="14.4" customHeight="1" x14ac:dyDescent="0.3">
      <c r="A216" s="630" t="s">
        <v>529</v>
      </c>
      <c r="B216" s="631" t="s">
        <v>530</v>
      </c>
      <c r="C216" s="632" t="s">
        <v>539</v>
      </c>
      <c r="D216" s="633" t="s">
        <v>1322</v>
      </c>
      <c r="E216" s="632" t="s">
        <v>545</v>
      </c>
      <c r="F216" s="633" t="s">
        <v>1323</v>
      </c>
      <c r="G216" s="632" t="s">
        <v>549</v>
      </c>
      <c r="H216" s="632" t="s">
        <v>1220</v>
      </c>
      <c r="I216" s="632" t="s">
        <v>238</v>
      </c>
      <c r="J216" s="632" t="s">
        <v>1221</v>
      </c>
      <c r="K216" s="632"/>
      <c r="L216" s="634">
        <v>308.27452887040732</v>
      </c>
      <c r="M216" s="634">
        <v>18</v>
      </c>
      <c r="N216" s="635">
        <v>5548.9415196673317</v>
      </c>
    </row>
    <row r="217" spans="1:14" ht="14.4" customHeight="1" x14ac:dyDescent="0.3">
      <c r="A217" s="630" t="s">
        <v>529</v>
      </c>
      <c r="B217" s="631" t="s">
        <v>530</v>
      </c>
      <c r="C217" s="632" t="s">
        <v>539</v>
      </c>
      <c r="D217" s="633" t="s">
        <v>1322</v>
      </c>
      <c r="E217" s="632" t="s">
        <v>545</v>
      </c>
      <c r="F217" s="633" t="s">
        <v>1323</v>
      </c>
      <c r="G217" s="632" t="s">
        <v>549</v>
      </c>
      <c r="H217" s="632" t="s">
        <v>1222</v>
      </c>
      <c r="I217" s="632" t="s">
        <v>1223</v>
      </c>
      <c r="J217" s="632" t="s">
        <v>1224</v>
      </c>
      <c r="K217" s="632" t="s">
        <v>1225</v>
      </c>
      <c r="L217" s="634">
        <v>128.41999999999996</v>
      </c>
      <c r="M217" s="634">
        <v>2</v>
      </c>
      <c r="N217" s="635">
        <v>256.83999999999992</v>
      </c>
    </row>
    <row r="218" spans="1:14" ht="14.4" customHeight="1" x14ac:dyDescent="0.3">
      <c r="A218" s="630" t="s">
        <v>529</v>
      </c>
      <c r="B218" s="631" t="s">
        <v>530</v>
      </c>
      <c r="C218" s="632" t="s">
        <v>539</v>
      </c>
      <c r="D218" s="633" t="s">
        <v>1322</v>
      </c>
      <c r="E218" s="632" t="s">
        <v>545</v>
      </c>
      <c r="F218" s="633" t="s">
        <v>1323</v>
      </c>
      <c r="G218" s="632" t="s">
        <v>549</v>
      </c>
      <c r="H218" s="632" t="s">
        <v>854</v>
      </c>
      <c r="I218" s="632" t="s">
        <v>855</v>
      </c>
      <c r="J218" s="632" t="s">
        <v>856</v>
      </c>
      <c r="K218" s="632" t="s">
        <v>857</v>
      </c>
      <c r="L218" s="634">
        <v>106.93</v>
      </c>
      <c r="M218" s="634">
        <v>6</v>
      </c>
      <c r="N218" s="635">
        <v>641.58000000000004</v>
      </c>
    </row>
    <row r="219" spans="1:14" ht="14.4" customHeight="1" x14ac:dyDescent="0.3">
      <c r="A219" s="630" t="s">
        <v>529</v>
      </c>
      <c r="B219" s="631" t="s">
        <v>530</v>
      </c>
      <c r="C219" s="632" t="s">
        <v>539</v>
      </c>
      <c r="D219" s="633" t="s">
        <v>1322</v>
      </c>
      <c r="E219" s="632" t="s">
        <v>545</v>
      </c>
      <c r="F219" s="633" t="s">
        <v>1323</v>
      </c>
      <c r="G219" s="632" t="s">
        <v>549</v>
      </c>
      <c r="H219" s="632" t="s">
        <v>1226</v>
      </c>
      <c r="I219" s="632" t="s">
        <v>238</v>
      </c>
      <c r="J219" s="632" t="s">
        <v>1227</v>
      </c>
      <c r="K219" s="632" t="s">
        <v>1228</v>
      </c>
      <c r="L219" s="634">
        <v>23.7</v>
      </c>
      <c r="M219" s="634">
        <v>30</v>
      </c>
      <c r="N219" s="635">
        <v>711</v>
      </c>
    </row>
    <row r="220" spans="1:14" ht="14.4" customHeight="1" x14ac:dyDescent="0.3">
      <c r="A220" s="630" t="s">
        <v>529</v>
      </c>
      <c r="B220" s="631" t="s">
        <v>530</v>
      </c>
      <c r="C220" s="632" t="s">
        <v>539</v>
      </c>
      <c r="D220" s="633" t="s">
        <v>1322</v>
      </c>
      <c r="E220" s="632" t="s">
        <v>545</v>
      </c>
      <c r="F220" s="633" t="s">
        <v>1323</v>
      </c>
      <c r="G220" s="632" t="s">
        <v>549</v>
      </c>
      <c r="H220" s="632" t="s">
        <v>1229</v>
      </c>
      <c r="I220" s="632" t="s">
        <v>238</v>
      </c>
      <c r="J220" s="632" t="s">
        <v>1230</v>
      </c>
      <c r="K220" s="632" t="s">
        <v>1228</v>
      </c>
      <c r="L220" s="634">
        <v>24.037194261613511</v>
      </c>
      <c r="M220" s="634">
        <v>6</v>
      </c>
      <c r="N220" s="635">
        <v>144.22316556968107</v>
      </c>
    </row>
    <row r="221" spans="1:14" ht="14.4" customHeight="1" x14ac:dyDescent="0.3">
      <c r="A221" s="630" t="s">
        <v>529</v>
      </c>
      <c r="B221" s="631" t="s">
        <v>530</v>
      </c>
      <c r="C221" s="632" t="s">
        <v>539</v>
      </c>
      <c r="D221" s="633" t="s">
        <v>1322</v>
      </c>
      <c r="E221" s="632" t="s">
        <v>545</v>
      </c>
      <c r="F221" s="633" t="s">
        <v>1323</v>
      </c>
      <c r="G221" s="632" t="s">
        <v>549</v>
      </c>
      <c r="H221" s="632" t="s">
        <v>1231</v>
      </c>
      <c r="I221" s="632" t="s">
        <v>1232</v>
      </c>
      <c r="J221" s="632" t="s">
        <v>1233</v>
      </c>
      <c r="K221" s="632" t="s">
        <v>1234</v>
      </c>
      <c r="L221" s="634">
        <v>117.73967830228203</v>
      </c>
      <c r="M221" s="634">
        <v>20</v>
      </c>
      <c r="N221" s="635">
        <v>2354.7935660456405</v>
      </c>
    </row>
    <row r="222" spans="1:14" ht="14.4" customHeight="1" x14ac:dyDescent="0.3">
      <c r="A222" s="630" t="s">
        <v>529</v>
      </c>
      <c r="B222" s="631" t="s">
        <v>530</v>
      </c>
      <c r="C222" s="632" t="s">
        <v>539</v>
      </c>
      <c r="D222" s="633" t="s">
        <v>1322</v>
      </c>
      <c r="E222" s="632" t="s">
        <v>545</v>
      </c>
      <c r="F222" s="633" t="s">
        <v>1323</v>
      </c>
      <c r="G222" s="632" t="s">
        <v>549</v>
      </c>
      <c r="H222" s="632" t="s">
        <v>1235</v>
      </c>
      <c r="I222" s="632" t="s">
        <v>238</v>
      </c>
      <c r="J222" s="632" t="s">
        <v>1236</v>
      </c>
      <c r="K222" s="632" t="s">
        <v>1237</v>
      </c>
      <c r="L222" s="634">
        <v>75.02002770888312</v>
      </c>
      <c r="M222" s="634">
        <v>1</v>
      </c>
      <c r="N222" s="635">
        <v>75.02002770888312</v>
      </c>
    </row>
    <row r="223" spans="1:14" ht="14.4" customHeight="1" x14ac:dyDescent="0.3">
      <c r="A223" s="630" t="s">
        <v>529</v>
      </c>
      <c r="B223" s="631" t="s">
        <v>530</v>
      </c>
      <c r="C223" s="632" t="s">
        <v>539</v>
      </c>
      <c r="D223" s="633" t="s">
        <v>1322</v>
      </c>
      <c r="E223" s="632" t="s">
        <v>545</v>
      </c>
      <c r="F223" s="633" t="s">
        <v>1323</v>
      </c>
      <c r="G223" s="632" t="s">
        <v>549</v>
      </c>
      <c r="H223" s="632" t="s">
        <v>1238</v>
      </c>
      <c r="I223" s="632" t="s">
        <v>1239</v>
      </c>
      <c r="J223" s="632" t="s">
        <v>1240</v>
      </c>
      <c r="K223" s="632" t="s">
        <v>1241</v>
      </c>
      <c r="L223" s="634">
        <v>54.707142857142848</v>
      </c>
      <c r="M223" s="634">
        <v>7</v>
      </c>
      <c r="N223" s="635">
        <v>382.94999999999993</v>
      </c>
    </row>
    <row r="224" spans="1:14" ht="14.4" customHeight="1" x14ac:dyDescent="0.3">
      <c r="A224" s="630" t="s">
        <v>529</v>
      </c>
      <c r="B224" s="631" t="s">
        <v>530</v>
      </c>
      <c r="C224" s="632" t="s">
        <v>539</v>
      </c>
      <c r="D224" s="633" t="s">
        <v>1322</v>
      </c>
      <c r="E224" s="632" t="s">
        <v>545</v>
      </c>
      <c r="F224" s="633" t="s">
        <v>1323</v>
      </c>
      <c r="G224" s="632" t="s">
        <v>549</v>
      </c>
      <c r="H224" s="632" t="s">
        <v>1242</v>
      </c>
      <c r="I224" s="632" t="s">
        <v>1243</v>
      </c>
      <c r="J224" s="632" t="s">
        <v>1244</v>
      </c>
      <c r="K224" s="632" t="s">
        <v>609</v>
      </c>
      <c r="L224" s="634">
        <v>210.45</v>
      </c>
      <c r="M224" s="634">
        <v>1</v>
      </c>
      <c r="N224" s="635">
        <v>210.45</v>
      </c>
    </row>
    <row r="225" spans="1:14" ht="14.4" customHeight="1" x14ac:dyDescent="0.3">
      <c r="A225" s="630" t="s">
        <v>529</v>
      </c>
      <c r="B225" s="631" t="s">
        <v>530</v>
      </c>
      <c r="C225" s="632" t="s">
        <v>539</v>
      </c>
      <c r="D225" s="633" t="s">
        <v>1322</v>
      </c>
      <c r="E225" s="632" t="s">
        <v>545</v>
      </c>
      <c r="F225" s="633" t="s">
        <v>1323</v>
      </c>
      <c r="G225" s="632" t="s">
        <v>549</v>
      </c>
      <c r="H225" s="632" t="s">
        <v>1245</v>
      </c>
      <c r="I225" s="632" t="s">
        <v>238</v>
      </c>
      <c r="J225" s="632" t="s">
        <v>1246</v>
      </c>
      <c r="K225" s="632" t="s">
        <v>1247</v>
      </c>
      <c r="L225" s="634">
        <v>34.764951785424671</v>
      </c>
      <c r="M225" s="634">
        <v>4</v>
      </c>
      <c r="N225" s="635">
        <v>139.05980714169868</v>
      </c>
    </row>
    <row r="226" spans="1:14" ht="14.4" customHeight="1" x14ac:dyDescent="0.3">
      <c r="A226" s="630" t="s">
        <v>529</v>
      </c>
      <c r="B226" s="631" t="s">
        <v>530</v>
      </c>
      <c r="C226" s="632" t="s">
        <v>539</v>
      </c>
      <c r="D226" s="633" t="s">
        <v>1322</v>
      </c>
      <c r="E226" s="632" t="s">
        <v>545</v>
      </c>
      <c r="F226" s="633" t="s">
        <v>1323</v>
      </c>
      <c r="G226" s="632" t="s">
        <v>549</v>
      </c>
      <c r="H226" s="632" t="s">
        <v>1248</v>
      </c>
      <c r="I226" s="632" t="s">
        <v>1249</v>
      </c>
      <c r="J226" s="632" t="s">
        <v>1250</v>
      </c>
      <c r="K226" s="632" t="s">
        <v>1251</v>
      </c>
      <c r="L226" s="634">
        <v>2300.0033333333336</v>
      </c>
      <c r="M226" s="634">
        <v>3</v>
      </c>
      <c r="N226" s="635">
        <v>6900.01</v>
      </c>
    </row>
    <row r="227" spans="1:14" ht="14.4" customHeight="1" x14ac:dyDescent="0.3">
      <c r="A227" s="630" t="s">
        <v>529</v>
      </c>
      <c r="B227" s="631" t="s">
        <v>530</v>
      </c>
      <c r="C227" s="632" t="s">
        <v>539</v>
      </c>
      <c r="D227" s="633" t="s">
        <v>1322</v>
      </c>
      <c r="E227" s="632" t="s">
        <v>545</v>
      </c>
      <c r="F227" s="633" t="s">
        <v>1323</v>
      </c>
      <c r="G227" s="632" t="s">
        <v>549</v>
      </c>
      <c r="H227" s="632" t="s">
        <v>1252</v>
      </c>
      <c r="I227" s="632" t="s">
        <v>238</v>
      </c>
      <c r="J227" s="632" t="s">
        <v>1253</v>
      </c>
      <c r="K227" s="632"/>
      <c r="L227" s="634">
        <v>852.01</v>
      </c>
      <c r="M227" s="634">
        <v>1</v>
      </c>
      <c r="N227" s="635">
        <v>852.01</v>
      </c>
    </row>
    <row r="228" spans="1:14" ht="14.4" customHeight="1" x14ac:dyDescent="0.3">
      <c r="A228" s="630" t="s">
        <v>529</v>
      </c>
      <c r="B228" s="631" t="s">
        <v>530</v>
      </c>
      <c r="C228" s="632" t="s">
        <v>539</v>
      </c>
      <c r="D228" s="633" t="s">
        <v>1322</v>
      </c>
      <c r="E228" s="632" t="s">
        <v>545</v>
      </c>
      <c r="F228" s="633" t="s">
        <v>1323</v>
      </c>
      <c r="G228" s="632" t="s">
        <v>549</v>
      </c>
      <c r="H228" s="632" t="s">
        <v>1254</v>
      </c>
      <c r="I228" s="632" t="s">
        <v>238</v>
      </c>
      <c r="J228" s="632" t="s">
        <v>1255</v>
      </c>
      <c r="K228" s="632" t="s">
        <v>1256</v>
      </c>
      <c r="L228" s="634">
        <v>99.970000000000013</v>
      </c>
      <c r="M228" s="634">
        <v>12</v>
      </c>
      <c r="N228" s="635">
        <v>1199.6400000000001</v>
      </c>
    </row>
    <row r="229" spans="1:14" ht="14.4" customHeight="1" x14ac:dyDescent="0.3">
      <c r="A229" s="630" t="s">
        <v>529</v>
      </c>
      <c r="B229" s="631" t="s">
        <v>530</v>
      </c>
      <c r="C229" s="632" t="s">
        <v>539</v>
      </c>
      <c r="D229" s="633" t="s">
        <v>1322</v>
      </c>
      <c r="E229" s="632" t="s">
        <v>545</v>
      </c>
      <c r="F229" s="633" t="s">
        <v>1323</v>
      </c>
      <c r="G229" s="632" t="s">
        <v>549</v>
      </c>
      <c r="H229" s="632" t="s">
        <v>1257</v>
      </c>
      <c r="I229" s="632" t="s">
        <v>1258</v>
      </c>
      <c r="J229" s="632" t="s">
        <v>1259</v>
      </c>
      <c r="K229" s="632" t="s">
        <v>1260</v>
      </c>
      <c r="L229" s="634">
        <v>7470.503333333334</v>
      </c>
      <c r="M229" s="634">
        <v>6</v>
      </c>
      <c r="N229" s="635">
        <v>44823.020000000004</v>
      </c>
    </row>
    <row r="230" spans="1:14" ht="14.4" customHeight="1" x14ac:dyDescent="0.3">
      <c r="A230" s="630" t="s">
        <v>529</v>
      </c>
      <c r="B230" s="631" t="s">
        <v>530</v>
      </c>
      <c r="C230" s="632" t="s">
        <v>539</v>
      </c>
      <c r="D230" s="633" t="s">
        <v>1322</v>
      </c>
      <c r="E230" s="632" t="s">
        <v>545</v>
      </c>
      <c r="F230" s="633" t="s">
        <v>1323</v>
      </c>
      <c r="G230" s="632" t="s">
        <v>549</v>
      </c>
      <c r="H230" s="632" t="s">
        <v>933</v>
      </c>
      <c r="I230" s="632" t="s">
        <v>238</v>
      </c>
      <c r="J230" s="632" t="s">
        <v>934</v>
      </c>
      <c r="K230" s="632" t="s">
        <v>935</v>
      </c>
      <c r="L230" s="634">
        <v>206.99</v>
      </c>
      <c r="M230" s="634">
        <v>3</v>
      </c>
      <c r="N230" s="635">
        <v>620.97</v>
      </c>
    </row>
    <row r="231" spans="1:14" ht="14.4" customHeight="1" x14ac:dyDescent="0.3">
      <c r="A231" s="630" t="s">
        <v>529</v>
      </c>
      <c r="B231" s="631" t="s">
        <v>530</v>
      </c>
      <c r="C231" s="632" t="s">
        <v>539</v>
      </c>
      <c r="D231" s="633" t="s">
        <v>1322</v>
      </c>
      <c r="E231" s="632" t="s">
        <v>545</v>
      </c>
      <c r="F231" s="633" t="s">
        <v>1323</v>
      </c>
      <c r="G231" s="632" t="s">
        <v>549</v>
      </c>
      <c r="H231" s="632" t="s">
        <v>955</v>
      </c>
      <c r="I231" s="632" t="s">
        <v>238</v>
      </c>
      <c r="J231" s="632" t="s">
        <v>956</v>
      </c>
      <c r="K231" s="632" t="s">
        <v>957</v>
      </c>
      <c r="L231" s="634">
        <v>83.31</v>
      </c>
      <c r="M231" s="634">
        <v>220</v>
      </c>
      <c r="N231" s="635">
        <v>18328.2</v>
      </c>
    </row>
    <row r="232" spans="1:14" ht="14.4" customHeight="1" x14ac:dyDescent="0.3">
      <c r="A232" s="630" t="s">
        <v>529</v>
      </c>
      <c r="B232" s="631" t="s">
        <v>530</v>
      </c>
      <c r="C232" s="632" t="s">
        <v>539</v>
      </c>
      <c r="D232" s="633" t="s">
        <v>1322</v>
      </c>
      <c r="E232" s="632" t="s">
        <v>545</v>
      </c>
      <c r="F232" s="633" t="s">
        <v>1323</v>
      </c>
      <c r="G232" s="632" t="s">
        <v>549</v>
      </c>
      <c r="H232" s="632" t="s">
        <v>1261</v>
      </c>
      <c r="I232" s="632" t="s">
        <v>1261</v>
      </c>
      <c r="J232" s="632" t="s">
        <v>1262</v>
      </c>
      <c r="K232" s="632" t="s">
        <v>1263</v>
      </c>
      <c r="L232" s="634">
        <v>6826.4100000000008</v>
      </c>
      <c r="M232" s="634">
        <v>10</v>
      </c>
      <c r="N232" s="635">
        <v>68264.100000000006</v>
      </c>
    </row>
    <row r="233" spans="1:14" ht="14.4" customHeight="1" x14ac:dyDescent="0.3">
      <c r="A233" s="630" t="s">
        <v>529</v>
      </c>
      <c r="B233" s="631" t="s">
        <v>530</v>
      </c>
      <c r="C233" s="632" t="s">
        <v>539</v>
      </c>
      <c r="D233" s="633" t="s">
        <v>1322</v>
      </c>
      <c r="E233" s="632" t="s">
        <v>545</v>
      </c>
      <c r="F233" s="633" t="s">
        <v>1323</v>
      </c>
      <c r="G233" s="632" t="s">
        <v>549</v>
      </c>
      <c r="H233" s="632" t="s">
        <v>1264</v>
      </c>
      <c r="I233" s="632" t="s">
        <v>1264</v>
      </c>
      <c r="J233" s="632" t="s">
        <v>1265</v>
      </c>
      <c r="K233" s="632" t="s">
        <v>1266</v>
      </c>
      <c r="L233" s="634">
        <v>8099.22</v>
      </c>
      <c r="M233" s="634">
        <v>16</v>
      </c>
      <c r="N233" s="635">
        <v>129587.52</v>
      </c>
    </row>
    <row r="234" spans="1:14" ht="14.4" customHeight="1" x14ac:dyDescent="0.3">
      <c r="A234" s="630" t="s">
        <v>529</v>
      </c>
      <c r="B234" s="631" t="s">
        <v>530</v>
      </c>
      <c r="C234" s="632" t="s">
        <v>539</v>
      </c>
      <c r="D234" s="633" t="s">
        <v>1322</v>
      </c>
      <c r="E234" s="632" t="s">
        <v>545</v>
      </c>
      <c r="F234" s="633" t="s">
        <v>1323</v>
      </c>
      <c r="G234" s="632" t="s">
        <v>549</v>
      </c>
      <c r="H234" s="632" t="s">
        <v>1267</v>
      </c>
      <c r="I234" s="632" t="s">
        <v>238</v>
      </c>
      <c r="J234" s="632" t="s">
        <v>1268</v>
      </c>
      <c r="K234" s="632"/>
      <c r="L234" s="634">
        <v>43.301702622793869</v>
      </c>
      <c r="M234" s="634">
        <v>18</v>
      </c>
      <c r="N234" s="635">
        <v>779.43064721028964</v>
      </c>
    </row>
    <row r="235" spans="1:14" ht="14.4" customHeight="1" x14ac:dyDescent="0.3">
      <c r="A235" s="630" t="s">
        <v>529</v>
      </c>
      <c r="B235" s="631" t="s">
        <v>530</v>
      </c>
      <c r="C235" s="632" t="s">
        <v>539</v>
      </c>
      <c r="D235" s="633" t="s">
        <v>1322</v>
      </c>
      <c r="E235" s="632" t="s">
        <v>545</v>
      </c>
      <c r="F235" s="633" t="s">
        <v>1323</v>
      </c>
      <c r="G235" s="632" t="s">
        <v>549</v>
      </c>
      <c r="H235" s="632" t="s">
        <v>1269</v>
      </c>
      <c r="I235" s="632" t="s">
        <v>238</v>
      </c>
      <c r="J235" s="632" t="s">
        <v>1270</v>
      </c>
      <c r="K235" s="632" t="s">
        <v>1271</v>
      </c>
      <c r="L235" s="634">
        <v>472.51410385021046</v>
      </c>
      <c r="M235" s="634">
        <v>12</v>
      </c>
      <c r="N235" s="635">
        <v>5670.1692462025258</v>
      </c>
    </row>
    <row r="236" spans="1:14" ht="14.4" customHeight="1" x14ac:dyDescent="0.3">
      <c r="A236" s="630" t="s">
        <v>529</v>
      </c>
      <c r="B236" s="631" t="s">
        <v>530</v>
      </c>
      <c r="C236" s="632" t="s">
        <v>539</v>
      </c>
      <c r="D236" s="633" t="s">
        <v>1322</v>
      </c>
      <c r="E236" s="632" t="s">
        <v>545</v>
      </c>
      <c r="F236" s="633" t="s">
        <v>1323</v>
      </c>
      <c r="G236" s="632" t="s">
        <v>549</v>
      </c>
      <c r="H236" s="632" t="s">
        <v>1272</v>
      </c>
      <c r="I236" s="632" t="s">
        <v>1273</v>
      </c>
      <c r="J236" s="632" t="s">
        <v>1274</v>
      </c>
      <c r="K236" s="632" t="s">
        <v>1275</v>
      </c>
      <c r="L236" s="634">
        <v>3421.7900000000004</v>
      </c>
      <c r="M236" s="634">
        <v>6</v>
      </c>
      <c r="N236" s="635">
        <v>20530.740000000002</v>
      </c>
    </row>
    <row r="237" spans="1:14" ht="14.4" customHeight="1" x14ac:dyDescent="0.3">
      <c r="A237" s="630" t="s">
        <v>529</v>
      </c>
      <c r="B237" s="631" t="s">
        <v>530</v>
      </c>
      <c r="C237" s="632" t="s">
        <v>539</v>
      </c>
      <c r="D237" s="633" t="s">
        <v>1322</v>
      </c>
      <c r="E237" s="632" t="s">
        <v>545</v>
      </c>
      <c r="F237" s="633" t="s">
        <v>1323</v>
      </c>
      <c r="G237" s="632" t="s">
        <v>549</v>
      </c>
      <c r="H237" s="632" t="s">
        <v>1276</v>
      </c>
      <c r="I237" s="632" t="s">
        <v>1277</v>
      </c>
      <c r="J237" s="632" t="s">
        <v>1278</v>
      </c>
      <c r="K237" s="632" t="s">
        <v>1279</v>
      </c>
      <c r="L237" s="634">
        <v>3421.79</v>
      </c>
      <c r="M237" s="634">
        <v>1</v>
      </c>
      <c r="N237" s="635">
        <v>3421.79</v>
      </c>
    </row>
    <row r="238" spans="1:14" ht="14.4" customHeight="1" x14ac:dyDescent="0.3">
      <c r="A238" s="630" t="s">
        <v>529</v>
      </c>
      <c r="B238" s="631" t="s">
        <v>530</v>
      </c>
      <c r="C238" s="632" t="s">
        <v>539</v>
      </c>
      <c r="D238" s="633" t="s">
        <v>1322</v>
      </c>
      <c r="E238" s="632" t="s">
        <v>545</v>
      </c>
      <c r="F238" s="633" t="s">
        <v>1323</v>
      </c>
      <c r="G238" s="632" t="s">
        <v>549</v>
      </c>
      <c r="H238" s="632" t="s">
        <v>1280</v>
      </c>
      <c r="I238" s="632" t="s">
        <v>1280</v>
      </c>
      <c r="J238" s="632" t="s">
        <v>643</v>
      </c>
      <c r="K238" s="632" t="s">
        <v>1281</v>
      </c>
      <c r="L238" s="634">
        <v>91.999508208512296</v>
      </c>
      <c r="M238" s="634">
        <v>2</v>
      </c>
      <c r="N238" s="635">
        <v>183.99901641702459</v>
      </c>
    </row>
    <row r="239" spans="1:14" ht="14.4" customHeight="1" x14ac:dyDescent="0.3">
      <c r="A239" s="630" t="s">
        <v>529</v>
      </c>
      <c r="B239" s="631" t="s">
        <v>530</v>
      </c>
      <c r="C239" s="632" t="s">
        <v>539</v>
      </c>
      <c r="D239" s="633" t="s">
        <v>1322</v>
      </c>
      <c r="E239" s="632" t="s">
        <v>545</v>
      </c>
      <c r="F239" s="633" t="s">
        <v>1323</v>
      </c>
      <c r="G239" s="632" t="s">
        <v>974</v>
      </c>
      <c r="H239" s="632" t="s">
        <v>1282</v>
      </c>
      <c r="I239" s="632" t="s">
        <v>1283</v>
      </c>
      <c r="J239" s="632" t="s">
        <v>1284</v>
      </c>
      <c r="K239" s="632" t="s">
        <v>1285</v>
      </c>
      <c r="L239" s="634">
        <v>58.76915823636665</v>
      </c>
      <c r="M239" s="634">
        <v>1</v>
      </c>
      <c r="N239" s="635">
        <v>58.76915823636665</v>
      </c>
    </row>
    <row r="240" spans="1:14" ht="14.4" customHeight="1" x14ac:dyDescent="0.3">
      <c r="A240" s="630" t="s">
        <v>529</v>
      </c>
      <c r="B240" s="631" t="s">
        <v>530</v>
      </c>
      <c r="C240" s="632" t="s">
        <v>539</v>
      </c>
      <c r="D240" s="633" t="s">
        <v>1322</v>
      </c>
      <c r="E240" s="632" t="s">
        <v>545</v>
      </c>
      <c r="F240" s="633" t="s">
        <v>1323</v>
      </c>
      <c r="G240" s="632" t="s">
        <v>974</v>
      </c>
      <c r="H240" s="632" t="s">
        <v>1286</v>
      </c>
      <c r="I240" s="632" t="s">
        <v>1287</v>
      </c>
      <c r="J240" s="632" t="s">
        <v>1288</v>
      </c>
      <c r="K240" s="632" t="s">
        <v>1289</v>
      </c>
      <c r="L240" s="634">
        <v>61.939999999999962</v>
      </c>
      <c r="M240" s="634">
        <v>1</v>
      </c>
      <c r="N240" s="635">
        <v>61.939999999999962</v>
      </c>
    </row>
    <row r="241" spans="1:14" ht="14.4" customHeight="1" x14ac:dyDescent="0.3">
      <c r="A241" s="630" t="s">
        <v>529</v>
      </c>
      <c r="B241" s="631" t="s">
        <v>530</v>
      </c>
      <c r="C241" s="632" t="s">
        <v>539</v>
      </c>
      <c r="D241" s="633" t="s">
        <v>1322</v>
      </c>
      <c r="E241" s="632" t="s">
        <v>545</v>
      </c>
      <c r="F241" s="633" t="s">
        <v>1323</v>
      </c>
      <c r="G241" s="632" t="s">
        <v>974</v>
      </c>
      <c r="H241" s="632" t="s">
        <v>1290</v>
      </c>
      <c r="I241" s="632" t="s">
        <v>1291</v>
      </c>
      <c r="J241" s="632" t="s">
        <v>1292</v>
      </c>
      <c r="K241" s="632" t="s">
        <v>1293</v>
      </c>
      <c r="L241" s="634">
        <v>55.039563930789143</v>
      </c>
      <c r="M241" s="634">
        <v>1</v>
      </c>
      <c r="N241" s="635">
        <v>55.039563930789143</v>
      </c>
    </row>
    <row r="242" spans="1:14" ht="14.4" customHeight="1" x14ac:dyDescent="0.3">
      <c r="A242" s="630" t="s">
        <v>529</v>
      </c>
      <c r="B242" s="631" t="s">
        <v>530</v>
      </c>
      <c r="C242" s="632" t="s">
        <v>539</v>
      </c>
      <c r="D242" s="633" t="s">
        <v>1322</v>
      </c>
      <c r="E242" s="632" t="s">
        <v>545</v>
      </c>
      <c r="F242" s="633" t="s">
        <v>1323</v>
      </c>
      <c r="G242" s="632" t="s">
        <v>974</v>
      </c>
      <c r="H242" s="632" t="s">
        <v>1294</v>
      </c>
      <c r="I242" s="632" t="s">
        <v>1295</v>
      </c>
      <c r="J242" s="632" t="s">
        <v>1296</v>
      </c>
      <c r="K242" s="632" t="s">
        <v>1297</v>
      </c>
      <c r="L242" s="634">
        <v>48.959999999999994</v>
      </c>
      <c r="M242" s="634">
        <v>1</v>
      </c>
      <c r="N242" s="635">
        <v>48.959999999999994</v>
      </c>
    </row>
    <row r="243" spans="1:14" ht="14.4" customHeight="1" x14ac:dyDescent="0.3">
      <c r="A243" s="630" t="s">
        <v>529</v>
      </c>
      <c r="B243" s="631" t="s">
        <v>530</v>
      </c>
      <c r="C243" s="632" t="s">
        <v>539</v>
      </c>
      <c r="D243" s="633" t="s">
        <v>1322</v>
      </c>
      <c r="E243" s="632" t="s">
        <v>545</v>
      </c>
      <c r="F243" s="633" t="s">
        <v>1323</v>
      </c>
      <c r="G243" s="632" t="s">
        <v>974</v>
      </c>
      <c r="H243" s="632" t="s">
        <v>1298</v>
      </c>
      <c r="I243" s="632" t="s">
        <v>1299</v>
      </c>
      <c r="J243" s="632" t="s">
        <v>1300</v>
      </c>
      <c r="K243" s="632" t="s">
        <v>1301</v>
      </c>
      <c r="L243" s="634">
        <v>23.97</v>
      </c>
      <c r="M243" s="634">
        <v>1</v>
      </c>
      <c r="N243" s="635">
        <v>23.97</v>
      </c>
    </row>
    <row r="244" spans="1:14" ht="14.4" customHeight="1" x14ac:dyDescent="0.3">
      <c r="A244" s="630" t="s">
        <v>529</v>
      </c>
      <c r="B244" s="631" t="s">
        <v>530</v>
      </c>
      <c r="C244" s="632" t="s">
        <v>539</v>
      </c>
      <c r="D244" s="633" t="s">
        <v>1322</v>
      </c>
      <c r="E244" s="632" t="s">
        <v>545</v>
      </c>
      <c r="F244" s="633" t="s">
        <v>1323</v>
      </c>
      <c r="G244" s="632" t="s">
        <v>974</v>
      </c>
      <c r="H244" s="632" t="s">
        <v>1017</v>
      </c>
      <c r="I244" s="632" t="s">
        <v>1018</v>
      </c>
      <c r="J244" s="632" t="s">
        <v>1019</v>
      </c>
      <c r="K244" s="632" t="s">
        <v>1020</v>
      </c>
      <c r="L244" s="634">
        <v>36.32</v>
      </c>
      <c r="M244" s="634">
        <v>1</v>
      </c>
      <c r="N244" s="635">
        <v>36.32</v>
      </c>
    </row>
    <row r="245" spans="1:14" ht="14.4" customHeight="1" x14ac:dyDescent="0.3">
      <c r="A245" s="630" t="s">
        <v>529</v>
      </c>
      <c r="B245" s="631" t="s">
        <v>530</v>
      </c>
      <c r="C245" s="632" t="s">
        <v>539</v>
      </c>
      <c r="D245" s="633" t="s">
        <v>1322</v>
      </c>
      <c r="E245" s="632" t="s">
        <v>545</v>
      </c>
      <c r="F245" s="633" t="s">
        <v>1323</v>
      </c>
      <c r="G245" s="632" t="s">
        <v>974</v>
      </c>
      <c r="H245" s="632" t="s">
        <v>1302</v>
      </c>
      <c r="I245" s="632" t="s">
        <v>1303</v>
      </c>
      <c r="J245" s="632" t="s">
        <v>1304</v>
      </c>
      <c r="K245" s="632" t="s">
        <v>736</v>
      </c>
      <c r="L245" s="634">
        <v>63.869999999999969</v>
      </c>
      <c r="M245" s="634">
        <v>2</v>
      </c>
      <c r="N245" s="635">
        <v>127.73999999999994</v>
      </c>
    </row>
    <row r="246" spans="1:14" ht="14.4" customHeight="1" x14ac:dyDescent="0.3">
      <c r="A246" s="630" t="s">
        <v>529</v>
      </c>
      <c r="B246" s="631" t="s">
        <v>530</v>
      </c>
      <c r="C246" s="632" t="s">
        <v>539</v>
      </c>
      <c r="D246" s="633" t="s">
        <v>1322</v>
      </c>
      <c r="E246" s="632" t="s">
        <v>545</v>
      </c>
      <c r="F246" s="633" t="s">
        <v>1323</v>
      </c>
      <c r="G246" s="632" t="s">
        <v>974</v>
      </c>
      <c r="H246" s="632" t="s">
        <v>1305</v>
      </c>
      <c r="I246" s="632" t="s">
        <v>1306</v>
      </c>
      <c r="J246" s="632" t="s">
        <v>1307</v>
      </c>
      <c r="K246" s="632" t="s">
        <v>1308</v>
      </c>
      <c r="L246" s="634">
        <v>5967.7503088595304</v>
      </c>
      <c r="M246" s="634">
        <v>3</v>
      </c>
      <c r="N246" s="635">
        <v>17903.250926578592</v>
      </c>
    </row>
    <row r="247" spans="1:14" ht="14.4" customHeight="1" x14ac:dyDescent="0.3">
      <c r="A247" s="630" t="s">
        <v>529</v>
      </c>
      <c r="B247" s="631" t="s">
        <v>530</v>
      </c>
      <c r="C247" s="632" t="s">
        <v>539</v>
      </c>
      <c r="D247" s="633" t="s">
        <v>1322</v>
      </c>
      <c r="E247" s="632" t="s">
        <v>545</v>
      </c>
      <c r="F247" s="633" t="s">
        <v>1323</v>
      </c>
      <c r="G247" s="632" t="s">
        <v>974</v>
      </c>
      <c r="H247" s="632" t="s">
        <v>1309</v>
      </c>
      <c r="I247" s="632" t="s">
        <v>1309</v>
      </c>
      <c r="J247" s="632" t="s">
        <v>1310</v>
      </c>
      <c r="K247" s="632" t="s">
        <v>1311</v>
      </c>
      <c r="L247" s="634">
        <v>211.88999999999993</v>
      </c>
      <c r="M247" s="634">
        <v>1</v>
      </c>
      <c r="N247" s="635">
        <v>211.88999999999993</v>
      </c>
    </row>
    <row r="248" spans="1:14" ht="14.4" customHeight="1" x14ac:dyDescent="0.3">
      <c r="A248" s="630" t="s">
        <v>529</v>
      </c>
      <c r="B248" s="631" t="s">
        <v>530</v>
      </c>
      <c r="C248" s="632" t="s">
        <v>539</v>
      </c>
      <c r="D248" s="633" t="s">
        <v>1322</v>
      </c>
      <c r="E248" s="632" t="s">
        <v>1312</v>
      </c>
      <c r="F248" s="633" t="s">
        <v>1328</v>
      </c>
      <c r="G248" s="632" t="s">
        <v>974</v>
      </c>
      <c r="H248" s="632" t="s">
        <v>1313</v>
      </c>
      <c r="I248" s="632" t="s">
        <v>1314</v>
      </c>
      <c r="J248" s="632" t="s">
        <v>1315</v>
      </c>
      <c r="K248" s="632" t="s">
        <v>1316</v>
      </c>
      <c r="L248" s="634">
        <v>5460.7968408407187</v>
      </c>
      <c r="M248" s="634">
        <v>6</v>
      </c>
      <c r="N248" s="635">
        <v>32764.781045044314</v>
      </c>
    </row>
    <row r="249" spans="1:14" ht="14.4" customHeight="1" x14ac:dyDescent="0.3">
      <c r="A249" s="630" t="s">
        <v>529</v>
      </c>
      <c r="B249" s="631" t="s">
        <v>530</v>
      </c>
      <c r="C249" s="632" t="s">
        <v>539</v>
      </c>
      <c r="D249" s="633" t="s">
        <v>1322</v>
      </c>
      <c r="E249" s="632" t="s">
        <v>1077</v>
      </c>
      <c r="F249" s="633" t="s">
        <v>1325</v>
      </c>
      <c r="G249" s="632" t="s">
        <v>549</v>
      </c>
      <c r="H249" s="632" t="s">
        <v>1317</v>
      </c>
      <c r="I249" s="632" t="s">
        <v>1318</v>
      </c>
      <c r="J249" s="632" t="s">
        <v>1319</v>
      </c>
      <c r="K249" s="632" t="s">
        <v>1320</v>
      </c>
      <c r="L249" s="634">
        <v>66.170090917186499</v>
      </c>
      <c r="M249" s="634">
        <v>3</v>
      </c>
      <c r="N249" s="635">
        <v>198.51027275155951</v>
      </c>
    </row>
    <row r="250" spans="1:14" ht="14.4" customHeight="1" thickBot="1" x14ac:dyDescent="0.35">
      <c r="A250" s="636" t="s">
        <v>529</v>
      </c>
      <c r="B250" s="637" t="s">
        <v>530</v>
      </c>
      <c r="C250" s="638" t="s">
        <v>539</v>
      </c>
      <c r="D250" s="639" t="s">
        <v>1322</v>
      </c>
      <c r="E250" s="638" t="s">
        <v>1077</v>
      </c>
      <c r="F250" s="639" t="s">
        <v>1325</v>
      </c>
      <c r="G250" s="638" t="s">
        <v>549</v>
      </c>
      <c r="H250" s="638" t="s">
        <v>1089</v>
      </c>
      <c r="I250" s="638" t="s">
        <v>1090</v>
      </c>
      <c r="J250" s="638" t="s">
        <v>1091</v>
      </c>
      <c r="K250" s="638" t="s">
        <v>1092</v>
      </c>
      <c r="L250" s="640">
        <v>33.409999999999997</v>
      </c>
      <c r="M250" s="640">
        <v>7</v>
      </c>
      <c r="N250" s="641">
        <v>233.86999999999998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4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7" customWidth="1"/>
    <col min="2" max="2" width="10" style="340" customWidth="1"/>
    <col min="3" max="3" width="5.5546875" style="343" customWidth="1"/>
    <col min="4" max="4" width="10" style="340" customWidth="1"/>
    <col min="5" max="5" width="5.5546875" style="343" customWidth="1"/>
    <col min="6" max="6" width="10" style="340" customWidth="1"/>
    <col min="7" max="16384" width="8.88671875" style="257"/>
  </cols>
  <sheetData>
    <row r="1" spans="1:6" ht="37.200000000000003" customHeight="1" thickBot="1" x14ac:dyDescent="0.4">
      <c r="A1" s="495" t="s">
        <v>209</v>
      </c>
      <c r="B1" s="496"/>
      <c r="C1" s="496"/>
      <c r="D1" s="496"/>
      <c r="E1" s="496"/>
      <c r="F1" s="496"/>
    </row>
    <row r="2" spans="1:6" ht="14.4" customHeight="1" thickBot="1" x14ac:dyDescent="0.35">
      <c r="A2" s="386" t="s">
        <v>321</v>
      </c>
      <c r="B2" s="67"/>
      <c r="C2" s="68"/>
      <c r="D2" s="69"/>
      <c r="E2" s="68"/>
      <c r="F2" s="69"/>
    </row>
    <row r="3" spans="1:6" ht="14.4" customHeight="1" thickBot="1" x14ac:dyDescent="0.35">
      <c r="A3" s="212"/>
      <c r="B3" s="497" t="s">
        <v>162</v>
      </c>
      <c r="C3" s="498"/>
      <c r="D3" s="499" t="s">
        <v>161</v>
      </c>
      <c r="E3" s="498"/>
      <c r="F3" s="105" t="s">
        <v>3</v>
      </c>
    </row>
    <row r="4" spans="1:6" ht="14.4" customHeight="1" thickBot="1" x14ac:dyDescent="0.35">
      <c r="A4" s="642" t="s">
        <v>186</v>
      </c>
      <c r="B4" s="643" t="s">
        <v>14</v>
      </c>
      <c r="C4" s="644" t="s">
        <v>2</v>
      </c>
      <c r="D4" s="643" t="s">
        <v>14</v>
      </c>
      <c r="E4" s="644" t="s">
        <v>2</v>
      </c>
      <c r="F4" s="645" t="s">
        <v>14</v>
      </c>
    </row>
    <row r="5" spans="1:6" ht="14.4" customHeight="1" x14ac:dyDescent="0.3">
      <c r="A5" s="656" t="s">
        <v>1329</v>
      </c>
      <c r="B5" s="628">
        <v>49.890000000000022</v>
      </c>
      <c r="C5" s="646">
        <v>9.6789794115518092E-4</v>
      </c>
      <c r="D5" s="628">
        <v>51494.800693790072</v>
      </c>
      <c r="E5" s="646">
        <v>0.99903210205884485</v>
      </c>
      <c r="F5" s="629">
        <v>51544.690693790071</v>
      </c>
    </row>
    <row r="6" spans="1:6" ht="14.4" customHeight="1" thickBot="1" x14ac:dyDescent="0.35">
      <c r="A6" s="657" t="s">
        <v>1330</v>
      </c>
      <c r="B6" s="649">
        <v>49.890000000000022</v>
      </c>
      <c r="C6" s="650">
        <v>6.0270731145223018E-4</v>
      </c>
      <c r="D6" s="649">
        <v>82726.607069181875</v>
      </c>
      <c r="E6" s="650">
        <v>0.99939729268854782</v>
      </c>
      <c r="F6" s="651">
        <v>82776.497069181874</v>
      </c>
    </row>
    <row r="7" spans="1:6" ht="14.4" customHeight="1" thickBot="1" x14ac:dyDescent="0.35">
      <c r="A7" s="652" t="s">
        <v>3</v>
      </c>
      <c r="B7" s="653">
        <v>99.780000000000044</v>
      </c>
      <c r="C7" s="654">
        <v>7.4284631979338559E-4</v>
      </c>
      <c r="D7" s="653">
        <v>134221.40776297194</v>
      </c>
      <c r="E7" s="654">
        <v>0.99925715368020662</v>
      </c>
      <c r="F7" s="655">
        <v>134321.18776297194</v>
      </c>
    </row>
    <row r="8" spans="1:6" ht="14.4" customHeight="1" thickBot="1" x14ac:dyDescent="0.35"/>
    <row r="9" spans="1:6" ht="14.4" customHeight="1" x14ac:dyDescent="0.3">
      <c r="A9" s="656" t="s">
        <v>1331</v>
      </c>
      <c r="B9" s="628">
        <v>99.780000000000044</v>
      </c>
      <c r="C9" s="646">
        <v>0.61699233242641627</v>
      </c>
      <c r="D9" s="628">
        <v>61.939999999999962</v>
      </c>
      <c r="E9" s="646">
        <v>0.38300766757358373</v>
      </c>
      <c r="F9" s="629">
        <v>161.72</v>
      </c>
    </row>
    <row r="10" spans="1:6" ht="14.4" customHeight="1" x14ac:dyDescent="0.3">
      <c r="A10" s="659" t="s">
        <v>1332</v>
      </c>
      <c r="B10" s="634"/>
      <c r="C10" s="647">
        <v>0</v>
      </c>
      <c r="D10" s="634">
        <v>13504.524580310846</v>
      </c>
      <c r="E10" s="647">
        <v>1</v>
      </c>
      <c r="F10" s="635">
        <v>13504.524580310846</v>
      </c>
    </row>
    <row r="11" spans="1:6" ht="14.4" customHeight="1" x14ac:dyDescent="0.3">
      <c r="A11" s="659" t="s">
        <v>1333</v>
      </c>
      <c r="B11" s="634"/>
      <c r="C11" s="647">
        <v>0</v>
      </c>
      <c r="D11" s="634">
        <v>58.76915823636665</v>
      </c>
      <c r="E11" s="647">
        <v>1</v>
      </c>
      <c r="F11" s="635">
        <v>58.76915823636665</v>
      </c>
    </row>
    <row r="12" spans="1:6" ht="14.4" customHeight="1" x14ac:dyDescent="0.3">
      <c r="A12" s="659" t="s">
        <v>1334</v>
      </c>
      <c r="B12" s="634"/>
      <c r="C12" s="647">
        <v>0</v>
      </c>
      <c r="D12" s="634">
        <v>55.549946755145839</v>
      </c>
      <c r="E12" s="647">
        <v>1</v>
      </c>
      <c r="F12" s="635">
        <v>55.549946755145839</v>
      </c>
    </row>
    <row r="13" spans="1:6" ht="14.4" customHeight="1" x14ac:dyDescent="0.3">
      <c r="A13" s="659" t="s">
        <v>1335</v>
      </c>
      <c r="B13" s="634"/>
      <c r="C13" s="647">
        <v>0</v>
      </c>
      <c r="D13" s="634">
        <v>23.97</v>
      </c>
      <c r="E13" s="647">
        <v>1</v>
      </c>
      <c r="F13" s="635">
        <v>23.97</v>
      </c>
    </row>
    <row r="14" spans="1:6" ht="14.4" customHeight="1" x14ac:dyDescent="0.3">
      <c r="A14" s="659" t="s">
        <v>1336</v>
      </c>
      <c r="B14" s="634"/>
      <c r="C14" s="647">
        <v>0</v>
      </c>
      <c r="D14" s="634">
        <v>57.980116708548024</v>
      </c>
      <c r="E14" s="647">
        <v>1</v>
      </c>
      <c r="F14" s="635">
        <v>57.980116708548024</v>
      </c>
    </row>
    <row r="15" spans="1:6" ht="14.4" customHeight="1" x14ac:dyDescent="0.3">
      <c r="A15" s="659" t="s">
        <v>1337</v>
      </c>
      <c r="B15" s="634"/>
      <c r="C15" s="647">
        <v>0</v>
      </c>
      <c r="D15" s="634">
        <v>50264.172022288105</v>
      </c>
      <c r="E15" s="647">
        <v>1</v>
      </c>
      <c r="F15" s="635">
        <v>50264.172022288105</v>
      </c>
    </row>
    <row r="16" spans="1:6" ht="14.4" customHeight="1" x14ac:dyDescent="0.3">
      <c r="A16" s="659" t="s">
        <v>1338</v>
      </c>
      <c r="B16" s="634"/>
      <c r="C16" s="647">
        <v>0</v>
      </c>
      <c r="D16" s="634">
        <v>4485</v>
      </c>
      <c r="E16" s="647">
        <v>1</v>
      </c>
      <c r="F16" s="635">
        <v>4485</v>
      </c>
    </row>
    <row r="17" spans="1:6" ht="14.4" customHeight="1" x14ac:dyDescent="0.3">
      <c r="A17" s="659" t="s">
        <v>1339</v>
      </c>
      <c r="B17" s="634"/>
      <c r="C17" s="647">
        <v>0</v>
      </c>
      <c r="D17" s="634">
        <v>202.14000000000004</v>
      </c>
      <c r="E17" s="647">
        <v>1</v>
      </c>
      <c r="F17" s="635">
        <v>202.14000000000004</v>
      </c>
    </row>
    <row r="18" spans="1:6" ht="14.4" customHeight="1" x14ac:dyDescent="0.3">
      <c r="A18" s="659" t="s">
        <v>1340</v>
      </c>
      <c r="B18" s="634"/>
      <c r="C18" s="647">
        <v>0</v>
      </c>
      <c r="D18" s="634">
        <v>63.46</v>
      </c>
      <c r="E18" s="647">
        <v>1</v>
      </c>
      <c r="F18" s="635">
        <v>63.46</v>
      </c>
    </row>
    <row r="19" spans="1:6" ht="14.4" customHeight="1" x14ac:dyDescent="0.3">
      <c r="A19" s="659" t="s">
        <v>1341</v>
      </c>
      <c r="B19" s="634"/>
      <c r="C19" s="647">
        <v>0</v>
      </c>
      <c r="D19" s="634">
        <v>110.19999999999999</v>
      </c>
      <c r="E19" s="647">
        <v>1</v>
      </c>
      <c r="F19" s="635">
        <v>110.19999999999999</v>
      </c>
    </row>
    <row r="20" spans="1:6" ht="14.4" customHeight="1" x14ac:dyDescent="0.3">
      <c r="A20" s="659" t="s">
        <v>1342</v>
      </c>
      <c r="B20" s="634"/>
      <c r="C20" s="647">
        <v>0</v>
      </c>
      <c r="D20" s="634">
        <v>250.11</v>
      </c>
      <c r="E20" s="647">
        <v>1</v>
      </c>
      <c r="F20" s="635">
        <v>250.11</v>
      </c>
    </row>
    <row r="21" spans="1:6" ht="14.4" customHeight="1" x14ac:dyDescent="0.3">
      <c r="A21" s="659" t="s">
        <v>1343</v>
      </c>
      <c r="B21" s="634"/>
      <c r="C21" s="647">
        <v>0</v>
      </c>
      <c r="D21" s="634">
        <v>79.83</v>
      </c>
      <c r="E21" s="647">
        <v>1</v>
      </c>
      <c r="F21" s="635">
        <v>79.83</v>
      </c>
    </row>
    <row r="22" spans="1:6" ht="14.4" customHeight="1" x14ac:dyDescent="0.3">
      <c r="A22" s="659" t="s">
        <v>1344</v>
      </c>
      <c r="B22" s="634"/>
      <c r="C22" s="647">
        <v>0</v>
      </c>
      <c r="D22" s="634">
        <v>113.30999999999999</v>
      </c>
      <c r="E22" s="647">
        <v>1</v>
      </c>
      <c r="F22" s="635">
        <v>113.30999999999999</v>
      </c>
    </row>
    <row r="23" spans="1:6" ht="14.4" customHeight="1" x14ac:dyDescent="0.3">
      <c r="A23" s="659" t="s">
        <v>1345</v>
      </c>
      <c r="B23" s="634"/>
      <c r="C23" s="647">
        <v>0</v>
      </c>
      <c r="D23" s="634">
        <v>100.67956393078913</v>
      </c>
      <c r="E23" s="647">
        <v>1</v>
      </c>
      <c r="F23" s="635">
        <v>100.67956393078913</v>
      </c>
    </row>
    <row r="24" spans="1:6" ht="14.4" customHeight="1" x14ac:dyDescent="0.3">
      <c r="A24" s="659" t="s">
        <v>1346</v>
      </c>
      <c r="B24" s="634"/>
      <c r="C24" s="647">
        <v>0</v>
      </c>
      <c r="D24" s="634">
        <v>3946.8128712226171</v>
      </c>
      <c r="E24" s="647">
        <v>1</v>
      </c>
      <c r="F24" s="635">
        <v>3946.8128712226171</v>
      </c>
    </row>
    <row r="25" spans="1:6" ht="14.4" customHeight="1" x14ac:dyDescent="0.3">
      <c r="A25" s="659" t="s">
        <v>1347</v>
      </c>
      <c r="B25" s="634"/>
      <c r="C25" s="647">
        <v>0</v>
      </c>
      <c r="D25" s="634">
        <v>72.569999999999993</v>
      </c>
      <c r="E25" s="647">
        <v>1</v>
      </c>
      <c r="F25" s="635">
        <v>72.569999999999993</v>
      </c>
    </row>
    <row r="26" spans="1:6" ht="14.4" customHeight="1" x14ac:dyDescent="0.3">
      <c r="A26" s="659" t="s">
        <v>1348</v>
      </c>
      <c r="B26" s="634"/>
      <c r="C26" s="647">
        <v>0</v>
      </c>
      <c r="D26" s="634">
        <v>153.30000000000001</v>
      </c>
      <c r="E26" s="647">
        <v>1</v>
      </c>
      <c r="F26" s="635">
        <v>153.30000000000001</v>
      </c>
    </row>
    <row r="27" spans="1:6" ht="14.4" customHeight="1" x14ac:dyDescent="0.3">
      <c r="A27" s="659" t="s">
        <v>1349</v>
      </c>
      <c r="B27" s="634"/>
      <c r="C27" s="647">
        <v>0</v>
      </c>
      <c r="D27" s="634">
        <v>185.86</v>
      </c>
      <c r="E27" s="647">
        <v>1</v>
      </c>
      <c r="F27" s="635">
        <v>185.86</v>
      </c>
    </row>
    <row r="28" spans="1:6" ht="14.4" customHeight="1" x14ac:dyDescent="0.3">
      <c r="A28" s="659" t="s">
        <v>1350</v>
      </c>
      <c r="B28" s="634"/>
      <c r="C28" s="647">
        <v>0</v>
      </c>
      <c r="D28" s="634">
        <v>57.370000000000026</v>
      </c>
      <c r="E28" s="647">
        <v>1</v>
      </c>
      <c r="F28" s="635">
        <v>57.370000000000026</v>
      </c>
    </row>
    <row r="29" spans="1:6" ht="14.4" customHeight="1" x14ac:dyDescent="0.3">
      <c r="A29" s="659" t="s">
        <v>1351</v>
      </c>
      <c r="B29" s="634"/>
      <c r="C29" s="647">
        <v>0</v>
      </c>
      <c r="D29" s="634">
        <v>84.350099517522452</v>
      </c>
      <c r="E29" s="647">
        <v>1</v>
      </c>
      <c r="F29" s="635">
        <v>84.350099517522452</v>
      </c>
    </row>
    <row r="30" spans="1:6" ht="14.4" customHeight="1" x14ac:dyDescent="0.3">
      <c r="A30" s="659" t="s">
        <v>1352</v>
      </c>
      <c r="B30" s="634"/>
      <c r="C30" s="647">
        <v>0</v>
      </c>
      <c r="D30" s="634">
        <v>17903.250926578592</v>
      </c>
      <c r="E30" s="647">
        <v>1</v>
      </c>
      <c r="F30" s="635">
        <v>17903.250926578592</v>
      </c>
    </row>
    <row r="31" spans="1:6" ht="14.4" customHeight="1" x14ac:dyDescent="0.3">
      <c r="A31" s="659" t="s">
        <v>1353</v>
      </c>
      <c r="B31" s="634"/>
      <c r="C31" s="647">
        <v>0</v>
      </c>
      <c r="D31" s="634">
        <v>127.73999999999994</v>
      </c>
      <c r="E31" s="647">
        <v>1</v>
      </c>
      <c r="F31" s="635">
        <v>127.73999999999994</v>
      </c>
    </row>
    <row r="32" spans="1:6" ht="14.4" customHeight="1" x14ac:dyDescent="0.3">
      <c r="A32" s="659" t="s">
        <v>1354</v>
      </c>
      <c r="B32" s="634"/>
      <c r="C32" s="647">
        <v>0</v>
      </c>
      <c r="D32" s="634">
        <v>211.88999999999993</v>
      </c>
      <c r="E32" s="647">
        <v>1</v>
      </c>
      <c r="F32" s="635">
        <v>211.88999999999993</v>
      </c>
    </row>
    <row r="33" spans="1:6" ht="14.4" customHeight="1" x14ac:dyDescent="0.3">
      <c r="A33" s="659" t="s">
        <v>1355</v>
      </c>
      <c r="B33" s="634"/>
      <c r="C33" s="647">
        <v>0</v>
      </c>
      <c r="D33" s="634">
        <v>285.43215736631072</v>
      </c>
      <c r="E33" s="647">
        <v>1</v>
      </c>
      <c r="F33" s="635">
        <v>285.43215736631072</v>
      </c>
    </row>
    <row r="34" spans="1:6" ht="14.4" customHeight="1" x14ac:dyDescent="0.3">
      <c r="A34" s="659" t="s">
        <v>1356</v>
      </c>
      <c r="B34" s="634"/>
      <c r="C34" s="647">
        <v>0</v>
      </c>
      <c r="D34" s="634">
        <v>509.25966345646202</v>
      </c>
      <c r="E34" s="647">
        <v>1</v>
      </c>
      <c r="F34" s="635">
        <v>509.25966345646202</v>
      </c>
    </row>
    <row r="35" spans="1:6" ht="14.4" customHeight="1" x14ac:dyDescent="0.3">
      <c r="A35" s="659" t="s">
        <v>1357</v>
      </c>
      <c r="B35" s="634"/>
      <c r="C35" s="647">
        <v>0</v>
      </c>
      <c r="D35" s="634">
        <v>145.31978734886309</v>
      </c>
      <c r="E35" s="647">
        <v>1</v>
      </c>
      <c r="F35" s="635">
        <v>145.31978734886309</v>
      </c>
    </row>
    <row r="36" spans="1:6" ht="14.4" customHeight="1" x14ac:dyDescent="0.3">
      <c r="A36" s="659" t="s">
        <v>1358</v>
      </c>
      <c r="B36" s="634"/>
      <c r="C36" s="647">
        <v>0</v>
      </c>
      <c r="D36" s="634">
        <v>2671.7796016360799</v>
      </c>
      <c r="E36" s="647">
        <v>1</v>
      </c>
      <c r="F36" s="635">
        <v>2671.7796016360799</v>
      </c>
    </row>
    <row r="37" spans="1:6" ht="14.4" customHeight="1" x14ac:dyDescent="0.3">
      <c r="A37" s="659" t="s">
        <v>1359</v>
      </c>
      <c r="B37" s="634"/>
      <c r="C37" s="647">
        <v>0</v>
      </c>
      <c r="D37" s="634">
        <v>32764.781045044318</v>
      </c>
      <c r="E37" s="647">
        <v>1</v>
      </c>
      <c r="F37" s="635">
        <v>32764.781045044318</v>
      </c>
    </row>
    <row r="38" spans="1:6" ht="14.4" customHeight="1" x14ac:dyDescent="0.3">
      <c r="A38" s="659" t="s">
        <v>1360</v>
      </c>
      <c r="B38" s="634"/>
      <c r="C38" s="647">
        <v>0</v>
      </c>
      <c r="D38" s="634">
        <v>4753.054226434193</v>
      </c>
      <c r="E38" s="647">
        <v>1</v>
      </c>
      <c r="F38" s="635">
        <v>4753.054226434193</v>
      </c>
    </row>
    <row r="39" spans="1:6" ht="14.4" customHeight="1" thickBot="1" x14ac:dyDescent="0.35">
      <c r="A39" s="657" t="s">
        <v>1361</v>
      </c>
      <c r="B39" s="649"/>
      <c r="C39" s="650">
        <v>0</v>
      </c>
      <c r="D39" s="649">
        <v>917.00199613717382</v>
      </c>
      <c r="E39" s="650">
        <v>1</v>
      </c>
      <c r="F39" s="651">
        <v>917.00199613717382</v>
      </c>
    </row>
    <row r="40" spans="1:6" ht="14.4" customHeight="1" thickBot="1" x14ac:dyDescent="0.35">
      <c r="A40" s="652" t="s">
        <v>3</v>
      </c>
      <c r="B40" s="653">
        <v>99.780000000000044</v>
      </c>
      <c r="C40" s="654">
        <v>7.4284631979338559E-4</v>
      </c>
      <c r="D40" s="653">
        <v>134221.40776297194</v>
      </c>
      <c r="E40" s="654">
        <v>0.99925715368020662</v>
      </c>
      <c r="F40" s="655">
        <v>134321.18776297194</v>
      </c>
    </row>
  </sheetData>
  <mergeCells count="3">
    <mergeCell ref="A1:F1"/>
    <mergeCell ref="B3:C3"/>
    <mergeCell ref="D3:E3"/>
  </mergeCells>
  <conditionalFormatting sqref="C5:C1048576">
    <cfRule type="cellIs" dxfId="5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2014-04-25T05:28:15Z</dcterms:modified>
</cp:coreProperties>
</file>